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APN'!$A$1:$AP$32</definedName>
    <definedName name="_xlnm.Print_Area" localSheetId="3">'RESER FOND'!$A$1:$AC$38</definedName>
  </definedNames>
  <calcPr fullCalcOnLoad="1"/>
</workbook>
</file>

<file path=xl/sharedStrings.xml><?xml version="1.0" encoding="utf-8"?>
<sst xmlns="http://schemas.openxmlformats.org/spreadsheetml/2006/main" count="661" uniqueCount="179">
  <si>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</si>
  <si>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</si>
  <si>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</si>
  <si>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</si>
  <si>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</si>
  <si>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</si>
  <si>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</si>
  <si>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</si>
  <si>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</si>
  <si>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</si>
  <si>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</si>
  <si>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</si>
  <si>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</si>
  <si>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</si>
  <si>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</si>
  <si>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</si>
  <si>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</si>
  <si>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</si>
  <si>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</si>
  <si>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</si>
  <si>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</si>
  <si>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</si>
  <si>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</si>
  <si>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</si>
  <si>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</si>
  <si>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</si>
  <si>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</si>
  <si>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</si>
  <si>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</si>
  <si>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</si>
  <si>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</si>
  <si>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</si>
  <si>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</si>
  <si>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</si>
  <si>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</si>
  <si>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</si>
  <si>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</si>
  <si>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</si>
  <si>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</si>
  <si>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</si>
  <si>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</si>
  <si>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</si>
  <si>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</si>
  <si>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</si>
  <si>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</si>
  <si>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</si>
  <si>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</si>
  <si>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</si>
  <si>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</si>
  <si>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</si>
  <si>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</si>
  <si>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</si>
  <si>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</si>
  <si>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</si>
  <si>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</si>
  <si>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</si>
  <si>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</si>
  <si>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</si>
  <si>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</si>
  <si>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</si>
  <si>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</si>
  <si>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</si>
  <si>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</si>
  <si>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</si>
  <si>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</si>
  <si>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</si>
  <si>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</si>
  <si>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</si>
  <si>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</si>
  <si>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</si>
  <si>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</si>
  <si>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</si>
  <si>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</si>
  <si>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</si>
  <si>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</si>
  <si>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</si>
  <si>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</si>
  <si>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</si>
  <si>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</si>
  <si>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</si>
  <si>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</si>
  <si>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</si>
  <si>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</si>
  <si>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</si>
  <si>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</si>
  <si>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</si>
  <si>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</si>
  <si>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</si>
  <si>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</si>
  <si>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</si>
  <si>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</si>
  <si>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</si>
  <si>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</si>
  <si>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</si>
  <si>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</si>
  <si>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</si>
  <si>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</si>
  <si>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</si>
  <si>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</si>
  <si>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</si>
  <si>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</si>
  <si>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</si>
  <si>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</si>
  <si>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</si>
  <si>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</si>
  <si>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</si>
  <si>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</si>
  <si>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</si>
  <si>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</si>
  <si>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</si>
  <si>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</si>
  <si>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</si>
  <si>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</si>
  <si>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</si>
  <si>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</si>
  <si>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</si>
  <si>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</si>
  <si>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</si>
  <si>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</si>
  <si>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</si>
  <si>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</si>
  <si>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</si>
  <si>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CUOTA DE AUDITAJE - CONTRALORIA </t>
  </si>
  <si>
    <t>GASTOS DE FUNCIONAMIENTO APN</t>
  </si>
  <si>
    <t>MES 06</t>
  </si>
  <si>
    <t>A|2|0|4|2|20</t>
  </si>
  <si>
    <t>ENSERES Y EQUIPOS DE OFICINA</t>
  </si>
  <si>
    <t>SERVICIO DE SEGURIDAD Y VIGILANCIA</t>
  </si>
  <si>
    <t>A|2|0|4|0|21</t>
  </si>
  <si>
    <t>A|2|0|4|5|21</t>
  </si>
  <si>
    <t>A|2|0|4|11|21</t>
  </si>
  <si>
    <t xml:space="preserve">MES </t>
  </si>
  <si>
    <t>OTROS GASTOS POR ADQUISICION DE SERVICIOS</t>
  </si>
  <si>
    <t xml:space="preserve"> A JUNIO</t>
  </si>
  <si>
    <t>A AGOSTO</t>
  </si>
  <si>
    <t>A|3|2|1|1|11</t>
  </si>
  <si>
    <t>A|1|0|2|14|20</t>
  </si>
  <si>
    <t>A|2|0|4|1|20</t>
  </si>
  <si>
    <t>A|2|0|4|4|20</t>
  </si>
  <si>
    <t>A|2|0|4|9|20</t>
  </si>
  <si>
    <t>A|2|0|4|11|20</t>
  </si>
  <si>
    <t>A|2|0|4|41|20</t>
  </si>
  <si>
    <t>A|2|0|3|0|20</t>
  </si>
  <si>
    <t>A|2|0|3|50|20</t>
  </si>
  <si>
    <t>A|3|2|1|1|20</t>
  </si>
  <si>
    <t>A|3|6|1|1|20</t>
  </si>
  <si>
    <t>A|2|0|4|5|2|221</t>
  </si>
  <si>
    <t>MANTENIMIENTO DE BIENES MUEBLES, EQUIPOS Y ENSERES</t>
  </si>
  <si>
    <t>A|2|0|4|11|2|21</t>
  </si>
  <si>
    <t>A|2|0|4|5|10|21</t>
  </si>
  <si>
    <t>VIATICOS Y GSTOS DE VIAJE</t>
  </si>
  <si>
    <t>A|2|0|4|2|21</t>
  </si>
  <si>
    <t>ENSERES Y EQUIPOS PARA OFICINA</t>
  </si>
  <si>
    <t>A|2|0|4|2|1|21</t>
  </si>
  <si>
    <t>EQUIPO Y MAQUINA PARA OFICINA</t>
  </si>
  <si>
    <t>A|2|0|4|4|21</t>
  </si>
  <si>
    <t>A|2|0|4|4|6|21</t>
  </si>
  <si>
    <t>LLANTAS Y ACCESORIOS</t>
  </si>
  <si>
    <t>A|2|0|4|4|20|21</t>
  </si>
  <si>
    <t>REPUESTOS</t>
  </si>
  <si>
    <t>A|2|0|4|5|2|21</t>
  </si>
  <si>
    <t>A|2|0|4|5|1|21</t>
  </si>
  <si>
    <t>MANTENIMIENTO DE BIENES INMUEBLES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</si>
  <si>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</si>
  <si>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</si>
  <si>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</si>
  <si>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</si>
  <si>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</si>
  <si>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</si>
  <si>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</si>
  <si>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</si>
  <si>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</si>
  <si>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</si>
  <si>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</si>
  <si>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VIATICOS Y GASTOS DE VIAJE AL INTERIOR</t>
  </si>
  <si>
    <t>A ABRIL</t>
  </si>
  <si>
    <t>EFECTIVO CONVENIOS</t>
  </si>
  <si>
    <t>EFECTIVO PUBLICACIONES</t>
  </si>
  <si>
    <t xml:space="preserve"> A ABRIL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</si>
</sst>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/>
      <protection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178" fontId="13" fillId="2" borderId="31" xfId="19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/>
    </xf>
    <xf numFmtId="4" fontId="0" fillId="0" borderId="34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9" fillId="0" borderId="35" xfId="0" applyNumberFormat="1" applyFont="1" applyBorder="1" applyAlignment="1" applyProtection="1">
      <alignment horizontal="right"/>
      <protection locked="0"/>
    </xf>
    <xf numFmtId="0" fontId="7" fillId="2" borderId="3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/>
    </xf>
    <xf numFmtId="4" fontId="2" fillId="0" borderId="37" xfId="0" applyNumberFormat="1" applyFont="1" applyBorder="1" applyAlignment="1">
      <alignment horizontal="right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9" fillId="0" borderId="13" xfId="0" applyNumberFormat="1" applyFont="1" applyBorder="1" applyAlignment="1" applyProtection="1">
      <alignment horizontal="right"/>
      <protection locked="0"/>
    </xf>
    <xf numFmtId="40" fontId="2" fillId="0" borderId="17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zoomScale="85" zoomScaleNormal="85" workbookViewId="0" topLeftCell="C5">
      <selection activeCell="CB16" sqref="CB16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7.57421875" style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1" width="15.00390625" style="1" hidden="1" customWidth="1"/>
    <col min="12" max="14" width="16.57421875" style="1" hidden="1" customWidth="1"/>
    <col min="15" max="15" width="15.57421875" style="1" customWidth="1"/>
    <col min="16" max="16" width="16.8515625" style="1" hidden="1" customWidth="1"/>
    <col min="17" max="19" width="15.8515625" style="1" hidden="1" customWidth="1"/>
    <col min="20" max="20" width="15.421875" style="1" hidden="1" customWidth="1"/>
    <col min="21" max="21" width="17.421875" style="1" hidden="1" customWidth="1"/>
    <col min="22" max="22" width="18.8515625" style="1" hidden="1" customWidth="1"/>
    <col min="23" max="23" width="17.421875" style="1" hidden="1" customWidth="1"/>
    <col min="24" max="24" width="17.57421875" style="1" customWidth="1"/>
    <col min="25" max="25" width="19.7109375" style="1" hidden="1" customWidth="1"/>
    <col min="26" max="26" width="17.57421875" style="1" hidden="1" customWidth="1"/>
    <col min="27" max="32" width="16.7109375" style="1" hidden="1" customWidth="1"/>
    <col min="33" max="33" width="15.421875" style="1" hidden="1" customWidth="1"/>
    <col min="34" max="37" width="18.421875" style="1" hidden="1" customWidth="1"/>
    <col min="38" max="40" width="17.28125" style="1" hidden="1" customWidth="1"/>
    <col min="41" max="43" width="17.8515625" style="1" hidden="1" customWidth="1"/>
    <col min="44" max="44" width="16.57421875" style="1" hidden="1" customWidth="1"/>
    <col min="45" max="45" width="18.140625" style="1" customWidth="1"/>
    <col min="46" max="46" width="19.421875" style="1" hidden="1" customWidth="1"/>
    <col min="47" max="47" width="21.140625" style="1" hidden="1" customWidth="1"/>
    <col min="48" max="48" width="19.140625" style="1" customWidth="1"/>
    <col min="49" max="49" width="16.57421875" style="1" hidden="1" customWidth="1"/>
    <col min="50" max="50" width="16.8515625" style="1" hidden="1" customWidth="1"/>
    <col min="51" max="51" width="17.28125" style="1" hidden="1" customWidth="1"/>
    <col min="52" max="52" width="16.421875" style="1" hidden="1" customWidth="1"/>
    <col min="53" max="53" width="18.28125" style="1" hidden="1" customWidth="1"/>
    <col min="54" max="54" width="16.8515625" style="1" hidden="1" customWidth="1"/>
    <col min="55" max="55" width="19.28125" style="1" hidden="1" customWidth="1"/>
    <col min="56" max="56" width="19.7109375" style="1" hidden="1" customWidth="1"/>
    <col min="57" max="57" width="15.8515625" style="1" hidden="1" customWidth="1"/>
    <col min="58" max="58" width="18.28125" style="1" hidden="1" customWidth="1"/>
    <col min="59" max="59" width="17.8515625" style="1" hidden="1" customWidth="1"/>
    <col min="60" max="60" width="16.00390625" style="1" hidden="1" customWidth="1"/>
    <col min="61" max="61" width="16.28125" style="1" hidden="1" customWidth="1"/>
    <col min="62" max="63" width="19.421875" style="1" hidden="1" customWidth="1"/>
    <col min="64" max="65" width="19.140625" style="1" hidden="1" customWidth="1"/>
    <col min="66" max="66" width="17.28125" style="1" customWidth="1"/>
    <col min="67" max="67" width="13.7109375" style="1" customWidth="1"/>
    <col min="68" max="68" width="14.140625" style="1" hidden="1" customWidth="1"/>
    <col min="69" max="69" width="13.421875" style="1" hidden="1" customWidth="1"/>
    <col min="70" max="70" width="15.00390625" style="1" hidden="1" customWidth="1"/>
    <col min="71" max="71" width="15.8515625" style="1" hidden="1" customWidth="1"/>
    <col min="72" max="72" width="15.421875" style="1" hidden="1" customWidth="1"/>
    <col min="73" max="73" width="13.57421875" style="1" hidden="1" customWidth="1"/>
    <col min="74" max="74" width="15.57421875" style="1" hidden="1" customWidth="1"/>
    <col min="75" max="75" width="13.00390625" style="1" hidden="1" customWidth="1"/>
    <col min="76" max="76" width="11.8515625" style="1" hidden="1" customWidth="1"/>
    <col min="77" max="77" width="13.421875" style="1" hidden="1" customWidth="1"/>
    <col min="78" max="78" width="12.8515625" style="1" hidden="1" customWidth="1"/>
    <col min="79" max="79" width="13.57421875" style="1" customWidth="1"/>
    <col min="80" max="80" width="15.00390625" style="1" customWidth="1"/>
    <col min="81" max="16384" width="11.421875" style="1" customWidth="1"/>
  </cols>
  <sheetData>
    <row r="1" spans="1:80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4"/>
    </row>
    <row r="2" spans="1:80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7"/>
    </row>
    <row r="3" spans="1:80" ht="18">
      <c r="A3" s="168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70"/>
    </row>
    <row r="4" spans="1:80" ht="20.25">
      <c r="A4" s="171" t="s">
        <v>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3"/>
    </row>
    <row r="5" spans="1:80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3"/>
    </row>
    <row r="6" spans="1:80" ht="12.75">
      <c r="A6" s="159" t="s">
        <v>4</v>
      </c>
      <c r="B6" s="160"/>
      <c r="C6" s="59"/>
      <c r="D6" s="59"/>
      <c r="E6" s="59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4" t="s">
        <v>6</v>
      </c>
      <c r="Y6" s="54"/>
      <c r="Z6" s="54"/>
      <c r="AA6" s="54"/>
      <c r="AB6" s="54"/>
      <c r="AC6" s="54"/>
      <c r="AD6" s="54"/>
      <c r="AE6" s="54"/>
      <c r="AF6" s="54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60" t="s">
        <v>131</v>
      </c>
      <c r="BO6" s="52"/>
      <c r="BP6" s="52"/>
      <c r="BQ6" s="52"/>
      <c r="BR6" s="52"/>
      <c r="BS6" s="91" t="s">
        <v>133</v>
      </c>
      <c r="BT6" s="150" t="s">
        <v>134</v>
      </c>
      <c r="BU6" s="52"/>
      <c r="BV6" s="52"/>
      <c r="BW6" s="52"/>
      <c r="BX6" s="52"/>
      <c r="BY6" s="52"/>
      <c r="BZ6" s="52"/>
      <c r="CA6" s="91" t="s">
        <v>178</v>
      </c>
      <c r="CB6" s="53"/>
    </row>
    <row r="7" spans="1:80" ht="12.75">
      <c r="A7" s="159" t="s">
        <v>5</v>
      </c>
      <c r="B7" s="160"/>
      <c r="C7" s="59"/>
      <c r="D7" s="59"/>
      <c r="E7" s="59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4" t="s">
        <v>7</v>
      </c>
      <c r="Y7" s="54"/>
      <c r="Z7" s="54"/>
      <c r="AA7" s="54"/>
      <c r="AB7" s="54"/>
      <c r="AC7" s="54"/>
      <c r="AD7" s="54"/>
      <c r="AE7" s="54"/>
      <c r="AF7" s="54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60" t="s">
        <v>9</v>
      </c>
      <c r="BO7" s="52"/>
      <c r="BP7" s="52"/>
      <c r="BQ7" s="52"/>
      <c r="BR7" s="52"/>
      <c r="BS7" s="59">
        <v>2010</v>
      </c>
      <c r="BT7" s="60">
        <v>2010</v>
      </c>
      <c r="BU7" s="52"/>
      <c r="BV7" s="52"/>
      <c r="BW7" s="52"/>
      <c r="BX7" s="52"/>
      <c r="BY7" s="52"/>
      <c r="BZ7" s="52"/>
      <c r="CA7" s="59">
        <v>2011</v>
      </c>
      <c r="CB7" s="53"/>
    </row>
    <row r="8" spans="1:80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7"/>
    </row>
    <row r="9" spans="1:80" ht="12.75">
      <c r="A9" s="103" t="s">
        <v>78</v>
      </c>
      <c r="B9" s="95"/>
      <c r="C9" s="96" t="s">
        <v>66</v>
      </c>
      <c r="D9" s="96"/>
      <c r="E9" s="96" t="s">
        <v>164</v>
      </c>
      <c r="F9" s="95" t="s">
        <v>64</v>
      </c>
      <c r="G9" s="95"/>
      <c r="H9" s="96" t="s">
        <v>164</v>
      </c>
      <c r="I9" s="95" t="s">
        <v>64</v>
      </c>
      <c r="J9" s="95"/>
      <c r="K9" s="96" t="s">
        <v>164</v>
      </c>
      <c r="L9" s="95" t="s">
        <v>64</v>
      </c>
      <c r="M9" s="95"/>
      <c r="N9" s="96" t="s">
        <v>164</v>
      </c>
      <c r="O9" s="95" t="s">
        <v>64</v>
      </c>
      <c r="P9" s="95" t="s">
        <v>64</v>
      </c>
      <c r="Q9" s="95" t="s">
        <v>64</v>
      </c>
      <c r="R9" s="95" t="s">
        <v>64</v>
      </c>
      <c r="S9" s="95" t="s">
        <v>64</v>
      </c>
      <c r="T9" s="95" t="s">
        <v>64</v>
      </c>
      <c r="U9" s="95" t="s">
        <v>64</v>
      </c>
      <c r="V9" s="95" t="s">
        <v>64</v>
      </c>
      <c r="W9" s="95" t="s">
        <v>64</v>
      </c>
      <c r="X9" s="95" t="s">
        <v>64</v>
      </c>
      <c r="Y9" s="96" t="s">
        <v>68</v>
      </c>
      <c r="Z9" s="96" t="s">
        <v>68</v>
      </c>
      <c r="AA9" s="96" t="s">
        <v>68</v>
      </c>
      <c r="AB9" s="96" t="s">
        <v>68</v>
      </c>
      <c r="AC9" s="96" t="s">
        <v>68</v>
      </c>
      <c r="AD9" s="96" t="s">
        <v>68</v>
      </c>
      <c r="AE9" s="96"/>
      <c r="AF9" s="96" t="s">
        <v>164</v>
      </c>
      <c r="AG9" s="95" t="s">
        <v>26</v>
      </c>
      <c r="AH9" s="96"/>
      <c r="AI9" s="96" t="s">
        <v>164</v>
      </c>
      <c r="AJ9" s="96"/>
      <c r="AK9" s="96"/>
      <c r="AL9" s="95" t="s">
        <v>26</v>
      </c>
      <c r="AM9" s="96" t="s">
        <v>68</v>
      </c>
      <c r="AN9" s="96" t="s">
        <v>68</v>
      </c>
      <c r="AO9" s="95" t="s">
        <v>68</v>
      </c>
      <c r="AP9" s="96"/>
      <c r="AQ9" s="96"/>
      <c r="AR9" s="95" t="s">
        <v>26</v>
      </c>
      <c r="AS9" s="95" t="s">
        <v>68</v>
      </c>
      <c r="AT9" s="95" t="s">
        <v>26</v>
      </c>
      <c r="AU9" s="95" t="s">
        <v>26</v>
      </c>
      <c r="AV9" s="95" t="s">
        <v>26</v>
      </c>
      <c r="AW9" s="95" t="s">
        <v>68</v>
      </c>
      <c r="AX9" s="95" t="s">
        <v>26</v>
      </c>
      <c r="AY9" s="95" t="s">
        <v>68</v>
      </c>
      <c r="AZ9" s="95" t="s">
        <v>26</v>
      </c>
      <c r="BA9" s="95" t="s">
        <v>68</v>
      </c>
      <c r="BB9" s="95" t="s">
        <v>26</v>
      </c>
      <c r="BC9" s="95" t="s">
        <v>68</v>
      </c>
      <c r="BD9" s="95" t="s">
        <v>26</v>
      </c>
      <c r="BE9" s="96" t="s">
        <v>68</v>
      </c>
      <c r="BF9" s="95" t="s">
        <v>26</v>
      </c>
      <c r="BG9" s="95" t="s">
        <v>68</v>
      </c>
      <c r="BH9" s="95" t="s">
        <v>26</v>
      </c>
      <c r="BI9" s="95" t="s">
        <v>68</v>
      </c>
      <c r="BJ9" s="95" t="s">
        <v>26</v>
      </c>
      <c r="BK9" s="95" t="s">
        <v>68</v>
      </c>
      <c r="BL9" s="95" t="s">
        <v>26</v>
      </c>
      <c r="BM9" s="95" t="s">
        <v>68</v>
      </c>
      <c r="BN9" s="95" t="s">
        <v>32</v>
      </c>
      <c r="BO9" s="95" t="s">
        <v>34</v>
      </c>
      <c r="BP9" s="95" t="s">
        <v>34</v>
      </c>
      <c r="BQ9" s="95" t="s">
        <v>34</v>
      </c>
      <c r="BR9" s="95" t="s">
        <v>34</v>
      </c>
      <c r="BS9" s="95" t="s">
        <v>34</v>
      </c>
      <c r="BT9" s="95" t="s">
        <v>34</v>
      </c>
      <c r="BU9" s="95" t="s">
        <v>34</v>
      </c>
      <c r="BV9" s="95" t="s">
        <v>34</v>
      </c>
      <c r="BW9" s="95" t="s">
        <v>34</v>
      </c>
      <c r="BX9" s="95" t="s">
        <v>34</v>
      </c>
      <c r="BY9" s="95" t="s">
        <v>34</v>
      </c>
      <c r="BZ9" s="95" t="s">
        <v>34</v>
      </c>
      <c r="CA9" s="95" t="s">
        <v>34</v>
      </c>
      <c r="CB9" s="95" t="s">
        <v>37</v>
      </c>
    </row>
    <row r="10" spans="1:80" ht="12.75">
      <c r="A10" s="104" t="s">
        <v>10</v>
      </c>
      <c r="B10" s="97" t="s">
        <v>11</v>
      </c>
      <c r="C10" s="98" t="s">
        <v>67</v>
      </c>
      <c r="D10" s="97" t="s">
        <v>163</v>
      </c>
      <c r="E10" s="97" t="s">
        <v>167</v>
      </c>
      <c r="F10" s="97" t="s">
        <v>65</v>
      </c>
      <c r="G10" s="98" t="s">
        <v>163</v>
      </c>
      <c r="H10" s="98" t="s">
        <v>167</v>
      </c>
      <c r="I10" s="97" t="s">
        <v>65</v>
      </c>
      <c r="J10" s="98" t="s">
        <v>163</v>
      </c>
      <c r="K10" s="98" t="s">
        <v>167</v>
      </c>
      <c r="L10" s="97" t="s">
        <v>65</v>
      </c>
      <c r="M10" s="98" t="s">
        <v>163</v>
      </c>
      <c r="N10" s="98" t="s">
        <v>167</v>
      </c>
      <c r="O10" s="97" t="s">
        <v>65</v>
      </c>
      <c r="P10" s="97" t="s">
        <v>65</v>
      </c>
      <c r="Q10" s="97" t="s">
        <v>65</v>
      </c>
      <c r="R10" s="97" t="s">
        <v>65</v>
      </c>
      <c r="S10" s="97" t="s">
        <v>65</v>
      </c>
      <c r="T10" s="97" t="s">
        <v>65</v>
      </c>
      <c r="U10" s="97" t="s">
        <v>65</v>
      </c>
      <c r="V10" s="97" t="s">
        <v>65</v>
      </c>
      <c r="W10" s="97" t="s">
        <v>65</v>
      </c>
      <c r="X10" s="97" t="s">
        <v>65</v>
      </c>
      <c r="Y10" s="98" t="s">
        <v>168</v>
      </c>
      <c r="Z10" s="98" t="s">
        <v>169</v>
      </c>
      <c r="AA10" s="98" t="s">
        <v>67</v>
      </c>
      <c r="AB10" s="98" t="s">
        <v>168</v>
      </c>
      <c r="AC10" s="98" t="s">
        <v>170</v>
      </c>
      <c r="AD10" s="98" t="s">
        <v>171</v>
      </c>
      <c r="AE10" s="97" t="s">
        <v>163</v>
      </c>
      <c r="AF10" s="97" t="s">
        <v>167</v>
      </c>
      <c r="AG10" s="97" t="s">
        <v>27</v>
      </c>
      <c r="AH10" s="97" t="s">
        <v>163</v>
      </c>
      <c r="AI10" s="98" t="s">
        <v>165</v>
      </c>
      <c r="AJ10" s="98" t="s">
        <v>173</v>
      </c>
      <c r="AK10" s="98" t="s">
        <v>167</v>
      </c>
      <c r="AL10" s="97" t="s">
        <v>27</v>
      </c>
      <c r="AM10" s="98" t="s">
        <v>168</v>
      </c>
      <c r="AN10" s="98" t="s">
        <v>170</v>
      </c>
      <c r="AO10" s="97" t="s">
        <v>67</v>
      </c>
      <c r="AP10" s="98" t="s">
        <v>173</v>
      </c>
      <c r="AQ10" s="98" t="s">
        <v>167</v>
      </c>
      <c r="AR10" s="97" t="s">
        <v>27</v>
      </c>
      <c r="AS10" s="97" t="s">
        <v>67</v>
      </c>
      <c r="AT10" s="97" t="s">
        <v>176</v>
      </c>
      <c r="AU10" s="97" t="s">
        <v>177</v>
      </c>
      <c r="AV10" s="97" t="s">
        <v>27</v>
      </c>
      <c r="AW10" s="97" t="s">
        <v>67</v>
      </c>
      <c r="AX10" s="97" t="s">
        <v>27</v>
      </c>
      <c r="AY10" s="97" t="s">
        <v>67</v>
      </c>
      <c r="AZ10" s="97" t="s">
        <v>27</v>
      </c>
      <c r="BA10" s="99" t="s">
        <v>67</v>
      </c>
      <c r="BB10" s="99" t="s">
        <v>27</v>
      </c>
      <c r="BC10" s="97" t="s">
        <v>67</v>
      </c>
      <c r="BD10" s="97" t="s">
        <v>27</v>
      </c>
      <c r="BE10" s="98" t="s">
        <v>67</v>
      </c>
      <c r="BF10" s="97" t="s">
        <v>27</v>
      </c>
      <c r="BG10" s="97" t="s">
        <v>67</v>
      </c>
      <c r="BH10" s="97" t="s">
        <v>27</v>
      </c>
      <c r="BI10" s="97" t="s">
        <v>67</v>
      </c>
      <c r="BJ10" s="97" t="s">
        <v>27</v>
      </c>
      <c r="BK10" s="97" t="s">
        <v>67</v>
      </c>
      <c r="BL10" s="97" t="s">
        <v>27</v>
      </c>
      <c r="BM10" s="97" t="s">
        <v>67</v>
      </c>
      <c r="BN10" s="97" t="s">
        <v>27</v>
      </c>
      <c r="BO10" s="97" t="s">
        <v>35</v>
      </c>
      <c r="BP10" s="97" t="s">
        <v>35</v>
      </c>
      <c r="BQ10" s="97" t="s">
        <v>35</v>
      </c>
      <c r="BR10" s="97" t="s">
        <v>35</v>
      </c>
      <c r="BS10" s="97" t="s">
        <v>35</v>
      </c>
      <c r="BT10" s="97" t="s">
        <v>35</v>
      </c>
      <c r="BU10" s="97" t="s">
        <v>35</v>
      </c>
      <c r="BV10" s="97" t="s">
        <v>35</v>
      </c>
      <c r="BW10" s="97" t="s">
        <v>35</v>
      </c>
      <c r="BX10" s="97" t="s">
        <v>35</v>
      </c>
      <c r="BY10" s="97" t="s">
        <v>35</v>
      </c>
      <c r="BZ10" s="97" t="s">
        <v>35</v>
      </c>
      <c r="CA10" s="97" t="s">
        <v>36</v>
      </c>
      <c r="CB10" s="97" t="s">
        <v>38</v>
      </c>
    </row>
    <row r="11" spans="1:80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13</v>
      </c>
      <c r="F11" s="100" t="s">
        <v>13</v>
      </c>
      <c r="G11" s="100" t="s">
        <v>14</v>
      </c>
      <c r="H11" s="100" t="s">
        <v>166</v>
      </c>
      <c r="I11" s="100" t="s">
        <v>14</v>
      </c>
      <c r="J11" s="100" t="s">
        <v>15</v>
      </c>
      <c r="K11" s="100" t="s">
        <v>131</v>
      </c>
      <c r="L11" s="100" t="s">
        <v>15</v>
      </c>
      <c r="M11" s="100" t="s">
        <v>16</v>
      </c>
      <c r="N11" s="100" t="s">
        <v>16</v>
      </c>
      <c r="O11" s="100" t="s">
        <v>16</v>
      </c>
      <c r="P11" s="100" t="s">
        <v>17</v>
      </c>
      <c r="Q11" s="100" t="s">
        <v>18</v>
      </c>
      <c r="R11" s="100" t="s">
        <v>19</v>
      </c>
      <c r="S11" s="100" t="s">
        <v>20</v>
      </c>
      <c r="T11" s="100" t="s">
        <v>21</v>
      </c>
      <c r="U11" s="100" t="s">
        <v>22</v>
      </c>
      <c r="V11" s="100" t="s">
        <v>23</v>
      </c>
      <c r="W11" s="100" t="s">
        <v>24</v>
      </c>
      <c r="X11" s="100" t="s">
        <v>25</v>
      </c>
      <c r="Y11" s="100" t="s">
        <v>110</v>
      </c>
      <c r="Z11" s="100" t="s">
        <v>110</v>
      </c>
      <c r="AA11" s="100" t="s">
        <v>110</v>
      </c>
      <c r="AB11" s="100" t="s">
        <v>77</v>
      </c>
      <c r="AC11" s="100" t="s">
        <v>77</v>
      </c>
      <c r="AD11" s="100" t="s">
        <v>172</v>
      </c>
      <c r="AE11" s="100" t="s">
        <v>13</v>
      </c>
      <c r="AF11" s="100" t="s">
        <v>13</v>
      </c>
      <c r="AG11" s="100" t="s">
        <v>13</v>
      </c>
      <c r="AH11" s="100" t="s">
        <v>14</v>
      </c>
      <c r="AI11" s="100" t="s">
        <v>166</v>
      </c>
      <c r="AJ11" s="100" t="s">
        <v>14</v>
      </c>
      <c r="AK11" s="100" t="s">
        <v>14</v>
      </c>
      <c r="AL11" s="100" t="s">
        <v>14</v>
      </c>
      <c r="AM11" s="100" t="s">
        <v>76</v>
      </c>
      <c r="AN11" s="100" t="s">
        <v>76</v>
      </c>
      <c r="AO11" s="100" t="s">
        <v>76</v>
      </c>
      <c r="AP11" s="100" t="s">
        <v>15</v>
      </c>
      <c r="AQ11" s="100" t="s">
        <v>15</v>
      </c>
      <c r="AR11" s="100" t="s">
        <v>15</v>
      </c>
      <c r="AS11" s="100" t="s">
        <v>75</v>
      </c>
      <c r="AT11" s="100" t="s">
        <v>16</v>
      </c>
      <c r="AU11" s="100" t="s">
        <v>16</v>
      </c>
      <c r="AV11" s="100" t="s">
        <v>16</v>
      </c>
      <c r="AW11" s="100" t="s">
        <v>74</v>
      </c>
      <c r="AX11" s="100" t="s">
        <v>28</v>
      </c>
      <c r="AY11" s="100" t="s">
        <v>73</v>
      </c>
      <c r="AZ11" s="100" t="s">
        <v>29</v>
      </c>
      <c r="BA11" s="100" t="s">
        <v>19</v>
      </c>
      <c r="BB11" s="100" t="s">
        <v>30</v>
      </c>
      <c r="BC11" s="100" t="s">
        <v>72</v>
      </c>
      <c r="BD11" s="100" t="s">
        <v>20</v>
      </c>
      <c r="BE11" s="100" t="s">
        <v>71</v>
      </c>
      <c r="BF11" s="100" t="s">
        <v>21</v>
      </c>
      <c r="BG11" s="100" t="s">
        <v>22</v>
      </c>
      <c r="BH11" s="100" t="s">
        <v>31</v>
      </c>
      <c r="BI11" s="100" t="s">
        <v>70</v>
      </c>
      <c r="BJ11" s="100" t="s">
        <v>23</v>
      </c>
      <c r="BK11" s="100" t="s">
        <v>69</v>
      </c>
      <c r="BL11" s="100" t="s">
        <v>24</v>
      </c>
      <c r="BM11" s="100" t="s">
        <v>33</v>
      </c>
      <c r="BN11" s="100" t="s">
        <v>33</v>
      </c>
      <c r="BO11" s="100" t="s">
        <v>13</v>
      </c>
      <c r="BP11" s="100" t="s">
        <v>14</v>
      </c>
      <c r="BQ11" s="100" t="s">
        <v>15</v>
      </c>
      <c r="BR11" s="100" t="s">
        <v>16</v>
      </c>
      <c r="BS11" s="100" t="s">
        <v>28</v>
      </c>
      <c r="BT11" s="100" t="s">
        <v>124</v>
      </c>
      <c r="BU11" s="100" t="s">
        <v>30</v>
      </c>
      <c r="BV11" s="100" t="s">
        <v>23</v>
      </c>
      <c r="BW11" s="100" t="s">
        <v>21</v>
      </c>
      <c r="BX11" s="100" t="s">
        <v>31</v>
      </c>
      <c r="BY11" s="100" t="s">
        <v>23</v>
      </c>
      <c r="BZ11" s="100" t="s">
        <v>24</v>
      </c>
      <c r="CA11" s="100" t="s">
        <v>33</v>
      </c>
      <c r="CB11" s="100" t="s">
        <v>39</v>
      </c>
    </row>
    <row r="12" spans="1:80" ht="13.5" thickBot="1">
      <c r="A12" s="101">
        <v>1</v>
      </c>
      <c r="B12" s="101">
        <v>2</v>
      </c>
      <c r="C12" s="101">
        <v>3</v>
      </c>
      <c r="D12" s="101"/>
      <c r="E12" s="101"/>
      <c r="F12" s="101">
        <v>3</v>
      </c>
      <c r="G12" s="101"/>
      <c r="H12" s="101"/>
      <c r="I12" s="102">
        <v>3</v>
      </c>
      <c r="J12" s="102"/>
      <c r="K12" s="102"/>
      <c r="L12" s="102">
        <v>3</v>
      </c>
      <c r="M12" s="102"/>
      <c r="N12" s="102"/>
      <c r="O12" s="102">
        <v>3</v>
      </c>
      <c r="P12" s="102">
        <v>3</v>
      </c>
      <c r="Q12" s="102">
        <v>3</v>
      </c>
      <c r="R12" s="102">
        <v>3</v>
      </c>
      <c r="S12" s="102">
        <v>3</v>
      </c>
      <c r="T12" s="102">
        <v>3</v>
      </c>
      <c r="U12" s="102">
        <v>3</v>
      </c>
      <c r="V12" s="102">
        <v>3</v>
      </c>
      <c r="W12" s="102">
        <v>3</v>
      </c>
      <c r="X12" s="101">
        <v>4</v>
      </c>
      <c r="Y12" s="101"/>
      <c r="Z12" s="101"/>
      <c r="AA12" s="101">
        <v>5</v>
      </c>
      <c r="AB12" s="101"/>
      <c r="AC12" s="101"/>
      <c r="AD12" s="101"/>
      <c r="AE12" s="101"/>
      <c r="AF12" s="101"/>
      <c r="AG12" s="101">
        <v>5</v>
      </c>
      <c r="AH12" s="101"/>
      <c r="AI12" s="101"/>
      <c r="AJ12" s="101"/>
      <c r="AK12" s="101"/>
      <c r="AL12" s="101">
        <v>5</v>
      </c>
      <c r="AM12" s="101"/>
      <c r="AN12" s="101"/>
      <c r="AO12" s="101">
        <v>5</v>
      </c>
      <c r="AP12" s="101"/>
      <c r="AQ12" s="101"/>
      <c r="AR12" s="101">
        <v>5</v>
      </c>
      <c r="AS12" s="101">
        <v>5</v>
      </c>
      <c r="AT12" s="101"/>
      <c r="AU12" s="101"/>
      <c r="AV12" s="101">
        <v>5</v>
      </c>
      <c r="AW12" s="101">
        <v>5</v>
      </c>
      <c r="AX12" s="101">
        <v>5</v>
      </c>
      <c r="AY12" s="101">
        <v>5</v>
      </c>
      <c r="AZ12" s="101">
        <v>5</v>
      </c>
      <c r="BA12" s="101">
        <v>5</v>
      </c>
      <c r="BB12" s="101">
        <v>5</v>
      </c>
      <c r="BC12" s="101">
        <v>5</v>
      </c>
      <c r="BD12" s="101">
        <v>5</v>
      </c>
      <c r="BE12" s="101">
        <v>5</v>
      </c>
      <c r="BF12" s="101">
        <v>5</v>
      </c>
      <c r="BG12" s="101">
        <v>5</v>
      </c>
      <c r="BH12" s="101">
        <v>5</v>
      </c>
      <c r="BI12" s="101">
        <v>5</v>
      </c>
      <c r="BJ12" s="101">
        <v>5</v>
      </c>
      <c r="BK12" s="101">
        <v>5</v>
      </c>
      <c r="BL12" s="101">
        <v>5</v>
      </c>
      <c r="BM12" s="101"/>
      <c r="BN12" s="101">
        <v>6</v>
      </c>
      <c r="BO12" s="101">
        <v>7</v>
      </c>
      <c r="BP12" s="101">
        <v>7</v>
      </c>
      <c r="BQ12" s="101">
        <v>7</v>
      </c>
      <c r="BR12" s="101">
        <v>7</v>
      </c>
      <c r="BS12" s="101">
        <v>7</v>
      </c>
      <c r="BT12" s="101">
        <v>7</v>
      </c>
      <c r="BU12" s="101">
        <v>7</v>
      </c>
      <c r="BV12" s="101">
        <v>7</v>
      </c>
      <c r="BW12" s="101">
        <v>7</v>
      </c>
      <c r="BX12" s="101">
        <v>7</v>
      </c>
      <c r="BY12" s="101">
        <v>7</v>
      </c>
      <c r="BZ12" s="101">
        <v>7</v>
      </c>
      <c r="CA12" s="101">
        <v>8</v>
      </c>
      <c r="CB12" s="101">
        <v>9</v>
      </c>
    </row>
    <row r="13" spans="1:80" ht="24.75" customHeight="1">
      <c r="A13" s="64" t="s">
        <v>80</v>
      </c>
      <c r="B13" s="18">
        <v>10792865059</v>
      </c>
      <c r="C13" s="18">
        <f>297905962-137863</f>
        <v>297768099</v>
      </c>
      <c r="D13" s="18"/>
      <c r="E13" s="18">
        <v>12219955.02</v>
      </c>
      <c r="F13" s="18">
        <f>D13+E13</f>
        <v>12219955.02</v>
      </c>
      <c r="G13" s="18">
        <v>92400000</v>
      </c>
      <c r="H13" s="18">
        <v>19774351.79</v>
      </c>
      <c r="I13" s="18">
        <f>G13+H13</f>
        <v>112174351.78999999</v>
      </c>
      <c r="J13" s="18">
        <v>47600000</v>
      </c>
      <c r="K13" s="18">
        <v>15557990.51</v>
      </c>
      <c r="L13" s="18">
        <f>J13+K13</f>
        <v>63157990.51</v>
      </c>
      <c r="M13" s="18">
        <v>1097841379</v>
      </c>
      <c r="N13" s="18">
        <v>20406516.21</v>
      </c>
      <c r="O13" s="18">
        <f>M13+N13</f>
        <v>1118247895.21</v>
      </c>
      <c r="P13" s="18"/>
      <c r="Q13" s="18"/>
      <c r="R13" s="18"/>
      <c r="S13" s="18"/>
      <c r="T13" s="18"/>
      <c r="U13" s="18"/>
      <c r="V13" s="18"/>
      <c r="W13" s="18"/>
      <c r="X13" s="17">
        <f>SUM(C13+F13+I13+L13+O13)</f>
        <v>1603568291.53</v>
      </c>
      <c r="Y13" s="151"/>
      <c r="Z13" s="151">
        <v>11004022.5</v>
      </c>
      <c r="AA13" s="16">
        <f>Y13+Z13</f>
        <v>11004022.5</v>
      </c>
      <c r="AB13" s="16"/>
      <c r="AC13" s="16">
        <v>34076.5</v>
      </c>
      <c r="AD13" s="16">
        <f>AA13+AC13</f>
        <v>11038099</v>
      </c>
      <c r="AE13" s="16"/>
      <c r="AF13" s="16">
        <v>12219955.02</v>
      </c>
      <c r="AG13" s="18">
        <f>AE13+AF13</f>
        <v>12219955.02</v>
      </c>
      <c r="AH13" s="16">
        <v>18925884.79</v>
      </c>
      <c r="AI13" s="18"/>
      <c r="AJ13" s="18">
        <v>92400000</v>
      </c>
      <c r="AK13" s="18">
        <v>18925884.79</v>
      </c>
      <c r="AL13" s="13">
        <f>AJ13+AK13</f>
        <v>111325884.78999999</v>
      </c>
      <c r="AM13" s="152">
        <v>286730000</v>
      </c>
      <c r="AN13" s="152"/>
      <c r="AO13" s="19">
        <v>286730000</v>
      </c>
      <c r="AP13" s="152"/>
      <c r="AQ13" s="152">
        <v>12190940.51</v>
      </c>
      <c r="AR13" s="18">
        <f>AP13+AQ13</f>
        <v>12190940.51</v>
      </c>
      <c r="AS13" s="18">
        <v>0</v>
      </c>
      <c r="AT13" s="18">
        <v>705600000</v>
      </c>
      <c r="AU13" s="18">
        <v>7761858.21</v>
      </c>
      <c r="AV13" s="18">
        <f>AT13+AU13</f>
        <v>713361858.21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52">
        <f>AO13+AC13+Z13</f>
        <v>297768099</v>
      </c>
      <c r="BN13" s="14">
        <f>AL13+AG13+AD13+AR13+AO13+AV13</f>
        <v>1146866737.53</v>
      </c>
      <c r="BO13" s="18">
        <v>0</v>
      </c>
      <c r="BP13" s="18"/>
      <c r="BQ13" s="18">
        <v>0</v>
      </c>
      <c r="BR13" s="18"/>
      <c r="BS13" s="18"/>
      <c r="BT13" s="18">
        <v>0</v>
      </c>
      <c r="BU13" s="18">
        <v>0</v>
      </c>
      <c r="BV13" s="18"/>
      <c r="BW13" s="18">
        <v>0</v>
      </c>
      <c r="BX13" s="18">
        <v>0</v>
      </c>
      <c r="BY13" s="18">
        <v>0</v>
      </c>
      <c r="BZ13" s="18">
        <v>0</v>
      </c>
      <c r="CA13" s="13">
        <f>SUM(BO13:BZ13)</f>
        <v>0</v>
      </c>
      <c r="CB13" s="15">
        <f>SUM(X13-BN13-CA13)</f>
        <v>456701554</v>
      </c>
    </row>
    <row r="14" spans="1:80" ht="24.75" customHeight="1">
      <c r="A14" s="65" t="s">
        <v>81</v>
      </c>
      <c r="B14" s="19"/>
      <c r="C14" s="19">
        <v>6898672</v>
      </c>
      <c r="D14" s="19"/>
      <c r="E14" s="19"/>
      <c r="F14" s="19">
        <v>4545465</v>
      </c>
      <c r="G14" s="19"/>
      <c r="H14" s="19"/>
      <c r="I14" s="19">
        <v>10</v>
      </c>
      <c r="J14" s="19"/>
      <c r="K14" s="19"/>
      <c r="L14" s="19">
        <v>2272734</v>
      </c>
      <c r="M14" s="19"/>
      <c r="N14" s="19"/>
      <c r="O14" s="19">
        <v>5035938.16</v>
      </c>
      <c r="P14" s="19"/>
      <c r="Q14" s="19"/>
      <c r="R14" s="19"/>
      <c r="S14" s="19"/>
      <c r="T14" s="19"/>
      <c r="U14" s="19"/>
      <c r="V14" s="19"/>
      <c r="W14" s="19"/>
      <c r="X14" s="17">
        <f>SUM(C14+F14+I14+L14+O14)</f>
        <v>18752819.16</v>
      </c>
      <c r="Y14" s="17"/>
      <c r="Z14" s="17">
        <v>6898672</v>
      </c>
      <c r="AA14" s="17">
        <v>6898672</v>
      </c>
      <c r="AB14" s="17"/>
      <c r="AC14" s="17"/>
      <c r="AD14" s="17"/>
      <c r="AE14" s="17"/>
      <c r="AF14" s="17"/>
      <c r="AG14" s="19">
        <v>4545465</v>
      </c>
      <c r="AH14" s="19"/>
      <c r="AI14" s="19"/>
      <c r="AJ14" s="19"/>
      <c r="AK14" s="19"/>
      <c r="AL14" s="152">
        <v>10</v>
      </c>
      <c r="AM14" s="153"/>
      <c r="AN14" s="153"/>
      <c r="AO14" s="19"/>
      <c r="AP14" s="19"/>
      <c r="AQ14" s="19"/>
      <c r="AR14" s="19">
        <v>2272734</v>
      </c>
      <c r="AS14" s="19">
        <v>0</v>
      </c>
      <c r="AT14" s="19"/>
      <c r="AU14" s="19"/>
      <c r="AV14" s="19">
        <v>2763211.16</v>
      </c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53"/>
      <c r="BN14" s="79">
        <f>SUM(AA14:BL14)</f>
        <v>16480092.16</v>
      </c>
      <c r="BO14" s="19">
        <v>0</v>
      </c>
      <c r="BP14" s="19"/>
      <c r="BQ14" s="19">
        <v>0</v>
      </c>
      <c r="BR14" s="19"/>
      <c r="BS14" s="19"/>
      <c r="BT14" s="19">
        <v>0</v>
      </c>
      <c r="BU14" s="19">
        <v>0</v>
      </c>
      <c r="BV14" s="19"/>
      <c r="BW14" s="19">
        <v>0</v>
      </c>
      <c r="BX14" s="19">
        <v>0</v>
      </c>
      <c r="BY14" s="19">
        <v>0</v>
      </c>
      <c r="BZ14" s="19">
        <v>0</v>
      </c>
      <c r="CA14" s="14">
        <f>SUM(BO14:BZ14)</f>
        <v>0</v>
      </c>
      <c r="CB14" s="15">
        <f>SUM(X14-BN14-CA14)</f>
        <v>2272727</v>
      </c>
    </row>
    <row r="15" spans="1:80" ht="25.5" customHeight="1">
      <c r="A15" s="65" t="s">
        <v>114</v>
      </c>
      <c r="B15" s="19"/>
      <c r="C15" s="19">
        <v>0</v>
      </c>
      <c r="D15" s="19"/>
      <c r="E15" s="19"/>
      <c r="F15" s="19">
        <v>0</v>
      </c>
      <c r="G15" s="19"/>
      <c r="H15" s="19"/>
      <c r="I15" s="19"/>
      <c r="J15" s="19"/>
      <c r="K15" s="19"/>
      <c r="L15" s="19">
        <v>9833800</v>
      </c>
      <c r="M15" s="19"/>
      <c r="N15" s="19"/>
      <c r="O15" s="93"/>
      <c r="P15" s="19"/>
      <c r="Q15" s="19"/>
      <c r="R15" s="19"/>
      <c r="S15" s="19"/>
      <c r="T15" s="19"/>
      <c r="U15" s="19"/>
      <c r="V15" s="19"/>
      <c r="W15" s="19"/>
      <c r="X15" s="17">
        <f>SUM(C15+F15+I15+L15+O15)</f>
        <v>9833800</v>
      </c>
      <c r="Y15" s="17"/>
      <c r="Z15" s="17"/>
      <c r="AA15" s="17">
        <v>0</v>
      </c>
      <c r="AB15" s="17"/>
      <c r="AC15" s="17"/>
      <c r="AD15" s="17"/>
      <c r="AE15" s="17"/>
      <c r="AF15" s="17"/>
      <c r="AG15" s="19">
        <v>0</v>
      </c>
      <c r="AH15" s="19"/>
      <c r="AI15" s="19"/>
      <c r="AJ15" s="19"/>
      <c r="AK15" s="19"/>
      <c r="AL15" s="19"/>
      <c r="AM15" s="153"/>
      <c r="AN15" s="153"/>
      <c r="AO15" s="19"/>
      <c r="AP15" s="19"/>
      <c r="AQ15" s="19"/>
      <c r="AR15" s="19">
        <v>9833800</v>
      </c>
      <c r="AS15" s="19">
        <v>0</v>
      </c>
      <c r="AT15" s="19"/>
      <c r="AU15" s="19"/>
      <c r="AV15" s="19">
        <v>0</v>
      </c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53"/>
      <c r="BN15" s="79">
        <f>SUM(AA15:BL15)</f>
        <v>9833800</v>
      </c>
      <c r="BO15" s="19">
        <v>0</v>
      </c>
      <c r="BP15" s="19"/>
      <c r="BQ15" s="19">
        <v>0</v>
      </c>
      <c r="BR15" s="19"/>
      <c r="BS15" s="19"/>
      <c r="BT15" s="19">
        <v>0</v>
      </c>
      <c r="BU15" s="19">
        <v>0</v>
      </c>
      <c r="BV15" s="19"/>
      <c r="BW15" s="19">
        <v>0</v>
      </c>
      <c r="BX15" s="19">
        <v>0</v>
      </c>
      <c r="BY15" s="19">
        <v>0</v>
      </c>
      <c r="BZ15" s="19">
        <v>0</v>
      </c>
      <c r="CA15" s="14">
        <f>SUM(BO15:BZ15)</f>
        <v>0</v>
      </c>
      <c r="CB15" s="15">
        <f>SUM(X15-BN15-CA15)</f>
        <v>0</v>
      </c>
    </row>
    <row r="16" spans="1:80" ht="18" customHeight="1">
      <c r="A16" s="12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7"/>
      <c r="Y16" s="17"/>
      <c r="Z16" s="17"/>
      <c r="AA16" s="17"/>
      <c r="AB16" s="17"/>
      <c r="AC16" s="17"/>
      <c r="AD16" s="17"/>
      <c r="AE16" s="17"/>
      <c r="AF16" s="17"/>
      <c r="AG16" s="19"/>
      <c r="AH16" s="19"/>
      <c r="AI16" s="19"/>
      <c r="AJ16" s="19"/>
      <c r="AK16" s="19"/>
      <c r="AL16" s="19"/>
      <c r="AM16" s="153"/>
      <c r="AN16" s="153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53"/>
      <c r="BN16" s="7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4"/>
      <c r="CB16" s="15"/>
    </row>
    <row r="17" spans="1:80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7"/>
      <c r="Y17" s="17"/>
      <c r="Z17" s="17"/>
      <c r="AA17" s="17"/>
      <c r="AB17" s="17"/>
      <c r="AC17" s="17"/>
      <c r="AD17" s="17"/>
      <c r="AE17" s="17"/>
      <c r="AF17" s="17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4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4"/>
      <c r="CB17" s="15"/>
    </row>
    <row r="18" spans="1:80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7"/>
      <c r="Y18" s="17"/>
      <c r="Z18" s="17"/>
      <c r="AA18" s="17"/>
      <c r="AB18" s="17"/>
      <c r="AC18" s="17"/>
      <c r="AD18" s="17"/>
      <c r="AE18" s="17"/>
      <c r="AF18" s="17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4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4"/>
      <c r="CB18" s="15"/>
    </row>
    <row r="19" spans="1:80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7"/>
      <c r="Y19" s="17"/>
      <c r="Z19" s="17"/>
      <c r="AA19" s="17"/>
      <c r="AB19" s="17"/>
      <c r="AC19" s="17"/>
      <c r="AD19" s="17"/>
      <c r="AE19" s="17"/>
      <c r="AF19" s="17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4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4"/>
      <c r="CB19" s="15"/>
    </row>
    <row r="20" spans="1:80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7"/>
      <c r="Y20" s="17"/>
      <c r="Z20" s="17"/>
      <c r="AA20" s="17"/>
      <c r="AB20" s="17"/>
      <c r="AC20" s="17"/>
      <c r="AD20" s="17"/>
      <c r="AE20" s="17"/>
      <c r="AF20" s="17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4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4"/>
      <c r="CB20" s="15"/>
    </row>
    <row r="21" spans="1:80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7"/>
      <c r="Y21" s="17"/>
      <c r="Z21" s="17"/>
      <c r="AA21" s="17"/>
      <c r="AB21" s="17"/>
      <c r="AC21" s="17"/>
      <c r="AD21" s="17"/>
      <c r="AE21" s="17"/>
      <c r="AF21" s="17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4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4"/>
      <c r="CB21" s="15"/>
    </row>
    <row r="22" spans="1:80" ht="18" customHeight="1" thickBot="1">
      <c r="A22" s="88" t="s">
        <v>87</v>
      </c>
      <c r="B22" s="89">
        <f aca="true" t="shared" si="0" ref="B22:BE22">SUM(B13:B21)</f>
        <v>10792865059</v>
      </c>
      <c r="C22" s="89">
        <f t="shared" si="0"/>
        <v>304666771</v>
      </c>
      <c r="D22" s="89"/>
      <c r="E22" s="89"/>
      <c r="F22" s="89">
        <f t="shared" si="0"/>
        <v>16765420.02</v>
      </c>
      <c r="G22" s="89"/>
      <c r="H22" s="89"/>
      <c r="I22" s="89">
        <f t="shared" si="0"/>
        <v>112174361.78999999</v>
      </c>
      <c r="J22" s="89"/>
      <c r="K22" s="89"/>
      <c r="L22" s="89">
        <f t="shared" si="0"/>
        <v>75264524.50999999</v>
      </c>
      <c r="M22" s="89"/>
      <c r="N22" s="89"/>
      <c r="O22" s="89">
        <f t="shared" si="0"/>
        <v>1123283833.3700001</v>
      </c>
      <c r="P22" s="89">
        <f t="shared" si="0"/>
        <v>0</v>
      </c>
      <c r="Q22" s="89">
        <f t="shared" si="0"/>
        <v>0</v>
      </c>
      <c r="R22" s="89">
        <f t="shared" si="0"/>
        <v>0</v>
      </c>
      <c r="S22" s="89">
        <f t="shared" si="0"/>
        <v>0</v>
      </c>
      <c r="T22" s="89">
        <f t="shared" si="0"/>
        <v>0</v>
      </c>
      <c r="U22" s="89">
        <f t="shared" si="0"/>
        <v>0</v>
      </c>
      <c r="V22" s="89">
        <f t="shared" si="0"/>
        <v>0</v>
      </c>
      <c r="W22" s="89">
        <f t="shared" si="0"/>
        <v>0</v>
      </c>
      <c r="X22" s="89">
        <f t="shared" si="0"/>
        <v>1632154910.69</v>
      </c>
      <c r="Y22" s="89"/>
      <c r="Z22" s="89"/>
      <c r="AA22" s="89">
        <f t="shared" si="0"/>
        <v>17902694.5</v>
      </c>
      <c r="AB22" s="89"/>
      <c r="AC22" s="89"/>
      <c r="AD22" s="89"/>
      <c r="AE22" s="89"/>
      <c r="AF22" s="89"/>
      <c r="AG22" s="89">
        <f t="shared" si="0"/>
        <v>16765420.02</v>
      </c>
      <c r="AH22" s="89"/>
      <c r="AI22" s="89"/>
      <c r="AJ22" s="89"/>
      <c r="AK22" s="89"/>
      <c r="AL22" s="89">
        <f t="shared" si="0"/>
        <v>111325894.78999999</v>
      </c>
      <c r="AM22" s="89"/>
      <c r="AN22" s="89"/>
      <c r="AO22" s="89">
        <f t="shared" si="0"/>
        <v>286730000</v>
      </c>
      <c r="AP22" s="89"/>
      <c r="AQ22" s="89"/>
      <c r="AR22" s="89">
        <f t="shared" si="0"/>
        <v>24297474.509999998</v>
      </c>
      <c r="AS22" s="89">
        <f t="shared" si="0"/>
        <v>0</v>
      </c>
      <c r="AT22" s="89"/>
      <c r="AU22" s="89"/>
      <c r="AV22" s="89">
        <f t="shared" si="0"/>
        <v>716125069.37</v>
      </c>
      <c r="AW22" s="89">
        <f t="shared" si="0"/>
        <v>0</v>
      </c>
      <c r="AX22" s="89">
        <f t="shared" si="0"/>
        <v>0</v>
      </c>
      <c r="AY22" s="89">
        <f t="shared" si="0"/>
        <v>0</v>
      </c>
      <c r="AZ22" s="89">
        <f t="shared" si="0"/>
        <v>0</v>
      </c>
      <c r="BA22" s="89">
        <f t="shared" si="0"/>
        <v>0</v>
      </c>
      <c r="BB22" s="89">
        <f t="shared" si="0"/>
        <v>0</v>
      </c>
      <c r="BC22" s="89">
        <f t="shared" si="0"/>
        <v>0</v>
      </c>
      <c r="BD22" s="89">
        <f t="shared" si="0"/>
        <v>0</v>
      </c>
      <c r="BE22" s="89">
        <f t="shared" si="0"/>
        <v>0</v>
      </c>
      <c r="BF22" s="89">
        <f aca="true" t="shared" si="1" ref="BF22:CB22">SUM(BF13:BF21)</f>
        <v>0</v>
      </c>
      <c r="BG22" s="89">
        <f t="shared" si="1"/>
        <v>0</v>
      </c>
      <c r="BH22" s="89">
        <f t="shared" si="1"/>
        <v>0</v>
      </c>
      <c r="BI22" s="89">
        <f t="shared" si="1"/>
        <v>0</v>
      </c>
      <c r="BJ22" s="89">
        <f t="shared" si="1"/>
        <v>0</v>
      </c>
      <c r="BK22" s="89">
        <f t="shared" si="1"/>
        <v>0</v>
      </c>
      <c r="BL22" s="89">
        <f t="shared" si="1"/>
        <v>0</v>
      </c>
      <c r="BM22" s="89"/>
      <c r="BN22" s="113">
        <f t="shared" si="1"/>
        <v>1173180629.69</v>
      </c>
      <c r="BO22" s="89">
        <f t="shared" si="1"/>
        <v>0</v>
      </c>
      <c r="BP22" s="89">
        <f t="shared" si="1"/>
        <v>0</v>
      </c>
      <c r="BQ22" s="89">
        <f t="shared" si="1"/>
        <v>0</v>
      </c>
      <c r="BR22" s="89">
        <f t="shared" si="1"/>
        <v>0</v>
      </c>
      <c r="BS22" s="89">
        <f t="shared" si="1"/>
        <v>0</v>
      </c>
      <c r="BT22" s="89">
        <f t="shared" si="1"/>
        <v>0</v>
      </c>
      <c r="BU22" s="89">
        <f t="shared" si="1"/>
        <v>0</v>
      </c>
      <c r="BV22" s="89">
        <f t="shared" si="1"/>
        <v>0</v>
      </c>
      <c r="BW22" s="89">
        <f t="shared" si="1"/>
        <v>0</v>
      </c>
      <c r="BX22" s="89">
        <f t="shared" si="1"/>
        <v>0</v>
      </c>
      <c r="BY22" s="89">
        <f t="shared" si="1"/>
        <v>0</v>
      </c>
      <c r="BZ22" s="89">
        <f t="shared" si="1"/>
        <v>0</v>
      </c>
      <c r="CA22" s="89">
        <f t="shared" si="1"/>
        <v>0</v>
      </c>
      <c r="CB22" s="90">
        <f t="shared" si="1"/>
        <v>458974281</v>
      </c>
    </row>
    <row r="23" spans="1:80" ht="12.75">
      <c r="A23" s="82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1"/>
    </row>
    <row r="24" spans="1:80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40"/>
      <c r="Y24" s="40"/>
      <c r="Z24" s="40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6"/>
    </row>
    <row r="25" spans="1:80" ht="15.75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6"/>
    </row>
    <row r="26" spans="1:80" ht="19.5" customHeight="1" hidden="1">
      <c r="A26" s="157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6"/>
    </row>
    <row r="27" spans="1:80" ht="12.75" customHeight="1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6"/>
    </row>
    <row r="28" spans="1:80" ht="8.25" customHeight="1">
      <c r="A28" s="157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6"/>
    </row>
    <row r="29" spans="1:80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6"/>
    </row>
    <row r="30" spans="1:80" ht="13.5" thickBot="1">
      <c r="A30" s="36"/>
      <c r="B30" s="43"/>
      <c r="C30" s="43"/>
      <c r="D30" s="43"/>
      <c r="E30" s="43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8"/>
      <c r="V30" s="8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2"/>
      <c r="CB30" s="6"/>
    </row>
    <row r="31" spans="1:80" ht="12.75">
      <c r="A31" s="36"/>
      <c r="B31" s="161" t="s">
        <v>118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5"/>
      <c r="CA31" s="2"/>
      <c r="CB31" s="6"/>
    </row>
    <row r="32" spans="1:80" ht="12.75">
      <c r="A32" s="4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5"/>
      <c r="CA32" s="5"/>
      <c r="CB32" s="6"/>
    </row>
    <row r="33" spans="1:80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38"/>
      <c r="AB33" s="38"/>
      <c r="AC33" s="38"/>
      <c r="AD33" s="38"/>
      <c r="AE33" s="38"/>
      <c r="AF33" s="38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6"/>
    </row>
    <row r="34" spans="1:80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9"/>
    </row>
    <row r="36" ht="12.75">
      <c r="B36" s="2"/>
    </row>
  </sheetData>
  <mergeCells count="10">
    <mergeCell ref="A1:CB1"/>
    <mergeCell ref="A2:CB2"/>
    <mergeCell ref="A3:CB3"/>
    <mergeCell ref="A4:CB4"/>
    <mergeCell ref="A27:CB28"/>
    <mergeCell ref="B32:V32"/>
    <mergeCell ref="A6:B6"/>
    <mergeCell ref="A7:B7"/>
    <mergeCell ref="B31:V31"/>
    <mergeCell ref="A25:CB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zoomScale="75" zoomScaleNormal="75" workbookViewId="0" topLeftCell="A11">
      <pane ySplit="645" topLeftCell="BM19" activePane="bottomLeft" state="split"/>
      <selection pane="topLeft" activeCell="AH11" sqref="AH1:AO16384"/>
      <selection pane="bottomLeft" activeCell="AR32" sqref="AR32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5" width="19.7109375" style="1" hidden="1" customWidth="1"/>
    <col min="6" max="6" width="20.140625" style="1" hidden="1" customWidth="1"/>
    <col min="7" max="7" width="22.8515625" style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customWidth="1"/>
    <col min="21" max="21" width="21.8515625" style="1" hidden="1" customWidth="1"/>
    <col min="22" max="22" width="21.7109375" style="1" hidden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8515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8515625" style="1" customWidth="1"/>
    <col min="43" max="43" width="21.28125" style="115" bestFit="1" customWidth="1"/>
    <col min="44" max="44" width="19.57421875" style="115" customWidth="1"/>
    <col min="45" max="45" width="20.00390625" style="141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4"/>
    </row>
    <row r="2" spans="1:42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7"/>
    </row>
    <row r="3" spans="1:42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70"/>
    </row>
    <row r="4" spans="1:42" ht="15.75">
      <c r="A4" s="165" t="s">
        <v>52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7"/>
    </row>
    <row r="5" spans="1:42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3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6"/>
    </row>
    <row r="7" spans="1:43" ht="15.75">
      <c r="A7" s="175" t="s">
        <v>4</v>
      </c>
      <c r="B7" s="176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175</v>
      </c>
      <c r="AQ7" s="117"/>
    </row>
    <row r="8" spans="1:44" ht="20.25">
      <c r="A8" s="175" t="s">
        <v>5</v>
      </c>
      <c r="B8" s="176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2011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8"/>
      <c r="AR12" s="118"/>
      <c r="AS12" s="142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60</v>
      </c>
      <c r="C14" s="33">
        <f>SUM(C15,C17,C32,)</f>
        <v>1106865059</v>
      </c>
      <c r="D14" s="33">
        <f aca="true" t="shared" si="0" ref="D14:AP14">SUM(D15,D17,D32)</f>
        <v>28780335</v>
      </c>
      <c r="E14" s="33">
        <f t="shared" si="0"/>
        <v>74818522.85</v>
      </c>
      <c r="F14" s="33">
        <f t="shared" si="0"/>
        <v>44270925.7</v>
      </c>
      <c r="G14" s="33">
        <f t="shared" si="0"/>
        <v>128322359.78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276192143.33</v>
      </c>
      <c r="Q14" s="33">
        <f t="shared" si="0"/>
        <v>11642319</v>
      </c>
      <c r="R14" s="33">
        <f t="shared" si="0"/>
        <v>38723062.92</v>
      </c>
      <c r="S14" s="33">
        <f t="shared" si="0"/>
        <v>49543023.63</v>
      </c>
      <c r="T14" s="33">
        <f t="shared" si="0"/>
        <v>112184522.78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212092928.32999998</v>
      </c>
      <c r="AD14" s="33">
        <f t="shared" si="0"/>
        <v>2560728</v>
      </c>
      <c r="AE14" s="33">
        <f t="shared" si="0"/>
        <v>33005511.92</v>
      </c>
      <c r="AF14" s="33">
        <f t="shared" si="0"/>
        <v>64266636.94</v>
      </c>
      <c r="AG14" s="33">
        <f t="shared" si="0"/>
        <v>107088787.47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190">
        <f t="shared" si="0"/>
        <v>206921664.32999998</v>
      </c>
      <c r="AQ14" s="115"/>
      <c r="AR14" s="115"/>
      <c r="AS14" s="141"/>
      <c r="AT14" s="115"/>
      <c r="AU14" s="25"/>
    </row>
    <row r="15" spans="1:47" s="30" customFormat="1" ht="16.5" thickBot="1">
      <c r="A15" s="75"/>
      <c r="B15" s="73" t="s">
        <v>62</v>
      </c>
      <c r="C15" s="34">
        <f aca="true" t="shared" si="1" ref="C15:AS15">SUM(C16)</f>
        <v>12729255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5"/>
      <c r="AR15" s="115"/>
      <c r="AS15" s="141"/>
      <c r="AT15" s="115"/>
      <c r="AU15" s="25"/>
    </row>
    <row r="16" spans="1:46" s="12" customFormat="1" ht="15.75" thickBot="1">
      <c r="A16" s="85" t="s">
        <v>136</v>
      </c>
      <c r="B16" s="39" t="s">
        <v>49</v>
      </c>
      <c r="C16" s="49">
        <v>12729255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/>
      <c r="L16" s="49">
        <v>0</v>
      </c>
      <c r="M16" s="49">
        <v>0</v>
      </c>
      <c r="N16" s="49">
        <v>0</v>
      </c>
      <c r="O16" s="49"/>
      <c r="P16" s="28">
        <f>SUM(D16:O16)</f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/>
      <c r="Y16" s="49">
        <v>0</v>
      </c>
      <c r="Z16" s="49"/>
      <c r="AA16" s="49">
        <v>0</v>
      </c>
      <c r="AB16" s="49">
        <v>0</v>
      </c>
      <c r="AC16" s="50">
        <f>SUM(Q16:AB16)</f>
        <v>0</v>
      </c>
      <c r="AD16" s="49"/>
      <c r="AE16" s="49">
        <v>0</v>
      </c>
      <c r="AF16" s="49">
        <v>0</v>
      </c>
      <c r="AG16" s="49">
        <v>0</v>
      </c>
      <c r="AH16" s="49">
        <v>0</v>
      </c>
      <c r="AI16" s="49"/>
      <c r="AJ16" s="49">
        <v>0</v>
      </c>
      <c r="AK16" s="49">
        <v>0</v>
      </c>
      <c r="AL16" s="49"/>
      <c r="AM16" s="49"/>
      <c r="AN16" s="49"/>
      <c r="AO16" s="49"/>
      <c r="AP16" s="76">
        <f>SUM(AD16:AO16)</f>
        <v>0</v>
      </c>
      <c r="AQ16" s="115"/>
      <c r="AR16" s="115"/>
      <c r="AS16" s="141"/>
      <c r="AT16" s="115"/>
    </row>
    <row r="17" spans="1:47" s="12" customFormat="1" ht="16.5" thickBot="1">
      <c r="A17" s="75"/>
      <c r="B17" s="73" t="s">
        <v>63</v>
      </c>
      <c r="C17" s="44">
        <f>SUM(C18,C30)</f>
        <v>1008583004</v>
      </c>
      <c r="D17" s="44">
        <f>SUM(D18,D30)</f>
        <v>28780335</v>
      </c>
      <c r="E17" s="44">
        <f aca="true" t="shared" si="2" ref="E17:AB17">SUM(E18,E30)</f>
        <v>74818522.85</v>
      </c>
      <c r="F17" s="44">
        <f t="shared" si="2"/>
        <v>44270925.7</v>
      </c>
      <c r="G17" s="44">
        <f t="shared" si="2"/>
        <v>128322359.78</v>
      </c>
      <c r="H17" s="44">
        <f t="shared" si="2"/>
        <v>0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276192143.33</v>
      </c>
      <c r="Q17" s="44">
        <f t="shared" si="2"/>
        <v>11642319</v>
      </c>
      <c r="R17" s="44">
        <f t="shared" si="2"/>
        <v>38723062.92</v>
      </c>
      <c r="S17" s="44">
        <f t="shared" si="2"/>
        <v>49543023.63</v>
      </c>
      <c r="T17" s="44">
        <f t="shared" si="2"/>
        <v>112184522.78</v>
      </c>
      <c r="U17" s="44">
        <f t="shared" si="2"/>
        <v>0</v>
      </c>
      <c r="V17" s="44">
        <f t="shared" si="2"/>
        <v>0</v>
      </c>
      <c r="W17" s="44">
        <f t="shared" si="2"/>
        <v>0</v>
      </c>
      <c r="X17" s="44">
        <f t="shared" si="2"/>
        <v>0</v>
      </c>
      <c r="Y17" s="44">
        <f t="shared" si="2"/>
        <v>0</v>
      </c>
      <c r="Z17" s="44">
        <f t="shared" si="2"/>
        <v>0</v>
      </c>
      <c r="AA17" s="44">
        <f t="shared" si="2"/>
        <v>0</v>
      </c>
      <c r="AB17" s="44">
        <f t="shared" si="2"/>
        <v>0</v>
      </c>
      <c r="AC17" s="44">
        <f aca="true" t="shared" si="3" ref="AC17:AS17">SUM(AC18,AC30)</f>
        <v>212092928.32999998</v>
      </c>
      <c r="AD17" s="44">
        <f t="shared" si="3"/>
        <v>2560728</v>
      </c>
      <c r="AE17" s="44">
        <f t="shared" si="3"/>
        <v>33005511.92</v>
      </c>
      <c r="AF17" s="44">
        <f t="shared" si="3"/>
        <v>64266636.94</v>
      </c>
      <c r="AG17" s="44">
        <f t="shared" si="3"/>
        <v>107088787.47</v>
      </c>
      <c r="AH17" s="44">
        <f t="shared" si="3"/>
        <v>0</v>
      </c>
      <c r="AI17" s="44">
        <f t="shared" si="3"/>
        <v>0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191">
        <f t="shared" si="3"/>
        <v>206921664.32999998</v>
      </c>
      <c r="AQ17" s="115"/>
      <c r="AR17" s="115"/>
      <c r="AS17" s="141"/>
      <c r="AT17" s="115"/>
      <c r="AU17" s="25"/>
    </row>
    <row r="18" spans="1:47" s="12" customFormat="1" ht="15.75">
      <c r="A18" s="45" t="s">
        <v>96</v>
      </c>
      <c r="B18" s="127" t="s">
        <v>95</v>
      </c>
      <c r="C18" s="131">
        <f>SUM(C19:C29)</f>
        <v>892164988</v>
      </c>
      <c r="D18" s="131">
        <f>SUM(D21:D28)</f>
        <v>19259935</v>
      </c>
      <c r="E18" s="131">
        <f>SUM(E19:E28)</f>
        <v>59140631.85</v>
      </c>
      <c r="F18" s="131">
        <f>SUM(F21:F28)</f>
        <v>43635717.14</v>
      </c>
      <c r="G18" s="131">
        <f>SUM(G19:G29)</f>
        <v>68999873.89999999</v>
      </c>
      <c r="H18" s="131">
        <f>SUM(H21:H29)</f>
        <v>0</v>
      </c>
      <c r="I18" s="131">
        <f>SUM(I19:I29)</f>
        <v>0</v>
      </c>
      <c r="J18" s="131">
        <f>SUM(J19:J29)</f>
        <v>0</v>
      </c>
      <c r="K18" s="131">
        <f aca="true" t="shared" si="4" ref="K18:AP18">SUM(K19:K29)</f>
        <v>0</v>
      </c>
      <c r="L18" s="131">
        <f t="shared" si="4"/>
        <v>0</v>
      </c>
      <c r="M18" s="131">
        <f t="shared" si="4"/>
        <v>0</v>
      </c>
      <c r="N18" s="131">
        <f t="shared" si="4"/>
        <v>0</v>
      </c>
      <c r="O18" s="131">
        <f t="shared" si="4"/>
        <v>0</v>
      </c>
      <c r="P18" s="131">
        <f t="shared" si="4"/>
        <v>191036157.89</v>
      </c>
      <c r="Q18" s="131">
        <f t="shared" si="4"/>
        <v>2121919</v>
      </c>
      <c r="R18" s="131">
        <f t="shared" si="4"/>
        <v>31886821.92</v>
      </c>
      <c r="S18" s="131">
        <f t="shared" si="4"/>
        <v>40066165.07</v>
      </c>
      <c r="T18" s="131">
        <f t="shared" si="4"/>
        <v>54361704.89999999</v>
      </c>
      <c r="U18" s="131">
        <f t="shared" si="4"/>
        <v>0</v>
      </c>
      <c r="V18" s="131">
        <f t="shared" si="4"/>
        <v>0</v>
      </c>
      <c r="W18" s="131">
        <f t="shared" si="4"/>
        <v>0</v>
      </c>
      <c r="X18" s="131">
        <f t="shared" si="4"/>
        <v>0</v>
      </c>
      <c r="Y18" s="131">
        <f t="shared" si="4"/>
        <v>0</v>
      </c>
      <c r="Z18" s="131">
        <f t="shared" si="4"/>
        <v>0</v>
      </c>
      <c r="AA18" s="131">
        <f t="shared" si="4"/>
        <v>0</v>
      </c>
      <c r="AB18" s="131">
        <f t="shared" si="4"/>
        <v>0</v>
      </c>
      <c r="AC18" s="131">
        <f t="shared" si="4"/>
        <v>128436610.88999999</v>
      </c>
      <c r="AD18" s="131">
        <f t="shared" si="4"/>
        <v>1966328</v>
      </c>
      <c r="AE18" s="131">
        <f t="shared" si="4"/>
        <v>17253270.92</v>
      </c>
      <c r="AF18" s="131">
        <f t="shared" si="4"/>
        <v>54779778.379999995</v>
      </c>
      <c r="AG18" s="131">
        <f t="shared" si="4"/>
        <v>51588430.59</v>
      </c>
      <c r="AH18" s="131">
        <f t="shared" si="4"/>
        <v>0</v>
      </c>
      <c r="AI18" s="131">
        <f t="shared" si="4"/>
        <v>0</v>
      </c>
      <c r="AJ18" s="131">
        <f t="shared" si="4"/>
        <v>0</v>
      </c>
      <c r="AK18" s="131">
        <f t="shared" si="4"/>
        <v>0</v>
      </c>
      <c r="AL18" s="131">
        <f t="shared" si="4"/>
        <v>0</v>
      </c>
      <c r="AM18" s="131">
        <f t="shared" si="4"/>
        <v>0</v>
      </c>
      <c r="AN18" s="131">
        <f t="shared" si="4"/>
        <v>0</v>
      </c>
      <c r="AO18" s="131">
        <f t="shared" si="4"/>
        <v>0</v>
      </c>
      <c r="AP18" s="138">
        <f t="shared" si="4"/>
        <v>125587807.88999999</v>
      </c>
      <c r="AQ18" s="115"/>
      <c r="AR18" s="115"/>
      <c r="AS18" s="141"/>
      <c r="AT18" s="115"/>
      <c r="AU18" s="25"/>
    </row>
    <row r="19" spans="1:46" s="12" customFormat="1" ht="15">
      <c r="A19" s="45" t="s">
        <v>137</v>
      </c>
      <c r="B19" s="26" t="s">
        <v>112</v>
      </c>
      <c r="C19" s="135">
        <f>200000+1600000</f>
        <v>1800000</v>
      </c>
      <c r="D19" s="27">
        <v>0</v>
      </c>
      <c r="E19" s="27">
        <v>0</v>
      </c>
      <c r="F19" s="27">
        <v>0</v>
      </c>
      <c r="G19" s="135">
        <v>0</v>
      </c>
      <c r="H19" s="27"/>
      <c r="I19" s="27"/>
      <c r="J19" s="27"/>
      <c r="K19" s="87"/>
      <c r="L19" s="27"/>
      <c r="M19" s="27"/>
      <c r="N19" s="27"/>
      <c r="O19" s="27"/>
      <c r="P19" s="28">
        <f aca="true" t="shared" si="5" ref="P19:P28">SUM(D19:O19)</f>
        <v>0</v>
      </c>
      <c r="Q19" s="27">
        <v>0</v>
      </c>
      <c r="R19" s="27">
        <v>0</v>
      </c>
      <c r="S19" s="27">
        <v>0</v>
      </c>
      <c r="T19" s="27">
        <v>0</v>
      </c>
      <c r="U19" s="27"/>
      <c r="V19" s="27"/>
      <c r="W19" s="27"/>
      <c r="X19" s="27"/>
      <c r="Y19" s="27"/>
      <c r="Z19" s="27"/>
      <c r="AA19" s="27"/>
      <c r="AB19" s="27"/>
      <c r="AC19" s="27">
        <f aca="true" t="shared" si="6" ref="AC19:AC31">SUM(Q19:AB19)</f>
        <v>0</v>
      </c>
      <c r="AD19" s="27">
        <v>0</v>
      </c>
      <c r="AE19" s="27">
        <v>0</v>
      </c>
      <c r="AF19" s="27">
        <v>0</v>
      </c>
      <c r="AG19" s="27">
        <v>0</v>
      </c>
      <c r="AH19" s="27"/>
      <c r="AI19" s="27"/>
      <c r="AJ19" s="27"/>
      <c r="AK19" s="27"/>
      <c r="AL19" s="27"/>
      <c r="AM19" s="27"/>
      <c r="AN19" s="27"/>
      <c r="AO19" s="27"/>
      <c r="AP19" s="192">
        <f aca="true" t="shared" si="7" ref="AP19:AP31">SUM(AD19:AO19)</f>
        <v>0</v>
      </c>
      <c r="AQ19" s="115"/>
      <c r="AR19" s="115"/>
      <c r="AS19" s="141"/>
      <c r="AT19" s="115"/>
    </row>
    <row r="20" spans="1:46" s="12" customFormat="1" ht="15">
      <c r="A20" s="45" t="s">
        <v>125</v>
      </c>
      <c r="B20" s="26" t="s">
        <v>126</v>
      </c>
      <c r="C20" s="135">
        <v>36793000</v>
      </c>
      <c r="D20" s="27">
        <v>0</v>
      </c>
      <c r="E20" s="27">
        <v>0</v>
      </c>
      <c r="F20" s="27">
        <v>0</v>
      </c>
      <c r="G20" s="135">
        <v>2680000</v>
      </c>
      <c r="H20" s="27"/>
      <c r="I20" s="27"/>
      <c r="J20" s="27"/>
      <c r="K20" s="87"/>
      <c r="L20" s="27"/>
      <c r="M20" s="27"/>
      <c r="N20" s="27"/>
      <c r="O20" s="27"/>
      <c r="P20" s="28">
        <f t="shared" si="5"/>
        <v>2680000</v>
      </c>
      <c r="Q20" s="27">
        <v>0</v>
      </c>
      <c r="R20" s="27">
        <v>0</v>
      </c>
      <c r="S20" s="27">
        <v>0</v>
      </c>
      <c r="T20" s="27">
        <v>0</v>
      </c>
      <c r="U20" s="27"/>
      <c r="V20" s="27"/>
      <c r="W20" s="27"/>
      <c r="X20" s="27"/>
      <c r="Y20" s="27"/>
      <c r="Z20" s="27"/>
      <c r="AA20" s="27"/>
      <c r="AB20" s="27"/>
      <c r="AC20" s="27">
        <f t="shared" si="6"/>
        <v>0</v>
      </c>
      <c r="AD20" s="27">
        <v>0</v>
      </c>
      <c r="AE20" s="27">
        <v>0</v>
      </c>
      <c r="AF20" s="27">
        <v>0</v>
      </c>
      <c r="AG20" s="27">
        <v>0</v>
      </c>
      <c r="AH20" s="27"/>
      <c r="AI20" s="27"/>
      <c r="AJ20" s="27"/>
      <c r="AK20" s="27"/>
      <c r="AL20" s="27"/>
      <c r="AM20" s="27"/>
      <c r="AN20" s="27"/>
      <c r="AO20" s="27"/>
      <c r="AP20" s="192">
        <f t="shared" si="7"/>
        <v>0</v>
      </c>
      <c r="AQ20" s="115"/>
      <c r="AR20" s="115"/>
      <c r="AS20" s="141"/>
      <c r="AT20" s="115"/>
    </row>
    <row r="21" spans="1:46" s="12" customFormat="1" ht="15">
      <c r="A21" s="45" t="s">
        <v>138</v>
      </c>
      <c r="B21" s="26" t="s">
        <v>98</v>
      </c>
      <c r="C21" s="135">
        <f>64920000-1600000</f>
        <v>63320000</v>
      </c>
      <c r="D21" s="27">
        <v>2380000</v>
      </c>
      <c r="E21" s="27">
        <v>12927990</v>
      </c>
      <c r="F21" s="27">
        <v>4805935.11</v>
      </c>
      <c r="G21" s="135">
        <v>21931221.27</v>
      </c>
      <c r="H21" s="27"/>
      <c r="I21" s="27"/>
      <c r="J21" s="27"/>
      <c r="K21" s="87"/>
      <c r="L21" s="27"/>
      <c r="M21" s="27"/>
      <c r="N21" s="27"/>
      <c r="O21" s="27"/>
      <c r="P21" s="28">
        <f t="shared" si="5"/>
        <v>42045146.379999995</v>
      </c>
      <c r="Q21" s="27">
        <v>0</v>
      </c>
      <c r="R21" s="27">
        <v>8227955</v>
      </c>
      <c r="S21" s="27">
        <v>5555039.11</v>
      </c>
      <c r="T21" s="27">
        <v>11537944.27</v>
      </c>
      <c r="U21" s="27"/>
      <c r="V21" s="27"/>
      <c r="W21" s="27"/>
      <c r="X21" s="27"/>
      <c r="Y21" s="27"/>
      <c r="Z21" s="27"/>
      <c r="AA21" s="27"/>
      <c r="AB21" s="27"/>
      <c r="AC21" s="27">
        <f t="shared" si="6"/>
        <v>25320938.38</v>
      </c>
      <c r="AD21" s="27">
        <v>0</v>
      </c>
      <c r="AE21" s="27">
        <v>1600000</v>
      </c>
      <c r="AF21" s="27">
        <v>12168539.12</v>
      </c>
      <c r="AG21" s="27">
        <v>9384883.26</v>
      </c>
      <c r="AH21" s="27"/>
      <c r="AI21" s="27"/>
      <c r="AJ21" s="27"/>
      <c r="AK21" s="27"/>
      <c r="AL21" s="27"/>
      <c r="AM21" s="27"/>
      <c r="AN21" s="27"/>
      <c r="AO21" s="27"/>
      <c r="AP21" s="192">
        <f t="shared" si="7"/>
        <v>23153422.38</v>
      </c>
      <c r="AQ21" s="115"/>
      <c r="AR21" s="115"/>
      <c r="AS21" s="141"/>
      <c r="AT21" s="115"/>
    </row>
    <row r="22" spans="1:46" s="12" customFormat="1" ht="15">
      <c r="A22" s="45" t="s">
        <v>104</v>
      </c>
      <c r="B22" s="26" t="s">
        <v>99</v>
      </c>
      <c r="C22" s="135">
        <v>187270000</v>
      </c>
      <c r="D22" s="27">
        <v>14618016</v>
      </c>
      <c r="E22" s="27">
        <v>21808725</v>
      </c>
      <c r="F22" s="27">
        <v>10320899.03</v>
      </c>
      <c r="G22" s="27">
        <v>8401213.11</v>
      </c>
      <c r="H22" s="27"/>
      <c r="I22" s="27"/>
      <c r="J22" s="27"/>
      <c r="K22" s="87"/>
      <c r="L22" s="132"/>
      <c r="M22" s="27"/>
      <c r="N22" s="27"/>
      <c r="O22" s="27"/>
      <c r="P22" s="28">
        <f t="shared" si="5"/>
        <v>55148853.14</v>
      </c>
      <c r="Q22" s="27">
        <v>0</v>
      </c>
      <c r="R22" s="27">
        <v>12081756</v>
      </c>
      <c r="S22" s="27">
        <v>6736340.03</v>
      </c>
      <c r="T22" s="27">
        <v>6449555.11</v>
      </c>
      <c r="U22" s="27"/>
      <c r="V22" s="27"/>
      <c r="W22" s="27"/>
      <c r="X22" s="27"/>
      <c r="Y22" s="27"/>
      <c r="Z22" s="27"/>
      <c r="AA22" s="27"/>
      <c r="AB22" s="27"/>
      <c r="AC22" s="27">
        <f t="shared" si="6"/>
        <v>25267651.14</v>
      </c>
      <c r="AD22" s="27">
        <v>0</v>
      </c>
      <c r="AE22" s="27">
        <v>6600000</v>
      </c>
      <c r="AF22" s="27">
        <v>12218096.03</v>
      </c>
      <c r="AG22" s="27">
        <v>6337795.11</v>
      </c>
      <c r="AH22" s="27"/>
      <c r="AI22" s="27"/>
      <c r="AJ22" s="27"/>
      <c r="AK22" s="27"/>
      <c r="AL22" s="27"/>
      <c r="AM22" s="27"/>
      <c r="AN22" s="27"/>
      <c r="AO22" s="27"/>
      <c r="AP22" s="192">
        <f t="shared" si="7"/>
        <v>25155891.14</v>
      </c>
      <c r="AQ22" s="115"/>
      <c r="AR22" s="115"/>
      <c r="AS22" s="141"/>
      <c r="AT22" s="115"/>
    </row>
    <row r="23" spans="1:46" s="12" customFormat="1" ht="15">
      <c r="A23" s="45" t="s">
        <v>105</v>
      </c>
      <c r="B23" s="26" t="s">
        <v>102</v>
      </c>
      <c r="C23" s="135">
        <v>15500000</v>
      </c>
      <c r="D23" s="27">
        <v>0</v>
      </c>
      <c r="E23" s="27">
        <v>6008781.93</v>
      </c>
      <c r="F23" s="27">
        <v>2320266.09</v>
      </c>
      <c r="G23" s="27">
        <v>720378</v>
      </c>
      <c r="H23" s="27"/>
      <c r="I23" s="27"/>
      <c r="J23" s="27"/>
      <c r="K23" s="87"/>
      <c r="L23" s="27"/>
      <c r="M23" s="27"/>
      <c r="N23" s="27"/>
      <c r="O23" s="27"/>
      <c r="P23" s="28">
        <f t="shared" si="5"/>
        <v>9049426.02</v>
      </c>
      <c r="Q23" s="27">
        <v>0</v>
      </c>
      <c r="R23" s="27">
        <v>3067000</v>
      </c>
      <c r="S23" s="27">
        <v>2680782.02</v>
      </c>
      <c r="T23" s="27">
        <v>1107144</v>
      </c>
      <c r="U23" s="27"/>
      <c r="V23" s="27"/>
      <c r="W23" s="27"/>
      <c r="X23" s="27"/>
      <c r="Y23" s="27"/>
      <c r="Z23" s="27"/>
      <c r="AA23" s="27"/>
      <c r="AB23" s="27"/>
      <c r="AC23" s="27">
        <f t="shared" si="6"/>
        <v>6854926.02</v>
      </c>
      <c r="AD23" s="27">
        <v>0</v>
      </c>
      <c r="AE23" s="27">
        <v>3067000</v>
      </c>
      <c r="AF23" s="27">
        <v>2680514.02</v>
      </c>
      <c r="AG23" s="27">
        <v>1107412</v>
      </c>
      <c r="AH23" s="27"/>
      <c r="AI23" s="27"/>
      <c r="AJ23" s="27"/>
      <c r="AK23" s="27"/>
      <c r="AL23" s="27"/>
      <c r="AM23" s="27"/>
      <c r="AN23" s="27"/>
      <c r="AO23" s="27"/>
      <c r="AP23" s="192">
        <f t="shared" si="7"/>
        <v>6854926.02</v>
      </c>
      <c r="AQ23" s="115"/>
      <c r="AR23" s="115"/>
      <c r="AS23" s="141"/>
      <c r="AT23" s="115"/>
    </row>
    <row r="24" spans="1:46" s="12" customFormat="1" ht="15">
      <c r="A24" s="45" t="s">
        <v>106</v>
      </c>
      <c r="B24" s="26" t="s">
        <v>103</v>
      </c>
      <c r="C24" s="135">
        <v>17000000</v>
      </c>
      <c r="D24" s="27">
        <v>0</v>
      </c>
      <c r="E24" s="27">
        <v>1681200</v>
      </c>
      <c r="F24" s="27">
        <v>2497846.4</v>
      </c>
      <c r="G24" s="27">
        <v>278.4</v>
      </c>
      <c r="H24" s="27"/>
      <c r="I24" s="27"/>
      <c r="J24" s="27"/>
      <c r="K24" s="87"/>
      <c r="L24" s="27"/>
      <c r="M24" s="27"/>
      <c r="N24" s="27"/>
      <c r="O24" s="27"/>
      <c r="P24" s="28">
        <f t="shared" si="5"/>
        <v>4179324.8</v>
      </c>
      <c r="Q24" s="27">
        <v>0</v>
      </c>
      <c r="R24" s="27">
        <v>1681200</v>
      </c>
      <c r="S24" s="27">
        <v>403846.4</v>
      </c>
      <c r="T24" s="27">
        <v>278.4</v>
      </c>
      <c r="U24" s="27"/>
      <c r="V24" s="27"/>
      <c r="W24" s="27"/>
      <c r="X24" s="27"/>
      <c r="Y24" s="27"/>
      <c r="Z24" s="27"/>
      <c r="AA24" s="27"/>
      <c r="AB24" s="27"/>
      <c r="AC24" s="27">
        <f t="shared" si="6"/>
        <v>2085324.7999999998</v>
      </c>
      <c r="AD24" s="27">
        <v>0</v>
      </c>
      <c r="AE24" s="27">
        <v>1569600</v>
      </c>
      <c r="AF24" s="27">
        <v>472346.4</v>
      </c>
      <c r="AG24" s="27">
        <v>43378.4</v>
      </c>
      <c r="AH24" s="27"/>
      <c r="AI24" s="27"/>
      <c r="AJ24" s="27"/>
      <c r="AK24" s="27"/>
      <c r="AL24" s="27"/>
      <c r="AM24" s="27"/>
      <c r="AN24" s="27"/>
      <c r="AO24" s="27"/>
      <c r="AP24" s="192">
        <f t="shared" si="7"/>
        <v>2085324.7999999998</v>
      </c>
      <c r="AQ24" s="115"/>
      <c r="AR24" s="115"/>
      <c r="AS24" s="141"/>
      <c r="AT24" s="115"/>
    </row>
    <row r="25" spans="1:46" s="12" customFormat="1" ht="15">
      <c r="A25" s="45" t="s">
        <v>107</v>
      </c>
      <c r="B25" s="26" t="s">
        <v>100</v>
      </c>
      <c r="C25" s="135">
        <v>554341988</v>
      </c>
      <c r="D25" s="27">
        <v>2106895</v>
      </c>
      <c r="E25" s="27">
        <v>5699841.92</v>
      </c>
      <c r="F25" s="27">
        <v>23149630.51</v>
      </c>
      <c r="G25" s="27">
        <v>34708487.12</v>
      </c>
      <c r="H25" s="27"/>
      <c r="I25" s="27"/>
      <c r="J25" s="27"/>
      <c r="K25" s="87"/>
      <c r="L25" s="27"/>
      <c r="M25" s="27"/>
      <c r="N25" s="27"/>
      <c r="O25" s="27"/>
      <c r="P25" s="28">
        <f t="shared" si="5"/>
        <v>65664854.55</v>
      </c>
      <c r="Q25" s="27">
        <v>1966895</v>
      </c>
      <c r="R25" s="27">
        <v>5839841.92</v>
      </c>
      <c r="S25" s="27">
        <v>23149630.51</v>
      </c>
      <c r="T25" s="27">
        <v>34708487.12</v>
      </c>
      <c r="U25" s="27"/>
      <c r="V25" s="27"/>
      <c r="W25" s="27"/>
      <c r="X25" s="27"/>
      <c r="Y25" s="27"/>
      <c r="Z25" s="27"/>
      <c r="AA25" s="27"/>
      <c r="AB25" s="27"/>
      <c r="AC25" s="27">
        <f t="shared" si="6"/>
        <v>65664854.55</v>
      </c>
      <c r="AD25" s="27">
        <v>1811304</v>
      </c>
      <c r="AE25" s="27">
        <v>3570458.92</v>
      </c>
      <c r="AF25" s="27">
        <v>25556898.81</v>
      </c>
      <c r="AG25" s="27">
        <v>34156665.82</v>
      </c>
      <c r="AH25" s="27"/>
      <c r="AI25" s="27"/>
      <c r="AJ25" s="27"/>
      <c r="AK25" s="27"/>
      <c r="AL25" s="27"/>
      <c r="AM25" s="27"/>
      <c r="AN25" s="27"/>
      <c r="AO25" s="27"/>
      <c r="AP25" s="192">
        <f t="shared" si="7"/>
        <v>65095327.55</v>
      </c>
      <c r="AQ25" s="115"/>
      <c r="AR25" s="115"/>
      <c r="AS25" s="141"/>
      <c r="AT25" s="115"/>
    </row>
    <row r="26" spans="1:46" s="12" customFormat="1" ht="15">
      <c r="A26" s="45" t="s">
        <v>139</v>
      </c>
      <c r="B26" s="26" t="s">
        <v>101</v>
      </c>
      <c r="C26" s="135">
        <v>0</v>
      </c>
      <c r="D26" s="27">
        <v>0</v>
      </c>
      <c r="E26" s="27">
        <v>0</v>
      </c>
      <c r="F26" s="27">
        <v>0</v>
      </c>
      <c r="G26" s="27">
        <v>0</v>
      </c>
      <c r="H26" s="27"/>
      <c r="I26" s="27"/>
      <c r="J26" s="27"/>
      <c r="K26" s="87"/>
      <c r="L26" s="27"/>
      <c r="M26" s="27"/>
      <c r="N26" s="27"/>
      <c r="O26" s="27"/>
      <c r="P26" s="28">
        <f t="shared" si="5"/>
        <v>0</v>
      </c>
      <c r="Q26" s="27">
        <v>0</v>
      </c>
      <c r="R26" s="27">
        <v>0</v>
      </c>
      <c r="S26" s="27">
        <v>0</v>
      </c>
      <c r="T26" s="27">
        <v>0</v>
      </c>
      <c r="U26" s="27"/>
      <c r="V26" s="27"/>
      <c r="W26" s="27"/>
      <c r="X26" s="27"/>
      <c r="Y26" s="27"/>
      <c r="Z26" s="27"/>
      <c r="AA26" s="27"/>
      <c r="AB26" s="27"/>
      <c r="AC26" s="27">
        <f t="shared" si="6"/>
        <v>0</v>
      </c>
      <c r="AD26" s="27">
        <v>0</v>
      </c>
      <c r="AE26" s="27">
        <v>0</v>
      </c>
      <c r="AF26" s="27">
        <v>0</v>
      </c>
      <c r="AG26" s="27">
        <v>0</v>
      </c>
      <c r="AH26" s="27"/>
      <c r="AI26" s="27"/>
      <c r="AJ26" s="27"/>
      <c r="AK26" s="27"/>
      <c r="AL26" s="27"/>
      <c r="AM26" s="27"/>
      <c r="AN26" s="27"/>
      <c r="AO26" s="27"/>
      <c r="AP26" s="192">
        <f t="shared" si="7"/>
        <v>0</v>
      </c>
      <c r="AQ26" s="115"/>
      <c r="AR26" s="115"/>
      <c r="AS26" s="141"/>
      <c r="AT26" s="115"/>
    </row>
    <row r="27" spans="1:46" s="12" customFormat="1" ht="15">
      <c r="A27" s="45" t="s">
        <v>115</v>
      </c>
      <c r="B27" s="26" t="s">
        <v>97</v>
      </c>
      <c r="C27" s="126">
        <v>1140000</v>
      </c>
      <c r="D27" s="27">
        <v>0</v>
      </c>
      <c r="E27" s="27">
        <v>0</v>
      </c>
      <c r="F27" s="27">
        <v>0</v>
      </c>
      <c r="G27" s="27">
        <v>0</v>
      </c>
      <c r="H27" s="27"/>
      <c r="I27" s="27"/>
      <c r="J27" s="27"/>
      <c r="K27" s="87"/>
      <c r="L27" s="27"/>
      <c r="M27" s="27"/>
      <c r="N27" s="27"/>
      <c r="O27" s="27"/>
      <c r="P27" s="28">
        <f t="shared" si="5"/>
        <v>0</v>
      </c>
      <c r="Q27" s="27">
        <v>0</v>
      </c>
      <c r="R27" s="27">
        <v>0</v>
      </c>
      <c r="S27" s="27"/>
      <c r="T27" s="27">
        <v>0</v>
      </c>
      <c r="U27" s="27"/>
      <c r="V27" s="27"/>
      <c r="W27" s="27"/>
      <c r="X27" s="27"/>
      <c r="Y27" s="27"/>
      <c r="Z27" s="27"/>
      <c r="AA27" s="27"/>
      <c r="AB27" s="27"/>
      <c r="AC27" s="27">
        <f t="shared" si="6"/>
        <v>0</v>
      </c>
      <c r="AD27" s="27">
        <v>0</v>
      </c>
      <c r="AE27" s="27">
        <v>0</v>
      </c>
      <c r="AF27" s="27">
        <v>0</v>
      </c>
      <c r="AG27" s="27">
        <v>0</v>
      </c>
      <c r="AH27" s="27"/>
      <c r="AI27" s="27"/>
      <c r="AJ27" s="27"/>
      <c r="AK27" s="27"/>
      <c r="AL27" s="27"/>
      <c r="AM27" s="27"/>
      <c r="AN27" s="27"/>
      <c r="AO27" s="27"/>
      <c r="AP27" s="192">
        <f t="shared" si="7"/>
        <v>0</v>
      </c>
      <c r="AQ27" s="115"/>
      <c r="AR27" s="115"/>
      <c r="AS27" s="141"/>
      <c r="AT27" s="115"/>
    </row>
    <row r="28" spans="1:46" s="12" customFormat="1" ht="15">
      <c r="A28" s="45" t="s">
        <v>140</v>
      </c>
      <c r="B28" s="26" t="s">
        <v>116</v>
      </c>
      <c r="C28" s="126">
        <v>15000000</v>
      </c>
      <c r="D28" s="27">
        <v>155024</v>
      </c>
      <c r="E28" s="27">
        <v>11014093</v>
      </c>
      <c r="F28" s="27">
        <v>541140</v>
      </c>
      <c r="G28" s="27">
        <v>558296</v>
      </c>
      <c r="H28" s="27"/>
      <c r="I28" s="27"/>
      <c r="J28" s="27"/>
      <c r="K28" s="87"/>
      <c r="L28" s="27"/>
      <c r="M28" s="27"/>
      <c r="N28" s="27"/>
      <c r="O28" s="27"/>
      <c r="P28" s="28">
        <f t="shared" si="5"/>
        <v>12268553</v>
      </c>
      <c r="Q28" s="27">
        <v>155024</v>
      </c>
      <c r="R28" s="27">
        <v>989069</v>
      </c>
      <c r="S28" s="27">
        <v>1540527</v>
      </c>
      <c r="T28" s="27">
        <v>558296</v>
      </c>
      <c r="U28" s="27"/>
      <c r="V28" s="27"/>
      <c r="W28" s="27"/>
      <c r="X28" s="27"/>
      <c r="Y28" s="27"/>
      <c r="Z28" s="27"/>
      <c r="AA28" s="27"/>
      <c r="AB28" s="27"/>
      <c r="AC28" s="27">
        <f t="shared" si="6"/>
        <v>3242916</v>
      </c>
      <c r="AD28" s="27">
        <v>155024</v>
      </c>
      <c r="AE28" s="27">
        <v>846212</v>
      </c>
      <c r="AF28" s="27">
        <v>1683384</v>
      </c>
      <c r="AG28" s="27">
        <v>558296</v>
      </c>
      <c r="AH28" s="27"/>
      <c r="AI28" s="27"/>
      <c r="AJ28" s="27"/>
      <c r="AK28" s="27"/>
      <c r="AL28" s="27"/>
      <c r="AM28" s="27"/>
      <c r="AN28" s="27"/>
      <c r="AO28" s="27"/>
      <c r="AP28" s="192">
        <f t="shared" si="7"/>
        <v>3242916</v>
      </c>
      <c r="AQ28" s="115"/>
      <c r="AR28" s="115"/>
      <c r="AS28" s="141"/>
      <c r="AT28" s="115"/>
    </row>
    <row r="29" spans="1:46" s="12" customFormat="1" ht="15" hidden="1">
      <c r="A29" s="45" t="s">
        <v>141</v>
      </c>
      <c r="B29" s="26" t="s">
        <v>132</v>
      </c>
      <c r="C29" s="126">
        <v>0</v>
      </c>
      <c r="D29" s="27">
        <v>0</v>
      </c>
      <c r="E29" s="27">
        <v>0</v>
      </c>
      <c r="F29" s="27"/>
      <c r="G29" s="27"/>
      <c r="H29" s="27"/>
      <c r="I29" s="27"/>
      <c r="J29" s="27"/>
      <c r="K29" s="87"/>
      <c r="L29" s="27"/>
      <c r="M29" s="27"/>
      <c r="N29" s="27"/>
      <c r="O29" s="27"/>
      <c r="P29" s="28">
        <f>SUM(D29:O29)</f>
        <v>0</v>
      </c>
      <c r="Q29" s="27">
        <v>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>
        <f>SUM(Q29:AB29)</f>
        <v>0</v>
      </c>
      <c r="AD29" s="27">
        <v>0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192">
        <f>SUM(AD29:AO29)</f>
        <v>0</v>
      </c>
      <c r="AQ29" s="115"/>
      <c r="AR29" s="115"/>
      <c r="AS29" s="141"/>
      <c r="AT29" s="115"/>
    </row>
    <row r="30" spans="1:46" s="12" customFormat="1" ht="15.75">
      <c r="A30" s="45" t="s">
        <v>142</v>
      </c>
      <c r="B30" s="128" t="s">
        <v>58</v>
      </c>
      <c r="C30" s="129">
        <f>C31</f>
        <v>116418016</v>
      </c>
      <c r="D30" s="129">
        <f aca="true" t="shared" si="8" ref="D30:AP30">D31</f>
        <v>9520400</v>
      </c>
      <c r="E30" s="129">
        <f t="shared" si="8"/>
        <v>15677891</v>
      </c>
      <c r="F30" s="129">
        <f t="shared" si="8"/>
        <v>635208.56</v>
      </c>
      <c r="G30" s="129">
        <f t="shared" si="8"/>
        <v>59322485.88</v>
      </c>
      <c r="H30" s="129">
        <f t="shared" si="8"/>
        <v>0</v>
      </c>
      <c r="I30" s="129">
        <f t="shared" si="8"/>
        <v>0</v>
      </c>
      <c r="J30" s="129">
        <f t="shared" si="8"/>
        <v>0</v>
      </c>
      <c r="K30" s="129">
        <f t="shared" si="8"/>
        <v>0</v>
      </c>
      <c r="L30" s="129">
        <f t="shared" si="8"/>
        <v>0</v>
      </c>
      <c r="M30" s="129">
        <f t="shared" si="8"/>
        <v>0</v>
      </c>
      <c r="N30" s="129">
        <f t="shared" si="8"/>
        <v>0</v>
      </c>
      <c r="O30" s="134">
        <f t="shared" si="8"/>
        <v>0</v>
      </c>
      <c r="P30" s="129">
        <f t="shared" si="8"/>
        <v>85155985.44</v>
      </c>
      <c r="Q30" s="129">
        <f t="shared" si="8"/>
        <v>9520400</v>
      </c>
      <c r="R30" s="129">
        <f t="shared" si="8"/>
        <v>6836241</v>
      </c>
      <c r="S30" s="129">
        <f t="shared" si="8"/>
        <v>9476858.56</v>
      </c>
      <c r="T30" s="129">
        <f t="shared" si="8"/>
        <v>57822817.88</v>
      </c>
      <c r="U30" s="129">
        <f t="shared" si="8"/>
        <v>0</v>
      </c>
      <c r="V30" s="129">
        <f t="shared" si="8"/>
        <v>0</v>
      </c>
      <c r="W30" s="129">
        <f t="shared" si="8"/>
        <v>0</v>
      </c>
      <c r="X30" s="129">
        <f t="shared" si="8"/>
        <v>0</v>
      </c>
      <c r="Y30" s="129">
        <f t="shared" si="8"/>
        <v>0</v>
      </c>
      <c r="Z30" s="129">
        <f t="shared" si="8"/>
        <v>0</v>
      </c>
      <c r="AA30" s="129">
        <f t="shared" si="8"/>
        <v>0</v>
      </c>
      <c r="AB30" s="129">
        <f t="shared" si="8"/>
        <v>0</v>
      </c>
      <c r="AC30" s="129">
        <f t="shared" si="8"/>
        <v>83656317.44</v>
      </c>
      <c r="AD30" s="129">
        <f t="shared" si="8"/>
        <v>594400</v>
      </c>
      <c r="AE30" s="129">
        <f t="shared" si="8"/>
        <v>15752241</v>
      </c>
      <c r="AF30" s="129">
        <f t="shared" si="8"/>
        <v>9486858.56</v>
      </c>
      <c r="AG30" s="129">
        <f t="shared" si="8"/>
        <v>55500356.88</v>
      </c>
      <c r="AH30" s="129">
        <f t="shared" si="8"/>
        <v>0</v>
      </c>
      <c r="AI30" s="129">
        <f t="shared" si="8"/>
        <v>0</v>
      </c>
      <c r="AJ30" s="129">
        <f t="shared" si="8"/>
        <v>0</v>
      </c>
      <c r="AK30" s="129">
        <f t="shared" si="8"/>
        <v>0</v>
      </c>
      <c r="AL30" s="129">
        <f t="shared" si="8"/>
        <v>0</v>
      </c>
      <c r="AM30" s="129">
        <f t="shared" si="8"/>
        <v>0</v>
      </c>
      <c r="AN30" s="129">
        <f t="shared" si="8"/>
        <v>0</v>
      </c>
      <c r="AO30" s="129">
        <f t="shared" si="8"/>
        <v>0</v>
      </c>
      <c r="AP30" s="130">
        <f t="shared" si="8"/>
        <v>81333856.44</v>
      </c>
      <c r="AQ30" s="115"/>
      <c r="AR30" s="115"/>
      <c r="AS30" s="141"/>
      <c r="AT30" s="115"/>
    </row>
    <row r="31" spans="1:46" s="12" customFormat="1" ht="15.75" thickBot="1">
      <c r="A31" s="45" t="s">
        <v>143</v>
      </c>
      <c r="B31" s="124" t="s">
        <v>108</v>
      </c>
      <c r="C31" s="22">
        <v>116418016</v>
      </c>
      <c r="D31" s="22">
        <v>9520400</v>
      </c>
      <c r="E31" s="49">
        <v>15677891</v>
      </c>
      <c r="F31" s="49">
        <v>635208.56</v>
      </c>
      <c r="G31" s="125">
        <v>59322485.88</v>
      </c>
      <c r="H31" s="49"/>
      <c r="I31" s="126"/>
      <c r="J31" s="49"/>
      <c r="K31" s="49"/>
      <c r="L31" s="49"/>
      <c r="M31" s="49"/>
      <c r="N31" s="49"/>
      <c r="O31" s="133"/>
      <c r="P31" s="28">
        <f>SUM(D31:O31)</f>
        <v>85155985.44</v>
      </c>
      <c r="Q31" s="22">
        <v>9520400</v>
      </c>
      <c r="R31" s="49">
        <v>6836241</v>
      </c>
      <c r="S31" s="49">
        <v>9476858.56</v>
      </c>
      <c r="T31" s="92">
        <v>57822817.88</v>
      </c>
      <c r="U31" s="49"/>
      <c r="V31" s="49"/>
      <c r="W31" s="49"/>
      <c r="X31" s="49"/>
      <c r="Y31" s="49"/>
      <c r="Z31" s="49"/>
      <c r="AA31" s="49"/>
      <c r="AB31" s="49"/>
      <c r="AC31" s="50">
        <f t="shared" si="6"/>
        <v>83656317.44</v>
      </c>
      <c r="AD31" s="22">
        <v>594400</v>
      </c>
      <c r="AE31" s="49">
        <v>15752241</v>
      </c>
      <c r="AF31" s="49">
        <v>9486858.56</v>
      </c>
      <c r="AG31" s="92">
        <v>55500356.88</v>
      </c>
      <c r="AH31" s="49"/>
      <c r="AI31" s="49"/>
      <c r="AJ31" s="49"/>
      <c r="AK31" s="49"/>
      <c r="AL31" s="49"/>
      <c r="AM31" s="49"/>
      <c r="AN31" s="49"/>
      <c r="AO31" s="49"/>
      <c r="AP31" s="76">
        <f t="shared" si="7"/>
        <v>81333856.44</v>
      </c>
      <c r="AQ31" s="115"/>
      <c r="AR31" s="115"/>
      <c r="AS31" s="141"/>
      <c r="AT31" s="115"/>
    </row>
    <row r="32" spans="1:46" s="47" customFormat="1" ht="16.5" thickBot="1">
      <c r="A32" s="37"/>
      <c r="B32" s="73" t="s">
        <v>84</v>
      </c>
      <c r="C32" s="34">
        <f>SUM(C33:C35)</f>
        <v>85552800</v>
      </c>
      <c r="D32" s="34">
        <f aca="true" t="shared" si="9" ref="D32:M32">SUM(D33:D35)</f>
        <v>0</v>
      </c>
      <c r="E32" s="34">
        <f t="shared" si="9"/>
        <v>0</v>
      </c>
      <c r="F32" s="34">
        <f t="shared" si="9"/>
        <v>0</v>
      </c>
      <c r="G32" s="34">
        <f t="shared" si="9"/>
        <v>0</v>
      </c>
      <c r="H32" s="34">
        <f t="shared" si="9"/>
        <v>0</v>
      </c>
      <c r="I32" s="34">
        <f t="shared" si="9"/>
        <v>0</v>
      </c>
      <c r="J32" s="34">
        <f t="shared" si="9"/>
        <v>0</v>
      </c>
      <c r="K32" s="34">
        <f t="shared" si="9"/>
        <v>0</v>
      </c>
      <c r="L32" s="34">
        <f t="shared" si="9"/>
        <v>0</v>
      </c>
      <c r="M32" s="34">
        <f t="shared" si="9"/>
        <v>0</v>
      </c>
      <c r="N32" s="34">
        <f aca="true" t="shared" si="10" ref="N32:AP32">SUM(N33:N35)</f>
        <v>0</v>
      </c>
      <c r="O32" s="34">
        <f t="shared" si="10"/>
        <v>0</v>
      </c>
      <c r="P32" s="34">
        <f t="shared" si="10"/>
        <v>0</v>
      </c>
      <c r="Q32" s="34">
        <f t="shared" si="10"/>
        <v>0</v>
      </c>
      <c r="R32" s="34">
        <f t="shared" si="10"/>
        <v>0</v>
      </c>
      <c r="S32" s="34">
        <f t="shared" si="10"/>
        <v>0</v>
      </c>
      <c r="T32" s="34">
        <f t="shared" si="10"/>
        <v>0</v>
      </c>
      <c r="U32" s="34">
        <f t="shared" si="10"/>
        <v>0</v>
      </c>
      <c r="V32" s="34">
        <f t="shared" si="10"/>
        <v>0</v>
      </c>
      <c r="W32" s="34">
        <f t="shared" si="10"/>
        <v>0</v>
      </c>
      <c r="X32" s="34">
        <f t="shared" si="10"/>
        <v>0</v>
      </c>
      <c r="Y32" s="34">
        <f t="shared" si="10"/>
        <v>0</v>
      </c>
      <c r="Z32" s="34">
        <f t="shared" si="10"/>
        <v>0</v>
      </c>
      <c r="AA32" s="34">
        <f t="shared" si="10"/>
        <v>0</v>
      </c>
      <c r="AB32" s="34">
        <f t="shared" si="10"/>
        <v>0</v>
      </c>
      <c r="AC32" s="34">
        <f t="shared" si="10"/>
        <v>0</v>
      </c>
      <c r="AD32" s="34">
        <f t="shared" si="10"/>
        <v>0</v>
      </c>
      <c r="AE32" s="34">
        <f t="shared" si="10"/>
        <v>0</v>
      </c>
      <c r="AF32" s="34">
        <f t="shared" si="10"/>
        <v>0</v>
      </c>
      <c r="AG32" s="34">
        <f t="shared" si="10"/>
        <v>0</v>
      </c>
      <c r="AH32" s="34">
        <f t="shared" si="10"/>
        <v>0</v>
      </c>
      <c r="AI32" s="34">
        <f t="shared" si="10"/>
        <v>0</v>
      </c>
      <c r="AJ32" s="34">
        <f t="shared" si="10"/>
        <v>0</v>
      </c>
      <c r="AK32" s="34">
        <f t="shared" si="10"/>
        <v>0</v>
      </c>
      <c r="AL32" s="34">
        <f t="shared" si="10"/>
        <v>0</v>
      </c>
      <c r="AM32" s="34">
        <f t="shared" si="10"/>
        <v>0</v>
      </c>
      <c r="AN32" s="34">
        <f t="shared" si="10"/>
        <v>0</v>
      </c>
      <c r="AO32" s="34">
        <f t="shared" si="10"/>
        <v>0</v>
      </c>
      <c r="AP32" s="35">
        <f t="shared" si="10"/>
        <v>0</v>
      </c>
      <c r="AQ32" s="115"/>
      <c r="AR32" s="115"/>
      <c r="AS32" s="141"/>
      <c r="AT32" s="115"/>
    </row>
    <row r="33" spans="1:46" s="12" customFormat="1" ht="15">
      <c r="A33" s="83" t="s">
        <v>144</v>
      </c>
      <c r="B33" s="21" t="s">
        <v>83</v>
      </c>
      <c r="C33" s="22">
        <v>20352800</v>
      </c>
      <c r="D33" s="22">
        <v>0</v>
      </c>
      <c r="E33" s="22">
        <v>0</v>
      </c>
      <c r="F33" s="22">
        <v>0</v>
      </c>
      <c r="G33" s="22">
        <v>0</v>
      </c>
      <c r="H33" s="22"/>
      <c r="I33" s="22">
        <v>0</v>
      </c>
      <c r="J33" s="22">
        <v>0</v>
      </c>
      <c r="K33" s="22">
        <v>0</v>
      </c>
      <c r="L33" s="22">
        <v>0</v>
      </c>
      <c r="M33" s="22"/>
      <c r="N33" s="22"/>
      <c r="O33" s="22"/>
      <c r="P33" s="23">
        <f>SUM(D33:O33)</f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49">
        <v>0</v>
      </c>
      <c r="Y33" s="22">
        <v>0</v>
      </c>
      <c r="Z33" s="22"/>
      <c r="AA33" s="22"/>
      <c r="AB33" s="22">
        <v>0</v>
      </c>
      <c r="AC33" s="23">
        <f>SUM(Q33:AB33)</f>
        <v>0</v>
      </c>
      <c r="AD33" s="22"/>
      <c r="AE33" s="22">
        <v>0</v>
      </c>
      <c r="AF33" s="22"/>
      <c r="AG33" s="22"/>
      <c r="AH33" s="27">
        <v>0</v>
      </c>
      <c r="AI33" s="22"/>
      <c r="AJ33" s="22"/>
      <c r="AK33" s="22">
        <v>0</v>
      </c>
      <c r="AL33" s="22"/>
      <c r="AM33" s="22"/>
      <c r="AN33" s="22"/>
      <c r="AO33" s="22"/>
      <c r="AP33" s="24">
        <f>SUM(AD33:AO33)</f>
        <v>0</v>
      </c>
      <c r="AQ33" s="115"/>
      <c r="AR33" s="115"/>
      <c r="AS33" s="141"/>
      <c r="AT33" s="115"/>
    </row>
    <row r="34" spans="1:46" s="12" customFormat="1" ht="15" hidden="1">
      <c r="A34" s="83" t="s">
        <v>93</v>
      </c>
      <c r="B34" s="21" t="s">
        <v>94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3">
        <f>SUM(D34:O34)</f>
        <v>0</v>
      </c>
      <c r="Q34" s="49"/>
      <c r="R34" s="49"/>
      <c r="S34" s="49"/>
      <c r="T34" s="49"/>
      <c r="U34" s="49"/>
      <c r="V34" s="49"/>
      <c r="W34" s="49"/>
      <c r="X34" s="49">
        <v>0</v>
      </c>
      <c r="Y34" s="49"/>
      <c r="Z34" s="49"/>
      <c r="AA34" s="49"/>
      <c r="AB34" s="49"/>
      <c r="AC34" s="23">
        <f>SUM(Q34:AB34)</f>
        <v>0</v>
      </c>
      <c r="AD34" s="49"/>
      <c r="AE34" s="49"/>
      <c r="AF34" s="49"/>
      <c r="AG34" s="49"/>
      <c r="AH34" s="27">
        <v>0</v>
      </c>
      <c r="AI34" s="49"/>
      <c r="AJ34" s="49"/>
      <c r="AK34" s="49"/>
      <c r="AL34" s="49"/>
      <c r="AM34" s="49"/>
      <c r="AN34" s="49"/>
      <c r="AO34" s="49"/>
      <c r="AP34" s="24">
        <f>SUM(AD34:AO34)</f>
        <v>0</v>
      </c>
      <c r="AQ34" s="115"/>
      <c r="AR34" s="115"/>
      <c r="AS34" s="141"/>
      <c r="AT34" s="115"/>
    </row>
    <row r="35" spans="1:46" s="12" customFormat="1" ht="16.5" thickBot="1">
      <c r="A35" s="83" t="s">
        <v>145</v>
      </c>
      <c r="B35" s="124" t="s">
        <v>113</v>
      </c>
      <c r="C35" s="49">
        <v>65200000</v>
      </c>
      <c r="D35" s="49">
        <v>0</v>
      </c>
      <c r="E35" s="49">
        <v>0</v>
      </c>
      <c r="F35" s="49">
        <v>0</v>
      </c>
      <c r="G35" s="49">
        <v>0</v>
      </c>
      <c r="H35" s="49"/>
      <c r="I35" s="49">
        <v>0</v>
      </c>
      <c r="J35" s="49">
        <v>0</v>
      </c>
      <c r="K35" s="49">
        <v>0</v>
      </c>
      <c r="L35" s="49">
        <v>0</v>
      </c>
      <c r="M35" s="49"/>
      <c r="N35" s="49"/>
      <c r="O35" s="49"/>
      <c r="P35" s="28">
        <f>SUM(D35:O35)</f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29">
        <v>0</v>
      </c>
      <c r="Y35" s="49">
        <v>0</v>
      </c>
      <c r="Z35" s="49"/>
      <c r="AA35" s="49"/>
      <c r="AB35" s="49">
        <v>0</v>
      </c>
      <c r="AC35" s="23">
        <f>SUM(Q35:AB35)</f>
        <v>0</v>
      </c>
      <c r="AD35" s="49"/>
      <c r="AE35" s="49">
        <v>0</v>
      </c>
      <c r="AF35" s="49"/>
      <c r="AG35" s="49"/>
      <c r="AH35" s="27">
        <v>0</v>
      </c>
      <c r="AI35" s="49"/>
      <c r="AJ35" s="49"/>
      <c r="AK35" s="49">
        <v>0</v>
      </c>
      <c r="AL35" s="49"/>
      <c r="AM35" s="49"/>
      <c r="AN35" s="49"/>
      <c r="AO35" s="49"/>
      <c r="AP35" s="24">
        <f>SUM(AD35:AO35)</f>
        <v>0</v>
      </c>
      <c r="AQ35" s="115"/>
      <c r="AR35" s="115"/>
      <c r="AS35" s="141"/>
      <c r="AT35" s="115"/>
    </row>
    <row r="36" spans="1:48" s="30" customFormat="1" ht="16.5" thickBot="1">
      <c r="A36" s="84"/>
      <c r="B36" s="73" t="s">
        <v>61</v>
      </c>
      <c r="C36" s="34">
        <f aca="true" t="shared" si="11" ref="C36:AS36">SUM(C37:C38)</f>
        <v>9686000000</v>
      </c>
      <c r="D36" s="34">
        <f t="shared" si="11"/>
        <v>79701875</v>
      </c>
      <c r="E36" s="34">
        <f t="shared" si="11"/>
        <v>2051896500</v>
      </c>
      <c r="F36" s="34">
        <f t="shared" si="11"/>
        <v>26578282</v>
      </c>
      <c r="G36" s="34">
        <f t="shared" si="11"/>
        <v>39775345.99</v>
      </c>
      <c r="H36" s="34">
        <f t="shared" si="11"/>
        <v>0</v>
      </c>
      <c r="I36" s="34">
        <f t="shared" si="11"/>
        <v>0</v>
      </c>
      <c r="J36" s="34">
        <f t="shared" si="11"/>
        <v>0</v>
      </c>
      <c r="K36" s="34">
        <f t="shared" si="11"/>
        <v>0</v>
      </c>
      <c r="L36" s="34">
        <f t="shared" si="11"/>
        <v>0</v>
      </c>
      <c r="M36" s="34">
        <f t="shared" si="11"/>
        <v>0</v>
      </c>
      <c r="N36" s="34">
        <f t="shared" si="11"/>
        <v>0</v>
      </c>
      <c r="O36" s="34">
        <f t="shared" si="11"/>
        <v>0</v>
      </c>
      <c r="P36" s="34">
        <f t="shared" si="11"/>
        <v>2197952002.99</v>
      </c>
      <c r="Q36" s="34">
        <f t="shared" si="11"/>
        <v>0</v>
      </c>
      <c r="R36" s="34">
        <f t="shared" si="11"/>
        <v>265491848</v>
      </c>
      <c r="S36" s="34">
        <f t="shared" si="11"/>
        <v>655766590</v>
      </c>
      <c r="T36" s="34">
        <f t="shared" si="11"/>
        <v>347791134.98</v>
      </c>
      <c r="U36" s="34">
        <f t="shared" si="11"/>
        <v>0</v>
      </c>
      <c r="V36" s="34">
        <f t="shared" si="11"/>
        <v>0</v>
      </c>
      <c r="W36" s="34">
        <f t="shared" si="11"/>
        <v>0</v>
      </c>
      <c r="X36" s="34">
        <f t="shared" si="11"/>
        <v>0</v>
      </c>
      <c r="Y36" s="34">
        <f t="shared" si="11"/>
        <v>0</v>
      </c>
      <c r="Z36" s="34">
        <f t="shared" si="11"/>
        <v>0</v>
      </c>
      <c r="AA36" s="34">
        <f t="shared" si="11"/>
        <v>0</v>
      </c>
      <c r="AB36" s="34">
        <f t="shared" si="11"/>
        <v>0</v>
      </c>
      <c r="AC36" s="34">
        <f t="shared" si="11"/>
        <v>1269049572.98</v>
      </c>
      <c r="AD36" s="34">
        <f t="shared" si="11"/>
        <v>0</v>
      </c>
      <c r="AE36" s="34">
        <f t="shared" si="11"/>
        <v>16774068</v>
      </c>
      <c r="AF36" s="34">
        <f t="shared" si="11"/>
        <v>904484370</v>
      </c>
      <c r="AG36" s="34">
        <f t="shared" si="11"/>
        <v>341494734.98</v>
      </c>
      <c r="AH36" s="34">
        <f t="shared" si="11"/>
        <v>0</v>
      </c>
      <c r="AI36" s="34">
        <f t="shared" si="11"/>
        <v>0</v>
      </c>
      <c r="AJ36" s="34">
        <f t="shared" si="11"/>
        <v>0</v>
      </c>
      <c r="AK36" s="34">
        <f t="shared" si="11"/>
        <v>0</v>
      </c>
      <c r="AL36" s="34">
        <f t="shared" si="11"/>
        <v>0</v>
      </c>
      <c r="AM36" s="34">
        <f t="shared" si="11"/>
        <v>0</v>
      </c>
      <c r="AN36" s="34">
        <f t="shared" si="11"/>
        <v>0</v>
      </c>
      <c r="AO36" s="34">
        <f t="shared" si="11"/>
        <v>0</v>
      </c>
      <c r="AP36" s="35">
        <f t="shared" si="11"/>
        <v>1262753172.98</v>
      </c>
      <c r="AQ36" s="115"/>
      <c r="AR36" s="115"/>
      <c r="AS36" s="141"/>
      <c r="AT36" s="115"/>
      <c r="AU36" s="25"/>
      <c r="AV36" s="140"/>
    </row>
    <row r="37" spans="1:46" s="12" customFormat="1" ht="23.25" customHeight="1" thickBot="1">
      <c r="A37" s="48" t="s">
        <v>79</v>
      </c>
      <c r="B37" s="26" t="s">
        <v>59</v>
      </c>
      <c r="C37" s="27">
        <v>9686000000</v>
      </c>
      <c r="D37" s="28">
        <v>79701875</v>
      </c>
      <c r="E37" s="27">
        <v>2051896500</v>
      </c>
      <c r="F37" s="27">
        <v>26578282</v>
      </c>
      <c r="G37" s="27">
        <v>39775345.99</v>
      </c>
      <c r="H37" s="28"/>
      <c r="I37" s="27"/>
      <c r="J37" s="27"/>
      <c r="K37" s="132"/>
      <c r="L37" s="27"/>
      <c r="M37" s="27"/>
      <c r="N37" s="27"/>
      <c r="O37" s="28"/>
      <c r="P37" s="23">
        <f>SUM(D37:O37)</f>
        <v>2197952002.99</v>
      </c>
      <c r="Q37" s="28">
        <v>0</v>
      </c>
      <c r="R37" s="27">
        <v>265491848</v>
      </c>
      <c r="S37" s="27">
        <v>655766590</v>
      </c>
      <c r="T37" s="27">
        <v>347791134.98</v>
      </c>
      <c r="U37" s="27"/>
      <c r="V37" s="27"/>
      <c r="W37" s="27"/>
      <c r="X37" s="27"/>
      <c r="Y37" s="27"/>
      <c r="Z37" s="27"/>
      <c r="AA37" s="27"/>
      <c r="AB37" s="27"/>
      <c r="AC37" s="50">
        <f>SUM(Q37:AB37)</f>
        <v>1269049572.98</v>
      </c>
      <c r="AD37" s="28">
        <v>0</v>
      </c>
      <c r="AE37" s="27">
        <v>16774068</v>
      </c>
      <c r="AF37" s="27">
        <v>904484370</v>
      </c>
      <c r="AG37" s="27">
        <v>341494734.98</v>
      </c>
      <c r="AH37" s="27"/>
      <c r="AI37" s="27"/>
      <c r="AJ37" s="27"/>
      <c r="AK37" s="27"/>
      <c r="AL37" s="27"/>
      <c r="AM37" s="27"/>
      <c r="AN37" s="27"/>
      <c r="AO37" s="27"/>
      <c r="AP37" s="24">
        <f>SUM(AD37:AO37)</f>
        <v>1262753172.98</v>
      </c>
      <c r="AQ37" s="115"/>
      <c r="AR37" s="115"/>
      <c r="AS37" s="141"/>
      <c r="AT37" s="115"/>
    </row>
    <row r="38" spans="1:46" s="12" customFormat="1" ht="31.5" customHeight="1" hidden="1" thickBot="1">
      <c r="A38" s="48" t="s">
        <v>92</v>
      </c>
      <c r="B38" s="120" t="s">
        <v>91</v>
      </c>
      <c r="C38" s="49"/>
      <c r="D38" s="28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28"/>
      <c r="P38" s="28">
        <f>SUM(D38:O38)</f>
        <v>0</v>
      </c>
      <c r="Q38" s="28"/>
      <c r="R38" s="49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27">
        <f>SUM(Q38:AB38)</f>
        <v>0</v>
      </c>
      <c r="AD38" s="28"/>
      <c r="AE38" s="49"/>
      <c r="AF38" s="49"/>
      <c r="AG38" s="49"/>
      <c r="AH38" s="50"/>
      <c r="AI38" s="49"/>
      <c r="AJ38" s="49"/>
      <c r="AK38" s="49"/>
      <c r="AL38" s="49"/>
      <c r="AM38" s="49"/>
      <c r="AN38" s="49"/>
      <c r="AO38" s="49"/>
      <c r="AP38" s="29">
        <f>SUM(AD38:AO38)</f>
        <v>0</v>
      </c>
      <c r="AQ38" s="42"/>
      <c r="AR38" s="42"/>
      <c r="AS38" s="139"/>
      <c r="AT38" s="121"/>
    </row>
    <row r="39" spans="1:48" s="25" customFormat="1" ht="18.75" thickBot="1">
      <c r="A39" s="177" t="s">
        <v>50</v>
      </c>
      <c r="B39" s="178"/>
      <c r="C39" s="31">
        <f aca="true" t="shared" si="12" ref="C39:O39">SUM(C14+C36)</f>
        <v>10792865059</v>
      </c>
      <c r="D39" s="31">
        <f t="shared" si="12"/>
        <v>108482210</v>
      </c>
      <c r="E39" s="31">
        <f t="shared" si="12"/>
        <v>2126715022.85</v>
      </c>
      <c r="F39" s="31">
        <f t="shared" si="12"/>
        <v>70849207.7</v>
      </c>
      <c r="G39" s="31">
        <f t="shared" si="12"/>
        <v>168097705.77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2"/>
        <v>0</v>
      </c>
      <c r="O39" s="119">
        <f t="shared" si="12"/>
        <v>0</v>
      </c>
      <c r="P39" s="119">
        <f aca="true" t="shared" si="13" ref="P39:AP39">SUM(P14+P36)</f>
        <v>2474144146.3199997</v>
      </c>
      <c r="Q39" s="119">
        <f t="shared" si="13"/>
        <v>11642319</v>
      </c>
      <c r="R39" s="119">
        <f t="shared" si="13"/>
        <v>304214910.92</v>
      </c>
      <c r="S39" s="119">
        <f t="shared" si="13"/>
        <v>705309613.63</v>
      </c>
      <c r="T39" s="119">
        <f t="shared" si="13"/>
        <v>459975657.76</v>
      </c>
      <c r="U39" s="119">
        <f t="shared" si="13"/>
        <v>0</v>
      </c>
      <c r="V39" s="119">
        <f t="shared" si="13"/>
        <v>0</v>
      </c>
      <c r="W39" s="119">
        <f t="shared" si="13"/>
        <v>0</v>
      </c>
      <c r="X39" s="119">
        <f t="shared" si="13"/>
        <v>0</v>
      </c>
      <c r="Y39" s="119">
        <f t="shared" si="13"/>
        <v>0</v>
      </c>
      <c r="Z39" s="119">
        <f t="shared" si="13"/>
        <v>0</v>
      </c>
      <c r="AA39" s="119">
        <f t="shared" si="13"/>
        <v>0</v>
      </c>
      <c r="AB39" s="119">
        <f t="shared" si="13"/>
        <v>0</v>
      </c>
      <c r="AC39" s="119">
        <f t="shared" si="13"/>
        <v>1481142501.31</v>
      </c>
      <c r="AD39" s="119">
        <f t="shared" si="13"/>
        <v>2560728</v>
      </c>
      <c r="AE39" s="119">
        <f t="shared" si="13"/>
        <v>49779579.92</v>
      </c>
      <c r="AF39" s="119">
        <f t="shared" si="13"/>
        <v>968751006.94</v>
      </c>
      <c r="AG39" s="119">
        <f t="shared" si="13"/>
        <v>448583522.45000005</v>
      </c>
      <c r="AH39" s="119">
        <f t="shared" si="13"/>
        <v>0</v>
      </c>
      <c r="AI39" s="119">
        <f t="shared" si="13"/>
        <v>0</v>
      </c>
      <c r="AJ39" s="119">
        <f t="shared" si="13"/>
        <v>0</v>
      </c>
      <c r="AK39" s="119">
        <f t="shared" si="13"/>
        <v>0</v>
      </c>
      <c r="AL39" s="119">
        <f t="shared" si="13"/>
        <v>0</v>
      </c>
      <c r="AM39" s="119">
        <f t="shared" si="13"/>
        <v>0</v>
      </c>
      <c r="AN39" s="119">
        <f t="shared" si="13"/>
        <v>0</v>
      </c>
      <c r="AO39" s="119">
        <f t="shared" si="13"/>
        <v>0</v>
      </c>
      <c r="AP39" s="193">
        <f t="shared" si="13"/>
        <v>1469674837.31</v>
      </c>
      <c r="AQ39" s="86"/>
      <c r="AR39" s="86"/>
      <c r="AS39" s="143"/>
      <c r="AT39" s="121"/>
      <c r="AV39" s="140"/>
    </row>
    <row r="40" spans="1:42" ht="15">
      <c r="A40" s="114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</row>
    <row r="41" spans="1:42" ht="15">
      <c r="A41" s="12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3"/>
    </row>
    <row r="43" spans="1:42" ht="27.75" customHeight="1">
      <c r="A43" s="184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3"/>
    </row>
    <row r="44" spans="1:42" ht="15" customHeight="1" hidden="1">
      <c r="A44" s="184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3"/>
    </row>
    <row r="45" spans="1:42" ht="15" customHeight="1" hidden="1">
      <c r="A45" s="184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3"/>
    </row>
    <row r="46" spans="1:256" ht="15" customHeight="1">
      <c r="A46" s="184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3"/>
      <c r="AQ46" s="154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80"/>
      <c r="CG46" s="154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80"/>
      <c r="DW46" s="154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80"/>
      <c r="FM46" s="154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79"/>
      <c r="GN46" s="179"/>
      <c r="GO46" s="179"/>
      <c r="GP46" s="179"/>
      <c r="GQ46" s="179"/>
      <c r="GR46" s="179"/>
      <c r="GS46" s="179"/>
      <c r="GT46" s="179"/>
      <c r="GU46" s="179"/>
      <c r="GV46" s="179"/>
      <c r="GW46" s="179"/>
      <c r="GX46" s="179"/>
      <c r="GY46" s="179"/>
      <c r="GZ46" s="179"/>
      <c r="HA46" s="179"/>
      <c r="HB46" s="180"/>
      <c r="HC46" s="154"/>
      <c r="HD46" s="179"/>
      <c r="HE46" s="179"/>
      <c r="HF46" s="179"/>
      <c r="HG46" s="179"/>
      <c r="HH46" s="179"/>
      <c r="HI46" s="179"/>
      <c r="HJ46" s="179"/>
      <c r="HK46" s="179"/>
      <c r="HL46" s="179"/>
      <c r="HM46" s="179"/>
      <c r="HN46" s="179"/>
      <c r="HO46" s="179"/>
      <c r="HP46" s="179"/>
      <c r="HQ46" s="179"/>
      <c r="HR46" s="179"/>
      <c r="HS46" s="179"/>
      <c r="HT46" s="179"/>
      <c r="HU46" s="179"/>
      <c r="HV46" s="179"/>
      <c r="HW46" s="179"/>
      <c r="HX46" s="179"/>
      <c r="HY46" s="179"/>
      <c r="HZ46" s="179"/>
      <c r="IA46" s="179"/>
      <c r="IB46" s="179"/>
      <c r="IC46" s="179"/>
      <c r="ID46" s="179"/>
      <c r="IE46" s="179"/>
      <c r="IF46" s="179"/>
      <c r="IG46" s="179"/>
      <c r="IH46" s="179"/>
      <c r="II46" s="179"/>
      <c r="IJ46" s="179"/>
      <c r="IK46" s="179"/>
      <c r="IL46" s="179"/>
      <c r="IM46" s="179"/>
      <c r="IN46" s="179"/>
      <c r="IO46" s="179"/>
      <c r="IP46" s="179"/>
      <c r="IQ46" s="179"/>
      <c r="IR46" s="180"/>
      <c r="IS46" s="154"/>
      <c r="IT46" s="179"/>
      <c r="IU46" s="179"/>
      <c r="IV46" s="179"/>
    </row>
    <row r="47" spans="1:256" ht="12.75">
      <c r="A47" s="184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3"/>
      <c r="AQ47" s="154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80"/>
      <c r="CG47" s="154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80"/>
      <c r="DW47" s="154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80"/>
      <c r="FM47" s="154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80"/>
      <c r="HC47" s="154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179"/>
      <c r="IA47" s="179"/>
      <c r="IB47" s="179"/>
      <c r="IC47" s="179"/>
      <c r="ID47" s="179"/>
      <c r="IE47" s="179"/>
      <c r="IF47" s="179"/>
      <c r="IG47" s="179"/>
      <c r="IH47" s="179"/>
      <c r="II47" s="179"/>
      <c r="IJ47" s="179"/>
      <c r="IK47" s="179"/>
      <c r="IL47" s="179"/>
      <c r="IM47" s="179"/>
      <c r="IN47" s="179"/>
      <c r="IO47" s="179"/>
      <c r="IP47" s="179"/>
      <c r="IQ47" s="179"/>
      <c r="IR47" s="180"/>
      <c r="IS47" s="154"/>
      <c r="IT47" s="179"/>
      <c r="IU47" s="179"/>
      <c r="IV47" s="179"/>
    </row>
    <row r="48" spans="1:42" ht="15.75" thickBot="1">
      <c r="A48" s="4"/>
      <c r="B48" s="77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6"/>
      <c r="C49" s="174" t="s">
        <v>117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5"/>
      <c r="R49" s="5"/>
      <c r="S49" s="5"/>
      <c r="T49" s="5"/>
      <c r="U49" s="38"/>
      <c r="V49" s="5"/>
      <c r="W49" s="5"/>
      <c r="X49" s="5"/>
      <c r="Y49" s="5"/>
      <c r="Z49" s="5"/>
      <c r="AA49" s="5"/>
      <c r="AB49" s="5"/>
      <c r="AC49" s="146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47"/>
      <c r="AP50" s="6"/>
    </row>
    <row r="51" spans="1:42" ht="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mergeCells count="16">
    <mergeCell ref="HC46:IR47"/>
    <mergeCell ref="IS46:IV47"/>
    <mergeCell ref="A42:AP47"/>
    <mergeCell ref="AQ46:CF47"/>
    <mergeCell ref="CG46:DV47"/>
    <mergeCell ref="DW46:FL47"/>
    <mergeCell ref="FM46:HB47"/>
    <mergeCell ref="A1:AP1"/>
    <mergeCell ref="A2:AP2"/>
    <mergeCell ref="A3:AP3"/>
    <mergeCell ref="A4:AP4"/>
    <mergeCell ref="C49:P49"/>
    <mergeCell ref="A5:AP5"/>
    <mergeCell ref="A7:B7"/>
    <mergeCell ref="A8:B8"/>
    <mergeCell ref="A39:B39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55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workbookViewId="0" topLeftCell="A1">
      <selection activeCell="P38" sqref="A1:P38"/>
    </sheetView>
  </sheetViews>
  <sheetFormatPr defaultColWidth="11.421875" defaultRowHeight="12.75"/>
  <cols>
    <col min="1" max="1" width="13.28125" style="1" customWidth="1"/>
    <col min="2" max="2" width="54.00390625" style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6" width="22.7109375" style="1" hidden="1" customWidth="1"/>
    <col min="7" max="7" width="22.7109375" style="1" customWidth="1"/>
    <col min="8" max="15" width="22.7109375" style="1" hidden="1" customWidth="1"/>
    <col min="16" max="16" width="20.421875" style="1" customWidth="1"/>
    <col min="17" max="17" width="11.8515625" style="1" bestFit="1" customWidth="1"/>
    <col min="18" max="18" width="18.57421875" style="1" customWidth="1"/>
    <col min="19" max="16384" width="11.421875" style="1" customWidth="1"/>
  </cols>
  <sheetData>
    <row r="1" spans="1:16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</row>
    <row r="2" spans="1:16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</row>
    <row r="3" spans="1:16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ht="15.75">
      <c r="A4" s="165" t="s">
        <v>56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1:16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</row>
    <row r="6" spans="1:16" ht="12.7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1:16" ht="15.75">
      <c r="A7" s="175" t="s">
        <v>4</v>
      </c>
      <c r="B7" s="176"/>
      <c r="C7" s="68" t="s">
        <v>48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4" t="s">
        <v>175</v>
      </c>
    </row>
    <row r="8" spans="1:16" ht="15.75">
      <c r="A8" s="175" t="s">
        <v>5</v>
      </c>
      <c r="B8" s="176"/>
      <c r="C8" s="67" t="s">
        <v>57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0">
        <v>2011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6"/>
      <c r="B10" s="107"/>
      <c r="C10" s="107" t="s">
        <v>89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  <c r="J11" s="108" t="s">
        <v>46</v>
      </c>
      <c r="K11" s="108" t="s">
        <v>46</v>
      </c>
      <c r="L11" s="108" t="s">
        <v>46</v>
      </c>
      <c r="M11" s="108" t="s">
        <v>46</v>
      </c>
      <c r="N11" s="108" t="s">
        <v>46</v>
      </c>
      <c r="O11" s="108" t="s">
        <v>46</v>
      </c>
      <c r="P11" s="108" t="s">
        <v>46</v>
      </c>
    </row>
    <row r="12" spans="1:16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21</v>
      </c>
      <c r="M12" s="109" t="s">
        <v>31</v>
      </c>
      <c r="N12" s="109" t="s">
        <v>23</v>
      </c>
      <c r="O12" s="109" t="s">
        <v>24</v>
      </c>
      <c r="P12" s="109" t="s">
        <v>25</v>
      </c>
    </row>
    <row r="13" spans="1:16" ht="13.5" thickBot="1">
      <c r="A13" s="110">
        <v>1</v>
      </c>
      <c r="B13" s="111">
        <v>2</v>
      </c>
      <c r="C13" s="111"/>
      <c r="D13" s="111"/>
      <c r="E13" s="111"/>
      <c r="F13" s="111"/>
      <c r="G13" s="149">
        <v>7</v>
      </c>
      <c r="H13" s="149"/>
      <c r="I13" s="149"/>
      <c r="J13" s="149"/>
      <c r="K13" s="149"/>
      <c r="L13" s="149"/>
      <c r="M13" s="149"/>
      <c r="N13" s="149"/>
      <c r="O13" s="149"/>
      <c r="P13" s="112">
        <v>8</v>
      </c>
    </row>
    <row r="14" spans="1:16" ht="16.5" thickBot="1">
      <c r="A14" s="32"/>
      <c r="B14" s="72" t="s">
        <v>60</v>
      </c>
      <c r="C14" s="33">
        <f aca="true" t="shared" si="0" ref="C14:P14">C15</f>
        <v>41116155.379999995</v>
      </c>
      <c r="D14" s="33">
        <f t="shared" si="0"/>
        <v>0</v>
      </c>
      <c r="E14" s="33">
        <f t="shared" si="0"/>
        <v>40952346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40952346</v>
      </c>
    </row>
    <row r="15" spans="1:16" ht="16.5" thickBot="1">
      <c r="A15" s="75"/>
      <c r="B15" s="73" t="s">
        <v>63</v>
      </c>
      <c r="C15" s="44">
        <f aca="true" t="shared" si="1" ref="C15:P15">SUM(C16)</f>
        <v>41116155.379999995</v>
      </c>
      <c r="D15" s="44">
        <f t="shared" si="1"/>
        <v>0</v>
      </c>
      <c r="E15" s="44">
        <f t="shared" si="1"/>
        <v>40952346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40952346</v>
      </c>
    </row>
    <row r="16" spans="1:16" ht="15.75">
      <c r="A16" s="45" t="s">
        <v>128</v>
      </c>
      <c r="B16" s="127" t="s">
        <v>95</v>
      </c>
      <c r="C16" s="131">
        <f>C17+C19+C22</f>
        <v>41116155.379999995</v>
      </c>
      <c r="D16" s="131">
        <f aca="true" t="shared" si="2" ref="D16:P16">D17+D19+D22</f>
        <v>0</v>
      </c>
      <c r="E16" s="131">
        <f t="shared" si="2"/>
        <v>40952346</v>
      </c>
      <c r="F16" s="131">
        <f t="shared" si="2"/>
        <v>0</v>
      </c>
      <c r="G16" s="131">
        <f t="shared" si="2"/>
        <v>0</v>
      </c>
      <c r="H16" s="131">
        <f t="shared" si="2"/>
        <v>0</v>
      </c>
      <c r="I16" s="131">
        <f t="shared" si="2"/>
        <v>0</v>
      </c>
      <c r="J16" s="131">
        <f t="shared" si="2"/>
        <v>0</v>
      </c>
      <c r="K16" s="131">
        <f t="shared" si="2"/>
        <v>0</v>
      </c>
      <c r="L16" s="131">
        <f t="shared" si="2"/>
        <v>0</v>
      </c>
      <c r="M16" s="131">
        <f t="shared" si="2"/>
        <v>0</v>
      </c>
      <c r="N16" s="131">
        <f t="shared" si="2"/>
        <v>0</v>
      </c>
      <c r="O16" s="131">
        <f t="shared" si="2"/>
        <v>0</v>
      </c>
      <c r="P16" s="131">
        <f t="shared" si="2"/>
        <v>40952346</v>
      </c>
    </row>
    <row r="17" spans="1:16" ht="15.75">
      <c r="A17" s="45" t="s">
        <v>151</v>
      </c>
      <c r="B17" s="127" t="s">
        <v>152</v>
      </c>
      <c r="C17" s="131">
        <f>C18</f>
        <v>16512096.36</v>
      </c>
      <c r="D17" s="131">
        <f>D18</f>
        <v>0</v>
      </c>
      <c r="E17" s="131">
        <f aca="true" t="shared" si="3" ref="E17:P17">E18</f>
        <v>16446311.12</v>
      </c>
      <c r="F17" s="131">
        <f t="shared" si="3"/>
        <v>0</v>
      </c>
      <c r="G17" s="131">
        <f t="shared" si="3"/>
        <v>0</v>
      </c>
      <c r="H17" s="131">
        <f t="shared" si="3"/>
        <v>0</v>
      </c>
      <c r="I17" s="131">
        <f t="shared" si="3"/>
        <v>0</v>
      </c>
      <c r="J17" s="131">
        <f t="shared" si="3"/>
        <v>0</v>
      </c>
      <c r="K17" s="131">
        <f t="shared" si="3"/>
        <v>0</v>
      </c>
      <c r="L17" s="131">
        <f t="shared" si="3"/>
        <v>0</v>
      </c>
      <c r="M17" s="131">
        <f t="shared" si="3"/>
        <v>0</v>
      </c>
      <c r="N17" s="131">
        <f t="shared" si="3"/>
        <v>0</v>
      </c>
      <c r="O17" s="131">
        <f t="shared" si="3"/>
        <v>0</v>
      </c>
      <c r="P17" s="131">
        <f t="shared" si="3"/>
        <v>16446311.12</v>
      </c>
    </row>
    <row r="18" spans="1:16" ht="15.75">
      <c r="A18" s="45" t="s">
        <v>153</v>
      </c>
      <c r="B18" s="26" t="s">
        <v>154</v>
      </c>
      <c r="C18" s="27">
        <f>2580000+1000425.76+12931670.6</f>
        <v>16512096.36</v>
      </c>
      <c r="D18" s="27">
        <v>0</v>
      </c>
      <c r="E18" s="27">
        <v>16446311.12</v>
      </c>
      <c r="F18" s="131"/>
      <c r="G18" s="27">
        <v>0</v>
      </c>
      <c r="H18" s="131"/>
      <c r="I18" s="131"/>
      <c r="J18" s="131"/>
      <c r="K18" s="131"/>
      <c r="L18" s="131"/>
      <c r="M18" s="131"/>
      <c r="N18" s="131"/>
      <c r="O18" s="131"/>
      <c r="P18" s="24">
        <f>SUM(D18:O18)</f>
        <v>16446311.12</v>
      </c>
    </row>
    <row r="19" spans="1:16" ht="15.75">
      <c r="A19" s="45" t="s">
        <v>155</v>
      </c>
      <c r="B19" s="127" t="s">
        <v>98</v>
      </c>
      <c r="C19" s="131">
        <f>C20+C21</f>
        <v>11965422</v>
      </c>
      <c r="D19" s="131">
        <f>D20+D21</f>
        <v>0</v>
      </c>
      <c r="E19" s="131">
        <f aca="true" t="shared" si="4" ref="E19:P19">E20+E21</f>
        <v>11917751</v>
      </c>
      <c r="F19" s="131">
        <f t="shared" si="4"/>
        <v>0</v>
      </c>
      <c r="G19" s="131">
        <f t="shared" si="4"/>
        <v>0</v>
      </c>
      <c r="H19" s="131">
        <f t="shared" si="4"/>
        <v>0</v>
      </c>
      <c r="I19" s="131">
        <f t="shared" si="4"/>
        <v>0</v>
      </c>
      <c r="J19" s="131">
        <f t="shared" si="4"/>
        <v>0</v>
      </c>
      <c r="K19" s="131">
        <f t="shared" si="4"/>
        <v>0</v>
      </c>
      <c r="L19" s="131">
        <f t="shared" si="4"/>
        <v>0</v>
      </c>
      <c r="M19" s="131">
        <f t="shared" si="4"/>
        <v>0</v>
      </c>
      <c r="N19" s="131">
        <f t="shared" si="4"/>
        <v>0</v>
      </c>
      <c r="O19" s="131">
        <f t="shared" si="4"/>
        <v>0</v>
      </c>
      <c r="P19" s="131">
        <f t="shared" si="4"/>
        <v>11917751</v>
      </c>
    </row>
    <row r="20" spans="1:16" ht="15.75">
      <c r="A20" s="45" t="s">
        <v>156</v>
      </c>
      <c r="B20" s="26" t="s">
        <v>157</v>
      </c>
      <c r="C20" s="27">
        <v>2375543.31</v>
      </c>
      <c r="D20" s="27">
        <v>0</v>
      </c>
      <c r="E20" s="27">
        <v>2366079</v>
      </c>
      <c r="F20" s="131"/>
      <c r="G20" s="27">
        <v>0</v>
      </c>
      <c r="H20" s="131"/>
      <c r="I20" s="131"/>
      <c r="J20" s="131"/>
      <c r="K20" s="131"/>
      <c r="L20" s="131"/>
      <c r="M20" s="131"/>
      <c r="N20" s="131"/>
      <c r="O20" s="131"/>
      <c r="P20" s="24">
        <f>SUM(D20:G20)</f>
        <v>2366079</v>
      </c>
    </row>
    <row r="21" spans="1:16" ht="15.75">
      <c r="A21" s="45" t="s">
        <v>158</v>
      </c>
      <c r="B21" s="26" t="s">
        <v>159</v>
      </c>
      <c r="C21" s="27">
        <v>9589878.69</v>
      </c>
      <c r="D21" s="27">
        <v>0</v>
      </c>
      <c r="E21" s="27">
        <v>9551672</v>
      </c>
      <c r="F21" s="131"/>
      <c r="G21" s="27">
        <v>0</v>
      </c>
      <c r="H21" s="131"/>
      <c r="I21" s="131"/>
      <c r="J21" s="131"/>
      <c r="K21" s="131"/>
      <c r="L21" s="131"/>
      <c r="M21" s="131"/>
      <c r="N21" s="131"/>
      <c r="O21" s="131"/>
      <c r="P21" s="24">
        <f>SUM(D21:G21)</f>
        <v>9551672</v>
      </c>
    </row>
    <row r="22" spans="1:16" ht="15.75">
      <c r="A22" s="45" t="s">
        <v>129</v>
      </c>
      <c r="B22" s="127" t="s">
        <v>99</v>
      </c>
      <c r="C22" s="131">
        <f>C23+C24</f>
        <v>12638637.02</v>
      </c>
      <c r="D22" s="131">
        <f aca="true" t="shared" si="5" ref="D22:P22">D23+D24</f>
        <v>0</v>
      </c>
      <c r="E22" s="131">
        <f t="shared" si="5"/>
        <v>12588283.879999999</v>
      </c>
      <c r="F22" s="131">
        <f t="shared" si="5"/>
        <v>0</v>
      </c>
      <c r="G22" s="131">
        <f t="shared" si="5"/>
        <v>0</v>
      </c>
      <c r="H22" s="131">
        <f t="shared" si="5"/>
        <v>0</v>
      </c>
      <c r="I22" s="131">
        <f t="shared" si="5"/>
        <v>0</v>
      </c>
      <c r="J22" s="131">
        <f t="shared" si="5"/>
        <v>0</v>
      </c>
      <c r="K22" s="131">
        <f t="shared" si="5"/>
        <v>0</v>
      </c>
      <c r="L22" s="131">
        <f t="shared" si="5"/>
        <v>0</v>
      </c>
      <c r="M22" s="131">
        <f t="shared" si="5"/>
        <v>0</v>
      </c>
      <c r="N22" s="131">
        <f t="shared" si="5"/>
        <v>0</v>
      </c>
      <c r="O22" s="131">
        <f t="shared" si="5"/>
        <v>0</v>
      </c>
      <c r="P22" s="131">
        <f t="shared" si="5"/>
        <v>12588283.879999999</v>
      </c>
    </row>
    <row r="23" spans="1:16" ht="15.75">
      <c r="A23" s="45" t="s">
        <v>161</v>
      </c>
      <c r="B23" s="26" t="s">
        <v>162</v>
      </c>
      <c r="C23" s="27">
        <v>4467387.36</v>
      </c>
      <c r="D23" s="27">
        <v>0</v>
      </c>
      <c r="E23" s="27">
        <v>4482755</v>
      </c>
      <c r="F23" s="131"/>
      <c r="G23" s="27">
        <v>0</v>
      </c>
      <c r="H23" s="131"/>
      <c r="I23" s="131"/>
      <c r="J23" s="131"/>
      <c r="K23" s="131"/>
      <c r="L23" s="131"/>
      <c r="M23" s="131"/>
      <c r="N23" s="131"/>
      <c r="O23" s="131"/>
      <c r="P23" s="24">
        <f>SUM(D23:G23)</f>
        <v>4482755</v>
      </c>
    </row>
    <row r="24" spans="1:16" ht="16.5" thickBot="1">
      <c r="A24" s="45" t="s">
        <v>160</v>
      </c>
      <c r="B24" s="26" t="s">
        <v>147</v>
      </c>
      <c r="C24" s="27">
        <f>7380780.38+33298.66+39398.97+218984.45+498787.2</f>
        <v>8171249.66</v>
      </c>
      <c r="D24" s="27">
        <v>0</v>
      </c>
      <c r="E24" s="27">
        <v>8105528.88</v>
      </c>
      <c r="F24" s="131"/>
      <c r="G24" s="27">
        <v>0</v>
      </c>
      <c r="H24" s="131"/>
      <c r="I24" s="131"/>
      <c r="J24" s="131"/>
      <c r="K24" s="131"/>
      <c r="L24" s="131"/>
      <c r="M24" s="131"/>
      <c r="N24" s="131"/>
      <c r="O24" s="131"/>
      <c r="P24" s="24">
        <f>SUM(D24:G24)</f>
        <v>8105528.88</v>
      </c>
    </row>
    <row r="25" spans="1:16" ht="16.5" thickBot="1">
      <c r="A25" s="84"/>
      <c r="B25" s="73" t="s">
        <v>61</v>
      </c>
      <c r="C25" s="34">
        <f aca="true" t="shared" si="6" ref="C25:P25">SUM(C26:C26)</f>
        <v>21405800.06</v>
      </c>
      <c r="D25" s="34">
        <f t="shared" si="6"/>
        <v>0</v>
      </c>
      <c r="E25" s="34">
        <f t="shared" si="6"/>
        <v>21320518</v>
      </c>
      <c r="F25" s="34">
        <f t="shared" si="6"/>
        <v>0</v>
      </c>
      <c r="G25" s="34">
        <f t="shared" si="6"/>
        <v>0</v>
      </c>
      <c r="H25" s="34"/>
      <c r="I25" s="34"/>
      <c r="J25" s="34"/>
      <c r="K25" s="34"/>
      <c r="L25" s="34">
        <f t="shared" si="6"/>
        <v>0</v>
      </c>
      <c r="M25" s="34"/>
      <c r="N25" s="34"/>
      <c r="O25" s="34">
        <f t="shared" si="6"/>
        <v>0</v>
      </c>
      <c r="P25" s="35">
        <f t="shared" si="6"/>
        <v>21320518</v>
      </c>
    </row>
    <row r="26" spans="1:18" ht="15.75" thickBot="1">
      <c r="A26" s="48" t="s">
        <v>79</v>
      </c>
      <c r="B26" s="26" t="s">
        <v>59</v>
      </c>
      <c r="C26" s="27">
        <v>21405800.06</v>
      </c>
      <c r="D26" s="28">
        <v>0</v>
      </c>
      <c r="E26" s="27">
        <v>21320518</v>
      </c>
      <c r="F26" s="27">
        <v>0</v>
      </c>
      <c r="G26" s="148">
        <v>0</v>
      </c>
      <c r="H26" s="148"/>
      <c r="I26" s="148"/>
      <c r="J26" s="148"/>
      <c r="K26" s="148"/>
      <c r="L26" s="148">
        <v>0</v>
      </c>
      <c r="M26" s="148"/>
      <c r="N26" s="148"/>
      <c r="O26" s="148">
        <v>0</v>
      </c>
      <c r="P26" s="24">
        <f>SUM(D26:G26)</f>
        <v>21320518</v>
      </c>
      <c r="Q26" s="12"/>
      <c r="R26" s="12"/>
    </row>
    <row r="27" spans="1:16" ht="18.75" thickBot="1">
      <c r="A27" s="177" t="s">
        <v>50</v>
      </c>
      <c r="B27" s="178"/>
      <c r="C27" s="31">
        <f>SUM(C14+C25)</f>
        <v>62521955.44</v>
      </c>
      <c r="D27" s="31">
        <f>SUM(D16+D25)</f>
        <v>0</v>
      </c>
      <c r="E27" s="31">
        <f>SUM(E14+E25)</f>
        <v>62272864</v>
      </c>
      <c r="F27" s="31">
        <f>SUM(F14+F25)</f>
        <v>0</v>
      </c>
      <c r="G27" s="31">
        <f>SUM(G14+G25)</f>
        <v>0</v>
      </c>
      <c r="H27" s="31"/>
      <c r="I27" s="31"/>
      <c r="J27" s="31"/>
      <c r="K27" s="31"/>
      <c r="L27" s="31">
        <f>SUM(L14+L25)</f>
        <v>0</v>
      </c>
      <c r="M27" s="31"/>
      <c r="N27" s="31"/>
      <c r="O27" s="31">
        <f>SUM(O14+O25)</f>
        <v>0</v>
      </c>
      <c r="P27" s="81">
        <f>SUM(P14+P25)</f>
        <v>62272864</v>
      </c>
    </row>
    <row r="28" spans="1:16" ht="12.75">
      <c r="A28" s="114" t="s">
        <v>109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>
      <c r="A29" s="12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" customHeight="1">
      <c r="A30" s="185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7"/>
    </row>
    <row r="31" spans="1:16" ht="12.75">
      <c r="A31" s="6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6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3">
        <f ca="1">TODAY()</f>
        <v>40676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3.5" thickBot="1">
      <c r="A34" s="4"/>
      <c r="B34" s="77" t="s">
        <v>85</v>
      </c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78" t="s">
        <v>120</v>
      </c>
      <c r="C35" s="3"/>
      <c r="D35" s="6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mergeCells count="9">
    <mergeCell ref="A30:P30"/>
    <mergeCell ref="A5:P5"/>
    <mergeCell ref="A27:B27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zoomScale="75" zoomScaleNormal="75" workbookViewId="0" topLeftCell="A1">
      <selection activeCell="AC37" sqref="A1:AC37"/>
    </sheetView>
  </sheetViews>
  <sheetFormatPr defaultColWidth="11.421875" defaultRowHeight="12.75"/>
  <cols>
    <col min="1" max="1" width="15.8515625" style="1" customWidth="1"/>
    <col min="2" max="2" width="5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19.8515625" style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4"/>
    </row>
    <row r="2" spans="1:29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7"/>
    </row>
    <row r="3" spans="1:29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15.75">
      <c r="A4" s="165" t="s">
        <v>53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7"/>
    </row>
    <row r="5" spans="1:29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3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5" t="s">
        <v>4</v>
      </c>
      <c r="B7" s="176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121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175</v>
      </c>
      <c r="AD7" s="5"/>
    </row>
    <row r="8" spans="1:30" ht="15.75">
      <c r="A8" s="175" t="s">
        <v>5</v>
      </c>
      <c r="B8" s="176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2011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90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90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60</v>
      </c>
      <c r="C14" s="33">
        <f>C15</f>
        <v>11783593.129999999</v>
      </c>
      <c r="D14" s="33">
        <f aca="true" t="shared" si="0" ref="D14:AB15">D15</f>
        <v>0</v>
      </c>
      <c r="E14" s="33">
        <f t="shared" si="0"/>
        <v>7046745.46</v>
      </c>
      <c r="F14" s="33">
        <f t="shared" si="0"/>
        <v>2284230</v>
      </c>
      <c r="G14" s="33">
        <f t="shared" si="0"/>
        <v>726373.54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10057349</v>
      </c>
      <c r="Q14" s="33">
        <f t="shared" si="0"/>
        <v>0</v>
      </c>
      <c r="R14" s="33">
        <f t="shared" si="0"/>
        <v>5636142.46</v>
      </c>
      <c r="S14" s="33">
        <f t="shared" si="0"/>
        <v>3694833</v>
      </c>
      <c r="T14" s="33">
        <f t="shared" si="0"/>
        <v>378373.54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9709349</v>
      </c>
      <c r="AD14" s="1"/>
    </row>
    <row r="15" spans="1:30" s="12" customFormat="1" ht="16.5" thickBot="1">
      <c r="A15" s="75"/>
      <c r="B15" s="73" t="s">
        <v>63</v>
      </c>
      <c r="C15" s="44">
        <f>SUM(C16)</f>
        <v>11783593.129999999</v>
      </c>
      <c r="D15" s="44">
        <f>SUM(D17:D18)</f>
        <v>0</v>
      </c>
      <c r="E15" s="44">
        <f>E16</f>
        <v>7046745.46</v>
      </c>
      <c r="F15" s="44">
        <f t="shared" si="0"/>
        <v>2284230</v>
      </c>
      <c r="G15" s="44">
        <f t="shared" si="0"/>
        <v>726373.54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10057349</v>
      </c>
      <c r="Q15" s="44">
        <f t="shared" si="0"/>
        <v>0</v>
      </c>
      <c r="R15" s="44">
        <f t="shared" si="0"/>
        <v>5636142.46</v>
      </c>
      <c r="S15" s="44">
        <f t="shared" si="0"/>
        <v>3694833</v>
      </c>
      <c r="T15" s="44">
        <f t="shared" si="0"/>
        <v>378373.54</v>
      </c>
      <c r="U15" s="44">
        <f t="shared" si="0"/>
        <v>0</v>
      </c>
      <c r="V15" s="44">
        <f t="shared" si="0"/>
        <v>0</v>
      </c>
      <c r="W15" s="44">
        <f t="shared" si="0"/>
        <v>0</v>
      </c>
      <c r="X15" s="44">
        <f t="shared" si="0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>AC16</f>
        <v>9709349</v>
      </c>
      <c r="AD15" s="1"/>
    </row>
    <row r="16" spans="1:30" s="12" customFormat="1" ht="15.75">
      <c r="A16" s="45" t="s">
        <v>128</v>
      </c>
      <c r="B16" s="127" t="s">
        <v>95</v>
      </c>
      <c r="C16" s="131">
        <f>C17+C20</f>
        <v>11783593.129999999</v>
      </c>
      <c r="D16" s="131">
        <f aca="true" t="shared" si="1" ref="D16:AC16">D17+D20</f>
        <v>0</v>
      </c>
      <c r="E16" s="131">
        <f t="shared" si="1"/>
        <v>7046745.46</v>
      </c>
      <c r="F16" s="131">
        <f t="shared" si="1"/>
        <v>2284230</v>
      </c>
      <c r="G16" s="131">
        <f t="shared" si="1"/>
        <v>726373.54</v>
      </c>
      <c r="H16" s="131">
        <f t="shared" si="1"/>
        <v>0</v>
      </c>
      <c r="I16" s="131">
        <f t="shared" si="1"/>
        <v>0</v>
      </c>
      <c r="J16" s="131">
        <f t="shared" si="1"/>
        <v>0</v>
      </c>
      <c r="K16" s="131">
        <f t="shared" si="1"/>
        <v>0</v>
      </c>
      <c r="L16" s="131">
        <f t="shared" si="1"/>
        <v>0</v>
      </c>
      <c r="M16" s="131">
        <f t="shared" si="1"/>
        <v>0</v>
      </c>
      <c r="N16" s="131">
        <f t="shared" si="1"/>
        <v>0</v>
      </c>
      <c r="O16" s="131">
        <f t="shared" si="1"/>
        <v>0</v>
      </c>
      <c r="P16" s="131">
        <f t="shared" si="1"/>
        <v>10057349</v>
      </c>
      <c r="Q16" s="131">
        <f t="shared" si="1"/>
        <v>0</v>
      </c>
      <c r="R16" s="131">
        <f t="shared" si="1"/>
        <v>5636142.46</v>
      </c>
      <c r="S16" s="131">
        <f t="shared" si="1"/>
        <v>3694833</v>
      </c>
      <c r="T16" s="131">
        <f t="shared" si="1"/>
        <v>378373.54</v>
      </c>
      <c r="U16" s="131">
        <f t="shared" si="1"/>
        <v>0</v>
      </c>
      <c r="V16" s="131">
        <f t="shared" si="1"/>
        <v>0</v>
      </c>
      <c r="W16" s="131">
        <f t="shared" si="1"/>
        <v>0</v>
      </c>
      <c r="X16" s="131">
        <f t="shared" si="1"/>
        <v>0</v>
      </c>
      <c r="Y16" s="131">
        <f t="shared" si="1"/>
        <v>0</v>
      </c>
      <c r="Z16" s="131">
        <f t="shared" si="1"/>
        <v>0</v>
      </c>
      <c r="AA16" s="131">
        <f t="shared" si="1"/>
        <v>0</v>
      </c>
      <c r="AB16" s="131">
        <f t="shared" si="1"/>
        <v>0</v>
      </c>
      <c r="AC16" s="131">
        <f t="shared" si="1"/>
        <v>9709349</v>
      </c>
      <c r="AD16" s="1"/>
    </row>
    <row r="17" spans="1:30" s="144" customFormat="1" ht="15.75">
      <c r="A17" s="45" t="s">
        <v>129</v>
      </c>
      <c r="B17" s="127" t="s">
        <v>99</v>
      </c>
      <c r="C17" s="131">
        <f>C19+C18</f>
        <v>9097946.53</v>
      </c>
      <c r="D17" s="129">
        <v>0</v>
      </c>
      <c r="E17" s="129">
        <f>SUM(E18:E19)</f>
        <v>6667622.46</v>
      </c>
      <c r="F17" s="129">
        <f>F18+F19</f>
        <v>206258</v>
      </c>
      <c r="G17" s="129">
        <f aca="true" t="shared" si="2" ref="G17:M17">SUM(G18+G19)</f>
        <v>726373.54</v>
      </c>
      <c r="H17" s="129">
        <f t="shared" si="2"/>
        <v>0</v>
      </c>
      <c r="I17" s="129">
        <f t="shared" si="2"/>
        <v>0</v>
      </c>
      <c r="J17" s="129">
        <f t="shared" si="2"/>
        <v>0</v>
      </c>
      <c r="K17" s="129">
        <f t="shared" si="2"/>
        <v>0</v>
      </c>
      <c r="L17" s="129">
        <f t="shared" si="2"/>
        <v>0</v>
      </c>
      <c r="M17" s="129">
        <f t="shared" si="2"/>
        <v>0</v>
      </c>
      <c r="N17" s="129"/>
      <c r="O17" s="129">
        <v>0</v>
      </c>
      <c r="P17" s="145">
        <f>SUM(D18:O19)</f>
        <v>7600254</v>
      </c>
      <c r="Q17" s="129">
        <v>0</v>
      </c>
      <c r="R17" s="129">
        <f>SUM(R18:R19)</f>
        <v>5636142.46</v>
      </c>
      <c r="S17" s="129">
        <f>S18+S19</f>
        <v>1237738</v>
      </c>
      <c r="T17" s="129">
        <f>T18+T19</f>
        <v>378373.54</v>
      </c>
      <c r="U17" s="129">
        <f>U18+U19</f>
        <v>0</v>
      </c>
      <c r="V17" s="129">
        <f>V18+V19</f>
        <v>0</v>
      </c>
      <c r="W17" s="129">
        <f>SUM(W18+W19)</f>
        <v>0</v>
      </c>
      <c r="X17" s="129">
        <f>SUM(X18+X19)</f>
        <v>0</v>
      </c>
      <c r="Y17" s="129">
        <f>SUM(Y18+Y19)</f>
        <v>0</v>
      </c>
      <c r="Z17" s="129">
        <f>SUM(Z18+Z19)</f>
        <v>0</v>
      </c>
      <c r="AA17" s="129">
        <v>0</v>
      </c>
      <c r="AB17" s="129">
        <v>0</v>
      </c>
      <c r="AC17" s="145">
        <f>SUM(Q18:AB19)</f>
        <v>7252254</v>
      </c>
      <c r="AD17" s="12"/>
    </row>
    <row r="18" spans="1:30" s="144" customFormat="1" ht="15.75">
      <c r="A18" s="45" t="s">
        <v>146</v>
      </c>
      <c r="B18" s="26" t="s">
        <v>147</v>
      </c>
      <c r="C18" s="27">
        <v>1567605.44</v>
      </c>
      <c r="D18" s="129">
        <v>0</v>
      </c>
      <c r="E18" s="22">
        <v>545200</v>
      </c>
      <c r="F18" s="22">
        <v>0</v>
      </c>
      <c r="G18" s="22">
        <v>348000</v>
      </c>
      <c r="H18" s="129"/>
      <c r="I18" s="129"/>
      <c r="J18" s="129"/>
      <c r="K18" s="22"/>
      <c r="L18" s="22"/>
      <c r="M18" s="22"/>
      <c r="N18" s="129"/>
      <c r="O18" s="129"/>
      <c r="P18" s="145">
        <f>SUM(D18:O18)</f>
        <v>893200</v>
      </c>
      <c r="Q18" s="129">
        <v>0</v>
      </c>
      <c r="R18" s="129">
        <v>0</v>
      </c>
      <c r="S18" s="22">
        <v>545200</v>
      </c>
      <c r="T18" s="22">
        <v>0</v>
      </c>
      <c r="U18" s="129"/>
      <c r="V18" s="129"/>
      <c r="W18" s="129"/>
      <c r="X18" s="22"/>
      <c r="Y18" s="22"/>
      <c r="Z18" s="22"/>
      <c r="AA18" s="129"/>
      <c r="AB18" s="129"/>
      <c r="AC18" s="24">
        <f>SUM(Q18:AB18)</f>
        <v>545200</v>
      </c>
      <c r="AD18" s="12"/>
    </row>
    <row r="19" spans="1:30" s="144" customFormat="1" ht="15.75">
      <c r="A19" s="45" t="s">
        <v>149</v>
      </c>
      <c r="B19" s="26" t="s">
        <v>127</v>
      </c>
      <c r="C19" s="27">
        <v>7530341.09</v>
      </c>
      <c r="D19" s="129">
        <v>0</v>
      </c>
      <c r="E19" s="22">
        <v>6122422.46</v>
      </c>
      <c r="F19" s="22">
        <v>206258</v>
      </c>
      <c r="G19" s="22">
        <v>378373.54</v>
      </c>
      <c r="H19" s="22"/>
      <c r="I19" s="22"/>
      <c r="J19" s="129"/>
      <c r="K19" s="129"/>
      <c r="L19" s="22"/>
      <c r="M19" s="129"/>
      <c r="N19" s="129"/>
      <c r="O19" s="129"/>
      <c r="P19" s="145">
        <f>SUM(D19:O19)</f>
        <v>6707054</v>
      </c>
      <c r="Q19" s="129">
        <v>0</v>
      </c>
      <c r="R19" s="22">
        <v>5636142.46</v>
      </c>
      <c r="S19" s="22">
        <v>692538</v>
      </c>
      <c r="T19" s="22">
        <v>378373.54</v>
      </c>
      <c r="U19" s="22"/>
      <c r="V19" s="22"/>
      <c r="W19" s="129"/>
      <c r="X19" s="129"/>
      <c r="Y19" s="22"/>
      <c r="Z19" s="129"/>
      <c r="AA19" s="129"/>
      <c r="AB19" s="129"/>
      <c r="AC19" s="24">
        <f>SUM(Q19:AB19)</f>
        <v>6707054</v>
      </c>
      <c r="AD19" s="12"/>
    </row>
    <row r="20" spans="1:30" s="144" customFormat="1" ht="15.75">
      <c r="A20" s="45" t="s">
        <v>130</v>
      </c>
      <c r="B20" s="127" t="s">
        <v>150</v>
      </c>
      <c r="C20" s="131">
        <f>C21</f>
        <v>2685646.6</v>
      </c>
      <c r="D20" s="129">
        <f aca="true" t="shared" si="3" ref="D20:AC20">D21</f>
        <v>0</v>
      </c>
      <c r="E20" s="129">
        <f t="shared" si="3"/>
        <v>379123</v>
      </c>
      <c r="F20" s="129">
        <f t="shared" si="3"/>
        <v>2077972</v>
      </c>
      <c r="G20" s="129">
        <f t="shared" si="3"/>
        <v>0</v>
      </c>
      <c r="H20" s="129">
        <f t="shared" si="3"/>
        <v>0</v>
      </c>
      <c r="I20" s="129">
        <f t="shared" si="3"/>
        <v>0</v>
      </c>
      <c r="J20" s="129">
        <f t="shared" si="3"/>
        <v>0</v>
      </c>
      <c r="K20" s="129">
        <f t="shared" si="3"/>
        <v>0</v>
      </c>
      <c r="L20" s="129">
        <f t="shared" si="3"/>
        <v>0</v>
      </c>
      <c r="M20" s="129">
        <f t="shared" si="3"/>
        <v>0</v>
      </c>
      <c r="N20" s="129">
        <f t="shared" si="3"/>
        <v>0</v>
      </c>
      <c r="O20" s="129">
        <f t="shared" si="3"/>
        <v>0</v>
      </c>
      <c r="P20" s="145">
        <f t="shared" si="3"/>
        <v>2457095</v>
      </c>
      <c r="Q20" s="129">
        <f t="shared" si="3"/>
        <v>0</v>
      </c>
      <c r="R20" s="129">
        <f t="shared" si="3"/>
        <v>0</v>
      </c>
      <c r="S20" s="129">
        <f t="shared" si="3"/>
        <v>2457095</v>
      </c>
      <c r="T20" s="129">
        <f t="shared" si="3"/>
        <v>0</v>
      </c>
      <c r="U20" s="129">
        <f t="shared" si="3"/>
        <v>0</v>
      </c>
      <c r="V20" s="129">
        <f t="shared" si="3"/>
        <v>0</v>
      </c>
      <c r="W20" s="129">
        <f t="shared" si="3"/>
        <v>0</v>
      </c>
      <c r="X20" s="129">
        <f t="shared" si="3"/>
        <v>0</v>
      </c>
      <c r="Y20" s="129">
        <f t="shared" si="3"/>
        <v>0</v>
      </c>
      <c r="Z20" s="129">
        <f t="shared" si="3"/>
        <v>0</v>
      </c>
      <c r="AA20" s="129">
        <f t="shared" si="3"/>
        <v>0</v>
      </c>
      <c r="AB20" s="129">
        <f t="shared" si="3"/>
        <v>0</v>
      </c>
      <c r="AC20" s="145">
        <f t="shared" si="3"/>
        <v>2457095</v>
      </c>
      <c r="AD20" s="12"/>
    </row>
    <row r="21" spans="1:30" s="144" customFormat="1" ht="15.75">
      <c r="A21" s="45" t="s">
        <v>148</v>
      </c>
      <c r="B21" s="26" t="s">
        <v>174</v>
      </c>
      <c r="C21" s="27">
        <v>2685646.6</v>
      </c>
      <c r="D21" s="129">
        <v>0</v>
      </c>
      <c r="E21" s="22">
        <v>379123</v>
      </c>
      <c r="F21" s="22">
        <v>2077972</v>
      </c>
      <c r="G21" s="22">
        <v>0</v>
      </c>
      <c r="H21" s="129"/>
      <c r="I21" s="129"/>
      <c r="J21" s="129"/>
      <c r="K21" s="22"/>
      <c r="L21" s="22"/>
      <c r="M21" s="129"/>
      <c r="N21" s="129"/>
      <c r="O21" s="129"/>
      <c r="P21" s="145">
        <f>SUM(D21:O21)</f>
        <v>2457095</v>
      </c>
      <c r="Q21" s="129">
        <v>0</v>
      </c>
      <c r="R21" s="129">
        <v>0</v>
      </c>
      <c r="S21" s="22">
        <v>2457095</v>
      </c>
      <c r="T21" s="22">
        <v>0</v>
      </c>
      <c r="U21" s="129"/>
      <c r="V21" s="129"/>
      <c r="W21" s="129"/>
      <c r="X21" s="22"/>
      <c r="Y21" s="22"/>
      <c r="Z21" s="129"/>
      <c r="AA21" s="129"/>
      <c r="AB21" s="129"/>
      <c r="AC21" s="145">
        <f>SUM(Q21:AB21)</f>
        <v>2457095</v>
      </c>
      <c r="AD21" s="12"/>
    </row>
    <row r="22" spans="1:29" s="12" customFormat="1" ht="15.75" thickBot="1">
      <c r="A22" s="45"/>
      <c r="B22" s="26"/>
      <c r="C22" s="22"/>
      <c r="D22" s="49"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24">
        <f>SUM(D22:O22)</f>
        <v>0</v>
      </c>
      <c r="Q22" s="22">
        <v>0</v>
      </c>
      <c r="R22" s="22"/>
      <c r="S22" s="22"/>
      <c r="T22" s="49"/>
      <c r="U22" s="22"/>
      <c r="V22" s="22"/>
      <c r="W22" s="22"/>
      <c r="X22" s="22"/>
      <c r="Y22" s="22"/>
      <c r="Z22" s="22"/>
      <c r="AA22" s="22"/>
      <c r="AB22" s="22"/>
      <c r="AC22" s="24">
        <f>SUM(Q22:AB22)</f>
        <v>0</v>
      </c>
    </row>
    <row r="23" spans="1:30" s="30" customFormat="1" ht="16.5" thickBot="1">
      <c r="A23" s="84"/>
      <c r="B23" s="73" t="s">
        <v>61</v>
      </c>
      <c r="C23" s="34">
        <f aca="true" t="shared" si="4" ref="C23:AC23">SUM(C24:C24)</f>
        <v>401271551.65</v>
      </c>
      <c r="D23" s="34">
        <f t="shared" si="4"/>
        <v>0</v>
      </c>
      <c r="E23" s="34">
        <f t="shared" si="4"/>
        <v>177152764</v>
      </c>
      <c r="F23" s="34">
        <f t="shared" si="4"/>
        <v>115105190.86</v>
      </c>
      <c r="G23" s="34">
        <f t="shared" si="4"/>
        <v>17650022.62</v>
      </c>
      <c r="H23" s="34">
        <f t="shared" si="4"/>
        <v>0</v>
      </c>
      <c r="I23" s="34">
        <f t="shared" si="4"/>
        <v>0</v>
      </c>
      <c r="J23" s="34">
        <f t="shared" si="4"/>
        <v>0</v>
      </c>
      <c r="K23" s="34">
        <f t="shared" si="4"/>
        <v>0</v>
      </c>
      <c r="L23" s="34">
        <f t="shared" si="4"/>
        <v>0</v>
      </c>
      <c r="M23" s="34">
        <f t="shared" si="4"/>
        <v>0</v>
      </c>
      <c r="N23" s="34">
        <f t="shared" si="4"/>
        <v>0</v>
      </c>
      <c r="O23" s="34">
        <f t="shared" si="4"/>
        <v>0</v>
      </c>
      <c r="P23" s="34">
        <f t="shared" si="4"/>
        <v>309907977.48</v>
      </c>
      <c r="Q23" s="34">
        <f t="shared" si="4"/>
        <v>0</v>
      </c>
      <c r="R23" s="34">
        <f t="shared" si="4"/>
        <v>175830954</v>
      </c>
      <c r="S23" s="34">
        <f t="shared" si="4"/>
        <v>115312008.86</v>
      </c>
      <c r="T23" s="34">
        <f t="shared" si="4"/>
        <v>18765014.62</v>
      </c>
      <c r="U23" s="34">
        <f t="shared" si="4"/>
        <v>0</v>
      </c>
      <c r="V23" s="34">
        <f t="shared" si="4"/>
        <v>0</v>
      </c>
      <c r="W23" s="34">
        <f t="shared" si="4"/>
        <v>0</v>
      </c>
      <c r="X23" s="34">
        <f t="shared" si="4"/>
        <v>0</v>
      </c>
      <c r="Y23" s="34">
        <f t="shared" si="4"/>
        <v>0</v>
      </c>
      <c r="Z23" s="34">
        <f t="shared" si="4"/>
        <v>0</v>
      </c>
      <c r="AA23" s="34">
        <f t="shared" si="4"/>
        <v>0</v>
      </c>
      <c r="AB23" s="34">
        <f t="shared" si="4"/>
        <v>0</v>
      </c>
      <c r="AC23" s="34">
        <f t="shared" si="4"/>
        <v>309907977.48</v>
      </c>
      <c r="AD23" s="1"/>
    </row>
    <row r="24" spans="1:30" s="30" customFormat="1" ht="16.5" thickBot="1">
      <c r="A24" s="48" t="s">
        <v>79</v>
      </c>
      <c r="B24" s="26" t="s">
        <v>59</v>
      </c>
      <c r="C24" s="137">
        <v>401271551.65</v>
      </c>
      <c r="D24" s="137">
        <v>0</v>
      </c>
      <c r="E24" s="137">
        <v>177152764</v>
      </c>
      <c r="F24" s="137">
        <v>115105190.86</v>
      </c>
      <c r="G24" s="49">
        <v>17650022.62</v>
      </c>
      <c r="H24" s="49"/>
      <c r="I24" s="49"/>
      <c r="J24" s="49"/>
      <c r="K24" s="49"/>
      <c r="L24" s="49"/>
      <c r="M24" s="49"/>
      <c r="N24" s="49"/>
      <c r="O24" s="49"/>
      <c r="P24" s="49">
        <f>SUM(D24:O24)</f>
        <v>309907977.48</v>
      </c>
      <c r="Q24" s="137">
        <v>0</v>
      </c>
      <c r="R24" s="137">
        <v>175830954</v>
      </c>
      <c r="S24" s="137">
        <v>115312008.86</v>
      </c>
      <c r="T24" s="49">
        <v>18765014.62</v>
      </c>
      <c r="U24" s="49"/>
      <c r="V24" s="136"/>
      <c r="W24" s="136"/>
      <c r="X24" s="137"/>
      <c r="Y24" s="137"/>
      <c r="Z24" s="49"/>
      <c r="AA24" s="49"/>
      <c r="AB24" s="136"/>
      <c r="AC24" s="24">
        <f>SUM(Q24:AB24)</f>
        <v>309907977.48</v>
      </c>
      <c r="AD24" s="1"/>
    </row>
    <row r="25" spans="1:30" s="25" customFormat="1" ht="18.75" thickBot="1">
      <c r="A25" s="177" t="s">
        <v>50</v>
      </c>
      <c r="B25" s="178"/>
      <c r="C25" s="31">
        <f aca="true" t="shared" si="5" ref="C25:AC25">SUM(C14+C23)</f>
        <v>413055144.78</v>
      </c>
      <c r="D25" s="31">
        <f t="shared" si="5"/>
        <v>0</v>
      </c>
      <c r="E25" s="31">
        <f t="shared" si="5"/>
        <v>184199509.46</v>
      </c>
      <c r="F25" s="31">
        <f t="shared" si="5"/>
        <v>117389420.86</v>
      </c>
      <c r="G25" s="31">
        <f t="shared" si="5"/>
        <v>18376396.16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t="shared" si="5"/>
        <v>0</v>
      </c>
      <c r="O25" s="31">
        <f t="shared" si="5"/>
        <v>0</v>
      </c>
      <c r="P25" s="31">
        <f t="shared" si="5"/>
        <v>319965326.48</v>
      </c>
      <c r="Q25" s="31">
        <f t="shared" si="5"/>
        <v>0</v>
      </c>
      <c r="R25" s="31">
        <f t="shared" si="5"/>
        <v>181467096.46</v>
      </c>
      <c r="S25" s="31">
        <f t="shared" si="5"/>
        <v>119006841.86</v>
      </c>
      <c r="T25" s="31">
        <f t="shared" si="5"/>
        <v>19143388.16</v>
      </c>
      <c r="U25" s="31">
        <f t="shared" si="5"/>
        <v>0</v>
      </c>
      <c r="V25" s="31">
        <f t="shared" si="5"/>
        <v>0</v>
      </c>
      <c r="W25" s="31">
        <f t="shared" si="5"/>
        <v>0</v>
      </c>
      <c r="X25" s="31">
        <f t="shared" si="5"/>
        <v>0</v>
      </c>
      <c r="Y25" s="31">
        <f t="shared" si="5"/>
        <v>0</v>
      </c>
      <c r="Z25" s="31">
        <f t="shared" si="5"/>
        <v>0</v>
      </c>
      <c r="AA25" s="31">
        <f t="shared" si="5"/>
        <v>0</v>
      </c>
      <c r="AB25" s="31">
        <f t="shared" si="5"/>
        <v>0</v>
      </c>
      <c r="AC25" s="31">
        <f t="shared" si="5"/>
        <v>319617326.48</v>
      </c>
      <c r="AD25" s="1"/>
    </row>
    <row r="26" spans="1:29" ht="12.75">
      <c r="A26" s="114" t="s">
        <v>109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</row>
    <row r="28" spans="1:29" ht="12.75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8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7"/>
    </row>
    <row r="29" spans="1:30" ht="15">
      <c r="A29" s="4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8"/>
      <c r="AB29" s="5"/>
      <c r="AC29" s="6"/>
      <c r="AD29" s="42"/>
    </row>
    <row r="30" spans="1:29" ht="12.75">
      <c r="A30" s="63">
        <f ca="1">TODAY()</f>
        <v>40676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3.5" thickBot="1">
      <c r="A33" s="4"/>
      <c r="B33" s="77" t="s">
        <v>85</v>
      </c>
      <c r="C33" s="2"/>
      <c r="D33" s="5" t="s">
        <v>86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4"/>
      <c r="B34" s="78" t="s">
        <v>119</v>
      </c>
      <c r="C34" s="3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89"/>
    </row>
    <row r="35" spans="1:29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 ht="12.75">
      <c r="A36" s="3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3.5" thickBo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</sheetData>
  <mergeCells count="11">
    <mergeCell ref="A25:B25"/>
    <mergeCell ref="D34:P34"/>
    <mergeCell ref="A28:AC28"/>
    <mergeCell ref="Q34:AC34"/>
    <mergeCell ref="A5:AC5"/>
    <mergeCell ref="A7:B7"/>
    <mergeCell ref="A8:B8"/>
    <mergeCell ref="A1:AC1"/>
    <mergeCell ref="A2:AC2"/>
    <mergeCell ref="A3:AC3"/>
    <mergeCell ref="A4:AC4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="75" zoomScaleNormal="75" workbookViewId="0" topLeftCell="A11">
      <pane ySplit="645" topLeftCell="BM1" activePane="bottomLeft" state="split"/>
      <selection pane="topLeft" activeCell="U11" sqref="U1:AB16384"/>
      <selection pane="bottomLeft" activeCell="AR27" sqref="AR2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5" bestFit="1" customWidth="1"/>
    <col min="44" max="44" width="19.57421875" style="115" customWidth="1"/>
    <col min="45" max="45" width="17.7109375" style="141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4"/>
    </row>
    <row r="2" spans="1:42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7"/>
    </row>
    <row r="3" spans="1:42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70"/>
    </row>
    <row r="4" spans="1:42" ht="15.75">
      <c r="A4" s="165" t="s">
        <v>52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7"/>
    </row>
    <row r="5" spans="1:42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3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6"/>
    </row>
    <row r="7" spans="1:43" ht="15.75">
      <c r="A7" s="175" t="s">
        <v>4</v>
      </c>
      <c r="B7" s="176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175</v>
      </c>
      <c r="AQ7" s="117"/>
    </row>
    <row r="8" spans="1:43" ht="20.25">
      <c r="A8" s="175" t="s">
        <v>5</v>
      </c>
      <c r="B8" s="176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2011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21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8"/>
      <c r="AR12" s="118"/>
      <c r="AS12" s="142"/>
    </row>
    <row r="13" spans="1:47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  <c r="AQ13" s="41"/>
      <c r="AU13" s="41"/>
    </row>
    <row r="14" spans="1:47" s="30" customFormat="1" ht="16.5" thickBot="1">
      <c r="A14" s="32"/>
      <c r="B14" s="72" t="s">
        <v>123</v>
      </c>
      <c r="C14" s="33">
        <f>C16</f>
        <v>20149890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190">
        <f t="shared" si="0"/>
        <v>0</v>
      </c>
      <c r="AQ14" s="41"/>
      <c r="AR14" s="115"/>
      <c r="AS14" s="141"/>
      <c r="AT14" s="1"/>
      <c r="AU14" s="41"/>
    </row>
    <row r="15" spans="1:47" s="47" customFormat="1" ht="16.5" thickBot="1">
      <c r="A15" s="37"/>
      <c r="B15" s="73" t="s">
        <v>84</v>
      </c>
      <c r="C15" s="34">
        <f aca="true" t="shared" si="1" ref="C15:AQ15">SUM(C16:C17)</f>
        <v>20149890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41"/>
      <c r="AR15" s="115"/>
      <c r="AS15" s="141"/>
      <c r="AT15" s="1"/>
      <c r="AU15" s="41"/>
    </row>
    <row r="16" spans="1:47" s="12" customFormat="1" ht="15.75" thickBot="1">
      <c r="A16" s="83" t="s">
        <v>135</v>
      </c>
      <c r="B16" s="21" t="s">
        <v>122</v>
      </c>
      <c r="C16" s="22">
        <v>20149890</v>
      </c>
      <c r="D16" s="22">
        <v>0</v>
      </c>
      <c r="E16" s="22"/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/>
      <c r="N16" s="22"/>
      <c r="O16" s="22">
        <v>0</v>
      </c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>
        <v>0</v>
      </c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/>
      <c r="AO16" s="22">
        <v>0</v>
      </c>
      <c r="AP16" s="24">
        <f>SUM(AD16:AO16)</f>
        <v>0</v>
      </c>
      <c r="AQ16" s="41"/>
      <c r="AR16" s="115"/>
      <c r="AS16" s="141"/>
      <c r="AT16" s="1"/>
      <c r="AU16" s="41"/>
    </row>
    <row r="17" spans="1:47" s="12" customFormat="1" ht="15.75" hidden="1" thickBot="1">
      <c r="A17" s="83" t="s">
        <v>93</v>
      </c>
      <c r="B17" s="21" t="s">
        <v>94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41"/>
      <c r="AR17" s="115"/>
      <c r="AS17" s="141"/>
      <c r="AT17" s="1"/>
      <c r="AU17" s="41"/>
    </row>
    <row r="18" spans="1:47" s="12" customFormat="1" ht="31.5" customHeight="1" hidden="1" thickBot="1">
      <c r="A18" s="48" t="s">
        <v>92</v>
      </c>
      <c r="B18" s="120" t="s">
        <v>91</v>
      </c>
      <c r="C18" s="49"/>
      <c r="D18" s="28"/>
      <c r="E18" s="49"/>
      <c r="F18" s="49"/>
      <c r="G18" s="49"/>
      <c r="H18" s="50"/>
      <c r="I18" s="49"/>
      <c r="J18" s="49"/>
      <c r="K18" s="49"/>
      <c r="L18" s="49"/>
      <c r="M18" s="49"/>
      <c r="N18" s="49"/>
      <c r="O18" s="28"/>
      <c r="P18" s="28">
        <f>SUM(D18:O18)</f>
        <v>0</v>
      </c>
      <c r="Q18" s="28"/>
      <c r="R18" s="49"/>
      <c r="S18" s="49"/>
      <c r="T18" s="49"/>
      <c r="U18" s="50"/>
      <c r="V18" s="49"/>
      <c r="W18" s="49"/>
      <c r="X18" s="49"/>
      <c r="Y18" s="49"/>
      <c r="Z18" s="49"/>
      <c r="AA18" s="49"/>
      <c r="AB18" s="49"/>
      <c r="AC18" s="27">
        <f>SUM(Q18:AB18)</f>
        <v>0</v>
      </c>
      <c r="AD18" s="28"/>
      <c r="AE18" s="49"/>
      <c r="AF18" s="49"/>
      <c r="AG18" s="49"/>
      <c r="AH18" s="50"/>
      <c r="AI18" s="49"/>
      <c r="AJ18" s="49"/>
      <c r="AK18" s="49"/>
      <c r="AL18" s="49"/>
      <c r="AM18" s="49"/>
      <c r="AN18" s="49"/>
      <c r="AO18" s="49"/>
      <c r="AP18" s="29">
        <f>SUM(AD18:AO18)</f>
        <v>0</v>
      </c>
      <c r="AQ18" s="41"/>
      <c r="AR18" s="115"/>
      <c r="AS18" s="141"/>
      <c r="AT18" s="1"/>
      <c r="AU18" s="41"/>
    </row>
    <row r="19" spans="1:48" s="25" customFormat="1" ht="18.75" thickBot="1">
      <c r="A19" s="177" t="s">
        <v>50</v>
      </c>
      <c r="B19" s="178"/>
      <c r="C19" s="31">
        <f>C14</f>
        <v>20149890</v>
      </c>
      <c r="D19" s="31">
        <f aca="true" t="shared" si="2" ref="D19:AT19">D14</f>
        <v>0</v>
      </c>
      <c r="E19" s="31">
        <f t="shared" si="2"/>
        <v>0</v>
      </c>
      <c r="F19" s="31">
        <f t="shared" si="2"/>
        <v>0</v>
      </c>
      <c r="G19" s="31">
        <f t="shared" si="2"/>
        <v>0</v>
      </c>
      <c r="H19" s="31">
        <f t="shared" si="2"/>
        <v>0</v>
      </c>
      <c r="I19" s="31">
        <f t="shared" si="2"/>
        <v>0</v>
      </c>
      <c r="J19" s="31">
        <f t="shared" si="2"/>
        <v>0</v>
      </c>
      <c r="K19" s="31">
        <f t="shared" si="2"/>
        <v>0</v>
      </c>
      <c r="L19" s="31">
        <f t="shared" si="2"/>
        <v>0</v>
      </c>
      <c r="M19" s="31">
        <f t="shared" si="2"/>
        <v>0</v>
      </c>
      <c r="N19" s="31">
        <f t="shared" si="2"/>
        <v>0</v>
      </c>
      <c r="O19" s="31">
        <f t="shared" si="2"/>
        <v>0</v>
      </c>
      <c r="P19" s="31">
        <f t="shared" si="2"/>
        <v>0</v>
      </c>
      <c r="Q19" s="31">
        <f t="shared" si="2"/>
        <v>0</v>
      </c>
      <c r="R19" s="31">
        <f t="shared" si="2"/>
        <v>0</v>
      </c>
      <c r="S19" s="31">
        <f t="shared" si="2"/>
        <v>0</v>
      </c>
      <c r="T19" s="31">
        <f t="shared" si="2"/>
        <v>0</v>
      </c>
      <c r="U19" s="31">
        <f t="shared" si="2"/>
        <v>0</v>
      </c>
      <c r="V19" s="31">
        <f t="shared" si="2"/>
        <v>0</v>
      </c>
      <c r="W19" s="31">
        <f t="shared" si="2"/>
        <v>0</v>
      </c>
      <c r="X19" s="31">
        <f t="shared" si="2"/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31">
        <f t="shared" si="2"/>
        <v>0</v>
      </c>
      <c r="AI19" s="31">
        <f t="shared" si="2"/>
        <v>0</v>
      </c>
      <c r="AJ19" s="31">
        <f t="shared" si="2"/>
        <v>0</v>
      </c>
      <c r="AK19" s="31">
        <f t="shared" si="2"/>
        <v>0</v>
      </c>
      <c r="AL19" s="31">
        <f t="shared" si="2"/>
        <v>0</v>
      </c>
      <c r="AM19" s="31">
        <f t="shared" si="2"/>
        <v>0</v>
      </c>
      <c r="AN19" s="31">
        <f t="shared" si="2"/>
        <v>0</v>
      </c>
      <c r="AO19" s="31">
        <f t="shared" si="2"/>
        <v>0</v>
      </c>
      <c r="AP19" s="81">
        <f t="shared" si="2"/>
        <v>0</v>
      </c>
      <c r="AQ19" s="41"/>
      <c r="AR19" s="115"/>
      <c r="AS19" s="141"/>
      <c r="AT19" s="1"/>
      <c r="AU19" s="41"/>
      <c r="AV19" s="140"/>
    </row>
    <row r="20" spans="1:42" ht="15">
      <c r="A20" s="114" t="s">
        <v>109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</row>
    <row r="21" spans="1:42" ht="15">
      <c r="A21" s="12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</row>
    <row r="22" spans="1:42" ht="15">
      <c r="A22" s="154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80"/>
    </row>
    <row r="23" spans="1:42" ht="30.75" customHeight="1">
      <c r="A23" s="154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80"/>
    </row>
    <row r="24" spans="1:42" ht="15" hidden="1">
      <c r="A24" s="63">
        <f ca="1">TODAY()</f>
        <v>40676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</row>
    <row r="25" spans="1:42" ht="15" hidden="1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</row>
    <row r="26" spans="1:42" ht="15" hidden="1">
      <c r="A26" s="6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.75" thickBot="1">
      <c r="A28" s="4"/>
      <c r="B28" s="77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.75">
      <c r="A29" s="4"/>
      <c r="B29" s="66"/>
      <c r="C29" s="174" t="s">
        <v>117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5"/>
      <c r="R29" s="5"/>
      <c r="S29" s="5"/>
      <c r="T29" s="38"/>
      <c r="U29" s="5"/>
      <c r="V29" s="5"/>
      <c r="W29" s="5"/>
      <c r="X29" s="5"/>
      <c r="Y29" s="5"/>
      <c r="Z29" s="5"/>
      <c r="AA29" s="5"/>
      <c r="AB29" s="5"/>
      <c r="AC29" s="6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">
      <c r="A31" s="3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</sheetData>
  <mergeCells count="10">
    <mergeCell ref="C29:P29"/>
    <mergeCell ref="A5:AP5"/>
    <mergeCell ref="A7:B7"/>
    <mergeCell ref="A8:B8"/>
    <mergeCell ref="A19:B19"/>
    <mergeCell ref="A22:AP23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2011-05-11T14:41:48Z</cp:lastPrinted>
  <dcterms:created xsi:type="dcterms:W3CDTF">1999-04-05T19:37:02Z</dcterms:created>
  <dcterms:modified xsi:type="dcterms:W3CDTF">2011-05-13T20:57:15Z</dcterms:modified>
  <cp:category/>
  <cp:version/>
  <cp:contentType/>
  <cp:contentStatus/>
</cp:coreProperties>
</file>