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28" windowWidth="15600" windowHeight="6108" firstSheet="7" activeTab="7"/>
  </bookViews>
  <sheets>
    <sheet name="ENERO DE 2017" sheetId="1" state="hidden" r:id="rId1"/>
    <sheet name="FEBRERO DE 2017 " sheetId="2" state="hidden" r:id="rId2"/>
    <sheet name="MARZO DE 2017 " sheetId="3" state="hidden" r:id="rId3"/>
    <sheet name="ABRIL DE 2017" sheetId="4" state="hidden" r:id="rId4"/>
    <sheet name="MAYO DE 2017" sheetId="5" state="hidden" r:id="rId5"/>
    <sheet name="JUNIO DE 2017 " sheetId="6" state="hidden" r:id="rId6"/>
    <sheet name="JULIO DE 2017 " sheetId="7" state="hidden" r:id="rId7"/>
    <sheet name="AGOSTO DE 2017" sheetId="8" r:id="rId8"/>
  </sheets>
  <definedNames/>
  <calcPr fullCalcOnLoad="1"/>
</workbook>
</file>

<file path=xl/comments1.xml><?xml version="1.0" encoding="utf-8"?>
<comments xmlns="http://schemas.openxmlformats.org/spreadsheetml/2006/main">
  <authors>
    <author>Esperanza Garzon Leon</author>
  </authors>
  <commentList>
    <comment ref="H21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Universidad de los andes Cv 025 Primero, segundo y tercer desembolso $50,789,157; Ministerio de Agricultura Cv.20160889 Terecer desembolso $18,060,866
</t>
        </r>
      </text>
    </comment>
    <comment ref="I21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Universidad de los andes Cv 025 Primero, segundo y tercer desembolso $50,789,157; Ministerio de Agricultura Cv.20160889 Terecer desembolso $18,060,866
</t>
        </r>
      </text>
    </comment>
    <comment ref="H30" authorId="0">
      <text>
        <r>
          <rPr>
            <sz val="9"/>
            <rFont val="Tahoma"/>
            <family val="2"/>
          </rPr>
          <t xml:space="preserve">Fotocopias
</t>
        </r>
      </text>
    </comment>
    <comment ref="I30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Universidad de los andes Cv 025 Primero, segundo y tercer desembolso $50,789,157; Ministerio de Agricultura Cv.20160889 Terecer desembolso $18,060,866
</t>
        </r>
      </text>
    </comment>
  </commentList>
</comments>
</file>

<file path=xl/comments2.xml><?xml version="1.0" encoding="utf-8"?>
<comments xmlns="http://schemas.openxmlformats.org/spreadsheetml/2006/main">
  <authors>
    <author>Esperanza Garzon Leon</author>
  </authors>
  <commentList>
    <comment ref="H21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Universidad de los andes Cv 025 Primero, segundo y tercer desembolso $50,789,157; Ministerio de Agricultura Cv.20160889 Terecer desembolso $18,060,866
</t>
        </r>
      </text>
    </comment>
    <comment ref="I24" authorId="0">
      <text>
        <r>
          <rPr>
            <sz val="9"/>
            <rFont val="Tahoma"/>
            <family val="2"/>
          </rPr>
          <t xml:space="preserve">Municipio de Medellin Cto. 4600068554-17
primer pago. </t>
        </r>
      </text>
    </comment>
    <comment ref="I30" authorId="0">
      <text>
        <r>
          <rPr>
            <sz val="9"/>
            <rFont val="Tahoma"/>
            <family val="2"/>
          </rPr>
          <t xml:space="preserve">fotocopias 
</t>
        </r>
      </text>
    </comment>
  </commentList>
</comments>
</file>

<file path=xl/comments3.xml><?xml version="1.0" encoding="utf-8"?>
<comments xmlns="http://schemas.openxmlformats.org/spreadsheetml/2006/main">
  <authors>
    <author>Esperanza Garzon Leon</author>
  </authors>
  <commentList>
    <comment ref="I21" authorId="0">
      <text>
        <r>
          <rPr>
            <b/>
            <sz val="9"/>
            <rFont val="Tahoma"/>
            <family val="2"/>
          </rPr>
          <t>Banco de la Republica Conv.13500051700-17 primer desembolso</t>
        </r>
        <r>
          <rPr>
            <sz val="9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rFont val="Tahoma"/>
            <family val="2"/>
          </rPr>
          <t xml:space="preserve">Banco de la Republica conv 13500051700 de 2017 </t>
        </r>
        <r>
          <rPr>
            <sz val="9"/>
            <rFont val="Tahoma"/>
            <family val="2"/>
          </rPr>
          <t xml:space="preserve">
</t>
        </r>
      </text>
    </comment>
    <comment ref="I24" authorId="0">
      <text>
        <r>
          <rPr>
            <b/>
            <sz val="9"/>
            <rFont val="Tahoma"/>
            <family val="2"/>
          </rPr>
          <t>Municipio de Medellin Cto. 005-16 segundo desembolso adicion</t>
        </r>
        <r>
          <rPr>
            <sz val="9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9"/>
            <rFont val="Tahoma"/>
            <family val="2"/>
          </rPr>
          <t xml:space="preserve">Banco Mundial- Vta especial -Innovacion </t>
        </r>
        <r>
          <rPr>
            <sz val="9"/>
            <rFont val="Tahoma"/>
            <family val="2"/>
          </rPr>
          <t xml:space="preserve">
$6.696.226,89 mas el valor del IVA por $1,272,283 que fue registrado en causación y recaudo simultaneo (ING016)y Venta de Territorial Medellin $79.312
</t>
        </r>
      </text>
    </comment>
    <comment ref="I30" authorId="0">
      <text>
        <r>
          <rPr>
            <sz val="9"/>
            <rFont val="Tahoma"/>
            <family val="2"/>
          </rPr>
          <t xml:space="preserve">Fotocopias
</t>
        </r>
      </text>
    </comment>
  </commentList>
</comments>
</file>

<file path=xl/comments4.xml><?xml version="1.0" encoding="utf-8"?>
<comments xmlns="http://schemas.openxmlformats.org/spreadsheetml/2006/main">
  <authors>
    <author>Esperanza Garzon Leon</author>
  </authors>
  <commentList>
    <comment ref="I21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Convenio 20160818 Minagricultura-ENA, desembolso $150,000,000</t>
        </r>
      </text>
    </comment>
    <comment ref="I23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ventars territorial Cali $186,970
</t>
        </r>
      </text>
    </comment>
    <comment ref="L24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Cto.4600068554 de 2017 Municipio de Medellin Factura 31040 05-04-17</t>
        </r>
      </text>
    </comment>
    <comment ref="L23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Venta especial Banco Davivienda Factura 31041 05-04-2017</t>
        </r>
      </text>
    </comment>
  </commentList>
</comments>
</file>

<file path=xl/comments5.xml><?xml version="1.0" encoding="utf-8"?>
<comments xmlns="http://schemas.openxmlformats.org/spreadsheetml/2006/main">
  <authors>
    <author>Juan Bautista Salinas Vaca</author>
    <author>Esperanza Garzon Leon</author>
  </authors>
  <commentList>
    <comment ref="I24" authorId="0">
      <text>
        <r>
          <rPr>
            <sz val="9"/>
            <rFont val="Tahoma"/>
            <family val="2"/>
          </rPr>
          <t xml:space="preserve">Dif. De 13,143,268, correspondiente a retencion practica por el Bco. de la Rep. Que no corresponde
el vr. Real del ingreso es 461,167,144,00
</t>
        </r>
      </text>
    </comment>
    <comment ref="L23" authorId="1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Fra.31041 Banco Davivienda $643,582</t>
        </r>
      </text>
    </comment>
    <comment ref="L24" authorId="1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Fra. 31040 Cto Munic. Medellin valor descontado por erro el cual nos sera devuelto ya se gestino.</t>
        </r>
      </text>
    </comment>
  </commentList>
</comments>
</file>

<file path=xl/comments6.xml><?xml version="1.0" encoding="utf-8"?>
<comments xmlns="http://schemas.openxmlformats.org/spreadsheetml/2006/main">
  <authors>
    <author>Esperanza Garzon Leon</author>
  </authors>
  <commentList>
    <comment ref="I21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Convenios:CXC 289 Univ de los Andes  2,673,114 4to.desemb,CXC 291DAPRE $86,205,338 1er desemb, CXC 292 Banco de la Republica $350,511,613 sdo.desemb.    </t>
        </r>
      </text>
    </comment>
    <comment ref="I23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Ventas Especiales-banco de datos:Fra.31044 $$920,000 Flores de Tenjo, Fra.31046 Sociedad de Agric de Colombia, $1,000,000 </t>
        </r>
      </text>
    </comment>
    <comment ref="L23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Fra 31041 $643,582 Banco Davivienda, 31042 $4,030,860 Camara de Cio de Btá, Fra.31043 Banco davivienda $158,625; Fra.31047 Camara de Cio. De pereira $1,174,256 y fra 31048 Asocolflores $350,000</t>
        </r>
      </text>
    </comment>
    <comment ref="L24" authorId="0">
      <text>
        <r>
          <rPr>
            <b/>
            <sz val="9"/>
            <rFont val="Tahoma"/>
            <family val="2"/>
          </rPr>
          <t>Esperanza Garzon Leon:</t>
        </r>
        <r>
          <rPr>
            <sz val="9"/>
            <rFont val="Tahoma"/>
            <family val="2"/>
          </rPr>
          <t xml:space="preserve">
Fra.31040 Cto Munic Mde. descuento realizado por error, ya se gestiono para que nos devulvan el dinero.
 </t>
        </r>
      </text>
    </comment>
  </commentList>
</comments>
</file>

<file path=xl/comments7.xml><?xml version="1.0" encoding="utf-8"?>
<comments xmlns="http://schemas.openxmlformats.org/spreadsheetml/2006/main">
  <authors>
    <author>Esperanza Garzon Leon</author>
    <author>Clara Mirella Castro Ceballos</author>
  </authors>
  <commentList>
    <comment ref="I21" authorId="0">
      <text>
        <r>
          <rPr>
            <b/>
            <sz val="9"/>
            <rFont val="Tahoma"/>
            <family val="2"/>
          </rPr>
          <t>Clara Castro:</t>
        </r>
        <r>
          <rPr>
            <sz val="9"/>
            <rFont val="Tahoma"/>
            <family val="2"/>
          </rPr>
          <t xml:space="preserve">
Convenios:CXC 294 SCD de Integracion Social 1er desembolso 304.785.474, CXC 297 150.000.000 Mcipio de Medellin 1 y 2 desembolso, CXC 304 scd cult recreacion y deporte 2do desembolso 74.250.000, CXC 295 TICS 1 desembolso 225.000.000, CXC 313 SD Desarrollo Economico unico pago 300.000.000     </t>
        </r>
      </text>
    </comment>
    <comment ref="I23" authorId="0">
      <text>
        <r>
          <rPr>
            <b/>
            <sz val="9"/>
            <rFont val="Tahoma"/>
            <family val="2"/>
          </rPr>
          <t>Clara Castro:</t>
        </r>
        <r>
          <rPr>
            <sz val="9"/>
            <rFont val="Tahoma"/>
            <family val="2"/>
          </rPr>
          <t xml:space="preserve">
Ventas Especiales-banco de datos:Fra.31042 $4.030.860 CCO Bogota, Fra.31047 $1.174.256 CCO de Pereira, Fra.31048 $350.000 Asocolflores, Cursos Innovacion mes de Julio $15,761,681</t>
        </r>
      </text>
    </comment>
    <comment ref="L23" authorId="0">
      <text>
        <r>
          <rPr>
            <b/>
            <sz val="9"/>
            <rFont val="Tahoma"/>
            <family val="2"/>
          </rPr>
          <t>Clara Castro:</t>
        </r>
        <r>
          <rPr>
            <sz val="9"/>
            <rFont val="Tahoma"/>
            <family val="2"/>
          </rPr>
          <t xml:space="preserve">
Fra 31041 $643,582 Banco Davivienda, 
Fra.31043 Banco davivienda $158,625; </t>
        </r>
      </text>
    </comment>
    <comment ref="L24" authorId="0">
      <text>
        <r>
          <rPr>
            <b/>
            <sz val="9"/>
            <rFont val="Tahoma"/>
            <family val="2"/>
          </rPr>
          <t>Clara Castro:</t>
        </r>
        <r>
          <rPr>
            <sz val="9"/>
            <rFont val="Tahoma"/>
            <family val="2"/>
          </rPr>
          <t xml:space="preserve">
Fra.31040 Cto Munic Mde. descuento realizado por error, ya se gestiono para que nos devulvan el dinero.
 </t>
        </r>
      </text>
    </comment>
    <comment ref="L21" authorId="1">
      <text>
        <r>
          <rPr>
            <b/>
            <sz val="9"/>
            <rFont val="Tahoma"/>
            <family val="2"/>
          </rPr>
          <t>Clara Mirella Castro Ceballos:</t>
        </r>
        <r>
          <rPr>
            <sz val="9"/>
            <rFont val="Tahoma"/>
            <family val="2"/>
          </rPr>
          <t xml:space="preserve">
CXC 293 Secr Rec y depor CXC 297 Mun Medellin CXC 298 Cali CXC 299 Portuario B/lla CXC 300 Cartagena CXC 301 Pat Cart CXC 302 Min Cultura CXC 303 TICS CXC 306 Cali  CXC 307 PortuarioB/lla CXC 308 Cartagena CXC 309 patrimonio Cartagena CXC 315 SDP CXC 316 SDP.</t>
        </r>
      </text>
    </comment>
  </commentList>
</comments>
</file>

<file path=xl/sharedStrings.xml><?xml version="1.0" encoding="utf-8"?>
<sst xmlns="http://schemas.openxmlformats.org/spreadsheetml/2006/main" count="666" uniqueCount="106">
  <si>
    <t>FONDO ROTATORIO DEL DANE - FONDANE</t>
  </si>
  <si>
    <t>Formulario No. 1</t>
  </si>
  <si>
    <t>.</t>
  </si>
  <si>
    <t>0402</t>
  </si>
  <si>
    <t>NIV</t>
  </si>
  <si>
    <t>CONCEPTO</t>
  </si>
  <si>
    <t>INGRESOS PROPIOS</t>
  </si>
  <si>
    <t>INGRESOS CORRIENTES</t>
  </si>
  <si>
    <t>Tributarios</t>
  </si>
  <si>
    <t>Contribuciones</t>
  </si>
  <si>
    <t>No Tributarios</t>
  </si>
  <si>
    <t>Operaciones Comerciales</t>
  </si>
  <si>
    <t>Aportes Patronales</t>
  </si>
  <si>
    <t>Aportes de Afiliados</t>
  </si>
  <si>
    <t>Aportes de otras entidades</t>
  </si>
  <si>
    <t>Otros ingresos</t>
  </si>
  <si>
    <t>RECURSOS DE CAPITAL</t>
  </si>
  <si>
    <t>Crédito Externo</t>
  </si>
  <si>
    <t>Perfeccionado</t>
  </si>
  <si>
    <t>Autorizado</t>
  </si>
  <si>
    <t>Crédito Interno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</si>
  <si>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</si>
  <si>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</si>
  <si>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</si>
  <si>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</si>
  <si>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</si>
  <si>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</si>
  <si>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Donaciones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</si>
  <si>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</si>
  <si>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</si>
  <si>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</si>
  <si>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</si>
  <si>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</si>
  <si>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</si>
  <si>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</si>
  <si>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Corrientes</t>
  </si>
  <si>
    <t>Recursos de Capital</t>
  </si>
  <si>
    <t>Aportes de la Nación</t>
  </si>
  <si>
    <t>Total Ingresos Vigencia</t>
  </si>
  <si>
    <r>
      <t>SECCIÓN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____________</t>
    </r>
  </si>
  <si>
    <r>
      <t>UNIDAD EJECUTORA</t>
    </r>
    <r>
      <rPr>
        <sz val="9"/>
        <rFont val="Arial"/>
        <family val="2"/>
      </rPr>
      <t>:</t>
    </r>
    <r>
      <rPr>
        <u val="single"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</si>
  <si>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</t>
    </r>
  </si>
  <si>
    <t>Ingresos por Recaudar Vigencia Anterior</t>
  </si>
  <si>
    <t>interes cuentas de ahorro</t>
  </si>
  <si>
    <t>En pesos $</t>
  </si>
  <si>
    <t>Convenios</t>
  </si>
  <si>
    <t>Administración de convenios</t>
  </si>
  <si>
    <t>Publicaciones-incluye D.Territoriales</t>
  </si>
  <si>
    <t>Contratos</t>
  </si>
  <si>
    <t>Venta de servicios</t>
  </si>
  <si>
    <t>Aportes de otras entidades -BID</t>
  </si>
  <si>
    <t>Secretaria General - Area Financiera</t>
  </si>
  <si>
    <t>CTA CBLE INGRESO</t>
  </si>
  <si>
    <t>Recursos Recibidos en Adminisitracion</t>
  </si>
  <si>
    <t>Servicios informativos</t>
  </si>
  <si>
    <t>Administración de proyectos</t>
  </si>
  <si>
    <t>Rendimientos sobre depósitos en administración</t>
  </si>
  <si>
    <t>481047 -481007</t>
  </si>
  <si>
    <t>Aprovechamientos - Sobrantes</t>
  </si>
  <si>
    <t>Intereses sobre depositos en instituciones financieras</t>
  </si>
  <si>
    <t>DESCRIPCION CTA CBLE INGRESO</t>
  </si>
  <si>
    <t xml:space="preserve">  </t>
  </si>
  <si>
    <t xml:space="preserve">El informe mensual de ingresos corresponde a los pagos </t>
  </si>
  <si>
    <t>realizados en la cuenta bria 268-00350-6 que es la cuenta</t>
  </si>
  <si>
    <t>unica recaudadora del FONDANE, es este informe se registro</t>
  </si>
  <si>
    <t>el valor correspondiente al ingreso sin incluir el valor del IVA, pero</t>
  </si>
  <si>
    <t>sobre lo realmente recaudado.</t>
  </si>
  <si>
    <t>Aforo vigente 2017</t>
  </si>
  <si>
    <t>Ingresos Recaudados Enero de 2017</t>
  </si>
  <si>
    <t>ANTEPROYECTO DE PRESUPUESTO DE INGRESOS - VIGENCIA 2017</t>
  </si>
  <si>
    <t>Aprovechamientos-Fotocopias-Carnets</t>
  </si>
  <si>
    <t>Ingresos Recaudados acumulados 2017</t>
  </si>
  <si>
    <t>Ingresos por recaudar Enero de 2017</t>
  </si>
  <si>
    <t>Ingresos por recaudar 2017</t>
  </si>
  <si>
    <t>Ingresos recaudados Enero 2017</t>
  </si>
  <si>
    <t>saldo anterior</t>
  </si>
  <si>
    <t>Ingresos recaudados febrero de 2017</t>
  </si>
  <si>
    <t>Ingresos por recaudar febrero de 2017</t>
  </si>
  <si>
    <t>Ingresos recaudados Marzo de 2017</t>
  </si>
  <si>
    <t>Ingresos por recaudar marzo de 2017</t>
  </si>
  <si>
    <t>Ingresos recaudados febrero 2017</t>
  </si>
  <si>
    <t>Ingresos recaudados Marzo 2017</t>
  </si>
  <si>
    <t>Ingresos recaudados Abril de 2017</t>
  </si>
  <si>
    <t>Ingresos por recaudar abril de 2017</t>
  </si>
  <si>
    <t>Ingresos recaudados Abril 2017</t>
  </si>
  <si>
    <t>Ingresos recaudados mayo de 2017</t>
  </si>
  <si>
    <t>Ingresos por recaudar mayo de 2017</t>
  </si>
  <si>
    <t>Ingresos recaudados Mayo 2017</t>
  </si>
  <si>
    <t>cta 43</t>
  </si>
  <si>
    <t>dif</t>
  </si>
  <si>
    <t>vr. Convenios porque este se registra en la 245301</t>
  </si>
  <si>
    <t>dif. Retencion bco rep</t>
  </si>
  <si>
    <t>nueva dif</t>
  </si>
  <si>
    <t>iva bco mundial</t>
  </si>
  <si>
    <t>explicacion</t>
  </si>
  <si>
    <t xml:space="preserve">carnets, fotocopias </t>
  </si>
  <si>
    <t>nueva dif.</t>
  </si>
  <si>
    <t>Ingresos recaudados junio de 2017</t>
  </si>
  <si>
    <t>Ingresos por recaudar junio de 2017</t>
  </si>
  <si>
    <t>Ingresos recaudados Junio 2017</t>
  </si>
  <si>
    <t>NOTA: Para la publicación del informe de ingresos envial solicitud al correo electronico Jorge Leonardo Velandia Rubio Ext.2515</t>
  </si>
  <si>
    <t>Ingresos recaudados julio de 2017</t>
  </si>
  <si>
    <t>Ingresos por recaudar julio de 2017</t>
  </si>
  <si>
    <t>NOTA:Según documento CONPES No.3878 del 7 de diciembre de 2016 se distribuyó excedentes financieros del órden nacional de la vigencia 2015 por valor de $228.000.000</t>
  </si>
  <si>
    <t>Ingresos recaudados Julio 2017</t>
  </si>
  <si>
    <t>Ingresos recaudados agosto de 2017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</si>
</sst>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\ _P_t_a_-;\-* #,##0.00\ _P_t_a_-;_-* &quot;-&quot;??\ _P_t_a_-;_-@_-"/>
    <numFmt numFmtId="166" formatCode="_(* #,##0_);_(* \(#,##0\);_(* &quot;-&quot;??_);_(@_)"/>
    <numFmt numFmtId="167" formatCode="_-* #,##0\ _P_t_a_-;\-* #,##0\ _P_t_a_-;_-* &quot;-&quot;??\ _P_t_a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4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0"/>
    </font>
    <font>
      <b/>
      <sz val="5"/>
      <color indexed="8"/>
      <name val="Arial"/>
      <family val="0"/>
    </font>
    <font>
      <sz val="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sz val="10"/>
      <color theme="3" tint="0.59999001026153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8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centerContinuous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7" fillId="0" borderId="0" xfId="0" applyFont="1" applyAlignment="1" quotePrefix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Continuous" vertical="center" wrapText="1"/>
    </xf>
    <xf numFmtId="3" fontId="9" fillId="0" borderId="12" xfId="0" applyNumberFormat="1" applyFont="1" applyBorder="1" applyAlignment="1" quotePrefix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3" fontId="11" fillId="33" borderId="18" xfId="0" applyNumberFormat="1" applyFont="1" applyFill="1" applyBorder="1" applyAlignment="1">
      <alignment/>
    </xf>
    <xf numFmtId="3" fontId="11" fillId="33" borderId="19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12" fillId="33" borderId="2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11" fillId="33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Fill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3" fontId="2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 quotePrefix="1">
      <alignment horizontal="centerContinuous" vertical="center" wrapText="1"/>
    </xf>
    <xf numFmtId="0" fontId="3" fillId="0" borderId="0" xfId="0" applyFont="1" applyAlignment="1">
      <alignment vertical="center" wrapText="1"/>
    </xf>
    <xf numFmtId="3" fontId="2" fillId="0" borderId="19" xfId="0" applyNumberFormat="1" applyFont="1" applyBorder="1" applyAlignment="1" quotePrefix="1">
      <alignment horizontal="centerContinuous" vertical="center"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 quotePrefix="1">
      <alignment horizontal="left"/>
    </xf>
    <xf numFmtId="3" fontId="11" fillId="33" borderId="32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2" fillId="0" borderId="33" xfId="0" applyNumberFormat="1" applyFont="1" applyBorder="1" applyAlignment="1">
      <alignment/>
    </xf>
    <xf numFmtId="3" fontId="12" fillId="0" borderId="23" xfId="0" applyNumberFormat="1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23" xfId="0" applyBorder="1" applyAlignment="1">
      <alignment/>
    </xf>
    <xf numFmtId="0" fontId="11" fillId="33" borderId="23" xfId="0" applyFont="1" applyFill="1" applyBorder="1" applyAlignment="1">
      <alignment/>
    </xf>
    <xf numFmtId="165" fontId="3" fillId="0" borderId="0" xfId="46" applyFont="1" applyAlignment="1">
      <alignment/>
    </xf>
    <xf numFmtId="165" fontId="12" fillId="0" borderId="0" xfId="46" applyFont="1" applyAlignment="1">
      <alignment/>
    </xf>
    <xf numFmtId="4" fontId="3" fillId="0" borderId="0" xfId="0" applyNumberFormat="1" applyFont="1" applyAlignment="1">
      <alignment/>
    </xf>
    <xf numFmtId="3" fontId="0" fillId="0" borderId="34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6" fillId="0" borderId="21" xfId="0" applyNumberFormat="1" applyFont="1" applyBorder="1" applyAlignment="1">
      <alignment horizontal="centerContinuous"/>
    </xf>
    <xf numFmtId="3" fontId="8" fillId="0" borderId="21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11" fillId="33" borderId="35" xfId="0" applyNumberFormat="1" applyFont="1" applyFill="1" applyBorder="1" applyAlignment="1">
      <alignment/>
    </xf>
    <xf numFmtId="3" fontId="11" fillId="33" borderId="36" xfId="0" applyNumberFormat="1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6" fillId="0" borderId="38" xfId="0" applyFont="1" applyBorder="1" applyAlignment="1">
      <alignment/>
    </xf>
    <xf numFmtId="0" fontId="3" fillId="0" borderId="38" xfId="0" applyFont="1" applyBorder="1" applyAlignment="1">
      <alignment/>
    </xf>
    <xf numFmtId="0" fontId="12" fillId="33" borderId="38" xfId="0" applyFont="1" applyFill="1" applyBorder="1" applyAlignment="1">
      <alignment/>
    </xf>
    <xf numFmtId="0" fontId="0" fillId="0" borderId="38" xfId="0" applyBorder="1" applyAlignment="1">
      <alignment/>
    </xf>
    <xf numFmtId="0" fontId="11" fillId="33" borderId="38" xfId="0" applyFont="1" applyFill="1" applyBorder="1" applyAlignment="1">
      <alignment/>
    </xf>
    <xf numFmtId="0" fontId="0" fillId="0" borderId="39" xfId="0" applyBorder="1" applyAlignment="1">
      <alignment/>
    </xf>
    <xf numFmtId="0" fontId="11" fillId="33" borderId="32" xfId="0" applyFont="1" applyFill="1" applyBorder="1" applyAlignment="1" quotePrefix="1">
      <alignment horizontal="left"/>
    </xf>
    <xf numFmtId="0" fontId="12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11" fillId="0" borderId="21" xfId="0" applyFont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 horizontal="centerContinuous" vertical="center" wrapText="1"/>
    </xf>
    <xf numFmtId="3" fontId="3" fillId="0" borderId="38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0" fillId="0" borderId="38" xfId="0" applyBorder="1" applyAlignment="1" quotePrefix="1">
      <alignment horizontal="left"/>
    </xf>
    <xf numFmtId="0" fontId="0" fillId="0" borderId="40" xfId="0" applyBorder="1" applyAlignment="1" quotePrefix="1">
      <alignment horizontal="left"/>
    </xf>
    <xf numFmtId="0" fontId="0" fillId="0" borderId="40" xfId="0" applyBorder="1" applyAlignment="1">
      <alignment/>
    </xf>
    <xf numFmtId="0" fontId="6" fillId="0" borderId="40" xfId="0" applyFont="1" applyBorder="1" applyAlignment="1">
      <alignment wrapText="1"/>
    </xf>
    <xf numFmtId="0" fontId="6" fillId="0" borderId="38" xfId="0" applyFont="1" applyBorder="1" applyAlignment="1">
      <alignment wrapText="1"/>
    </xf>
    <xf numFmtId="3" fontId="2" fillId="0" borderId="41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12" fillId="33" borderId="35" xfId="0" applyNumberFormat="1" applyFont="1" applyFill="1" applyBorder="1" applyAlignment="1">
      <alignment/>
    </xf>
    <xf numFmtId="3" fontId="12" fillId="33" borderId="42" xfId="0" applyNumberFormat="1" applyFont="1" applyFill="1" applyBorder="1" applyAlignment="1">
      <alignment/>
    </xf>
    <xf numFmtId="0" fontId="10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Continuous" vertical="center" wrapText="1"/>
    </xf>
    <xf numFmtId="3" fontId="9" fillId="0" borderId="43" xfId="0" applyNumberFormat="1" applyFont="1" applyBorder="1" applyAlignment="1">
      <alignment horizontal="center" vertical="center" wrapText="1"/>
    </xf>
    <xf numFmtId="3" fontId="9" fillId="0" borderId="44" xfId="0" applyNumberFormat="1" applyFont="1" applyBorder="1" applyAlignment="1" quotePrefix="1">
      <alignment horizontal="center" vertical="center" wrapText="1"/>
    </xf>
    <xf numFmtId="3" fontId="10" fillId="0" borderId="43" xfId="0" applyNumberFormat="1" applyFont="1" applyBorder="1" applyAlignment="1">
      <alignment horizontal="center" vertical="center" wrapText="1"/>
    </xf>
    <xf numFmtId="3" fontId="0" fillId="0" borderId="23" xfId="0" applyNumberForma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49" fontId="0" fillId="0" borderId="45" xfId="0" applyNumberFormat="1" applyBorder="1" applyAlignment="1">
      <alignment wrapText="1"/>
    </xf>
    <xf numFmtId="49" fontId="0" fillId="0" borderId="45" xfId="0" applyNumberFormat="1" applyFont="1" applyBorder="1" applyAlignment="1">
      <alignment wrapText="1"/>
    </xf>
    <xf numFmtId="0" fontId="3" fillId="0" borderId="0" xfId="0" applyFont="1" applyFill="1" applyAlignment="1">
      <alignment/>
    </xf>
    <xf numFmtId="3" fontId="0" fillId="0" borderId="23" xfId="0" applyNumberFormat="1" applyFont="1" applyFill="1" applyBorder="1" applyAlignment="1">
      <alignment/>
    </xf>
    <xf numFmtId="3" fontId="6" fillId="0" borderId="38" xfId="0" applyNumberFormat="1" applyFont="1" applyBorder="1" applyAlignment="1">
      <alignment wrapText="1"/>
    </xf>
    <xf numFmtId="165" fontId="3" fillId="0" borderId="23" xfId="46" applyFont="1" applyBorder="1" applyAlignment="1">
      <alignment/>
    </xf>
    <xf numFmtId="0" fontId="9" fillId="0" borderId="44" xfId="0" applyFont="1" applyBorder="1" applyAlignment="1">
      <alignment horizontal="centerContinuous" vertical="center" wrapText="1"/>
    </xf>
    <xf numFmtId="3" fontId="0" fillId="0" borderId="35" xfId="0" applyNumberFormat="1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3" fillId="0" borderId="46" xfId="0" applyFont="1" applyBorder="1" applyAlignment="1">
      <alignment/>
    </xf>
    <xf numFmtId="3" fontId="2" fillId="0" borderId="47" xfId="0" applyNumberFormat="1" applyFont="1" applyBorder="1" applyAlignment="1">
      <alignment/>
    </xf>
    <xf numFmtId="3" fontId="54" fillId="0" borderId="23" xfId="0" applyNumberFormat="1" applyFont="1" applyFill="1" applyBorder="1" applyAlignment="1">
      <alignment/>
    </xf>
    <xf numFmtId="3" fontId="54" fillId="0" borderId="35" xfId="0" applyNumberFormat="1" applyFont="1" applyFill="1" applyBorder="1" applyAlignment="1">
      <alignment/>
    </xf>
    <xf numFmtId="3" fontId="55" fillId="0" borderId="35" xfId="0" applyNumberFormat="1" applyFont="1" applyBorder="1" applyAlignment="1">
      <alignment/>
    </xf>
    <xf numFmtId="0" fontId="0" fillId="0" borderId="0" xfId="0" applyFont="1" applyAlignment="1">
      <alignment/>
    </xf>
    <xf numFmtId="9" fontId="11" fillId="0" borderId="0" xfId="52" applyFont="1" applyAlignment="1">
      <alignment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0" fontId="3" fillId="0" borderId="38" xfId="0" applyFont="1" applyBorder="1" applyAlignment="1">
      <alignment horizontal="left"/>
    </xf>
    <xf numFmtId="0" fontId="10" fillId="0" borderId="43" xfId="0" applyFont="1" applyBorder="1" applyAlignment="1">
      <alignment horizontal="center" vertical="center" wrapText="1"/>
    </xf>
    <xf numFmtId="165" fontId="0" fillId="0" borderId="0" xfId="46" applyFont="1" applyAlignment="1">
      <alignment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0" fontId="3" fillId="0" borderId="38" xfId="0" applyFont="1" applyBorder="1" applyAlignment="1">
      <alignment horizontal="left"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0" fontId="3" fillId="0" borderId="38" xfId="0" applyFont="1" applyBorder="1" applyAlignment="1">
      <alignment horizontal="left"/>
    </xf>
    <xf numFmtId="3" fontId="12" fillId="33" borderId="38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3" fontId="0" fillId="34" borderId="23" xfId="0" applyNumberFormat="1" applyFont="1" applyFill="1" applyBorder="1" applyAlignment="1">
      <alignment/>
    </xf>
    <xf numFmtId="0" fontId="3" fillId="0" borderId="38" xfId="0" applyFont="1" applyBorder="1" applyAlignment="1">
      <alignment horizontal="left"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3" fontId="0" fillId="0" borderId="38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38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3" fillId="0" borderId="38" xfId="0" applyFont="1" applyBorder="1" applyAlignment="1">
      <alignment horizontal="left"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3" fontId="56" fillId="0" borderId="23" xfId="0" applyNumberFormat="1" applyFont="1" applyFill="1" applyBorder="1" applyAlignment="1">
      <alignment/>
    </xf>
    <xf numFmtId="165" fontId="0" fillId="34" borderId="45" xfId="46" applyFont="1" applyFill="1" applyBorder="1" applyAlignment="1">
      <alignment horizontal="right" wrapText="1"/>
    </xf>
    <xf numFmtId="166" fontId="11" fillId="0" borderId="0" xfId="0" applyNumberFormat="1" applyFont="1" applyAlignment="1">
      <alignment/>
    </xf>
    <xf numFmtId="167" fontId="3" fillId="0" borderId="0" xfId="46" applyNumberFormat="1" applyFont="1" applyAlignment="1">
      <alignment/>
    </xf>
    <xf numFmtId="0" fontId="3" fillId="0" borderId="38" xfId="0" applyFont="1" applyBorder="1" applyAlignment="1">
      <alignment horizontal="left"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0" fontId="3" fillId="0" borderId="4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8" xfId="0" applyFont="1" applyBorder="1" applyAlignment="1">
      <alignment horizontal="left"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165" fontId="37" fillId="0" borderId="45" xfId="46" applyFont="1" applyBorder="1" applyAlignment="1">
      <alignment horizontal="right" wrapText="1"/>
    </xf>
    <xf numFmtId="0" fontId="12" fillId="0" borderId="0" xfId="0" applyFont="1" applyFill="1" applyAlignment="1">
      <alignment/>
    </xf>
    <xf numFmtId="165" fontId="37" fillId="34" borderId="45" xfId="46" applyFont="1" applyFill="1" applyBorder="1" applyAlignment="1">
      <alignment horizontal="right" wrapText="1"/>
    </xf>
    <xf numFmtId="165" fontId="11" fillId="0" borderId="0" xfId="0" applyNumberFormat="1" applyFont="1" applyAlignment="1">
      <alignment/>
    </xf>
    <xf numFmtId="0" fontId="3" fillId="0" borderId="38" xfId="0" applyFont="1" applyBorder="1" applyAlignment="1">
      <alignment horizontal="left"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3" fontId="2" fillId="0" borderId="48" xfId="0" applyNumberFormat="1" applyFont="1" applyBorder="1" applyAlignment="1">
      <alignment horizontal="centerContinuous" vertical="center" wrapText="1"/>
    </xf>
    <xf numFmtId="0" fontId="2" fillId="0" borderId="31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49" xfId="0" applyNumberFormat="1" applyFont="1" applyBorder="1" applyAlignment="1">
      <alignment/>
    </xf>
    <xf numFmtId="0" fontId="3" fillId="0" borderId="49" xfId="0" applyFont="1" applyBorder="1" applyAlignment="1">
      <alignment/>
    </xf>
    <xf numFmtId="3" fontId="0" fillId="0" borderId="0" xfId="0" applyNumberFormat="1" applyBorder="1" applyAlignment="1">
      <alignment/>
    </xf>
    <xf numFmtId="165" fontId="37" fillId="0" borderId="0" xfId="46" applyFont="1" applyFill="1" applyBorder="1" applyAlignment="1">
      <alignment horizontal="right" wrapText="1"/>
    </xf>
    <xf numFmtId="0" fontId="3" fillId="0" borderId="40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2" fillId="0" borderId="4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5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657225</xdr:colOff>
      <xdr:row>7</xdr:row>
      <xdr:rowOff>0</xdr:rowOff>
    </xdr:from>
    <xdr:to>
      <xdr:col>24</xdr:col>
      <xdr:colOff>152400</xdr:colOff>
      <xdr:row>12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0126325" y="1104900"/>
          <a:ext cx="1781175" cy="124777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 editAs="oneCell">
    <xdr:from>
      <xdr:col>2</xdr:col>
      <xdr:colOff>171450</xdr:colOff>
      <xdr:row>1</xdr:row>
      <xdr:rowOff>28575</xdr:rowOff>
    </xdr:from>
    <xdr:to>
      <xdr:col>5</xdr:col>
      <xdr:colOff>333375</xdr:colOff>
      <xdr:row>4</xdr:row>
      <xdr:rowOff>9525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657225</xdr:colOff>
      <xdr:row>7</xdr:row>
      <xdr:rowOff>0</xdr:rowOff>
    </xdr:from>
    <xdr:to>
      <xdr:col>25</xdr:col>
      <xdr:colOff>152400</xdr:colOff>
      <xdr:row>12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1593175" y="1104900"/>
          <a:ext cx="1781175" cy="124777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 editAs="oneCell">
    <xdr:from>
      <xdr:col>2</xdr:col>
      <xdr:colOff>171450</xdr:colOff>
      <xdr:row>1</xdr:row>
      <xdr:rowOff>28575</xdr:rowOff>
    </xdr:from>
    <xdr:to>
      <xdr:col>5</xdr:col>
      <xdr:colOff>333375</xdr:colOff>
      <xdr:row>4</xdr:row>
      <xdr:rowOff>9525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657225</xdr:colOff>
      <xdr:row>7</xdr:row>
      <xdr:rowOff>0</xdr:rowOff>
    </xdr:from>
    <xdr:to>
      <xdr:col>25</xdr:col>
      <xdr:colOff>152400</xdr:colOff>
      <xdr:row>12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1593175" y="1104900"/>
          <a:ext cx="1781175" cy="124777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 editAs="oneCell">
    <xdr:from>
      <xdr:col>2</xdr:col>
      <xdr:colOff>171450</xdr:colOff>
      <xdr:row>1</xdr:row>
      <xdr:rowOff>28575</xdr:rowOff>
    </xdr:from>
    <xdr:to>
      <xdr:col>5</xdr:col>
      <xdr:colOff>333375</xdr:colOff>
      <xdr:row>4</xdr:row>
      <xdr:rowOff>9525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657225</xdr:colOff>
      <xdr:row>7</xdr:row>
      <xdr:rowOff>0</xdr:rowOff>
    </xdr:from>
    <xdr:to>
      <xdr:col>25</xdr:col>
      <xdr:colOff>152400</xdr:colOff>
      <xdr:row>12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1593175" y="1104900"/>
          <a:ext cx="1781175" cy="124777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 editAs="oneCell">
    <xdr:from>
      <xdr:col>2</xdr:col>
      <xdr:colOff>171450</xdr:colOff>
      <xdr:row>1</xdr:row>
      <xdr:rowOff>28575</xdr:rowOff>
    </xdr:from>
    <xdr:to>
      <xdr:col>5</xdr:col>
      <xdr:colOff>333375</xdr:colOff>
      <xdr:row>4</xdr:row>
      <xdr:rowOff>9525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657225</xdr:colOff>
      <xdr:row>7</xdr:row>
      <xdr:rowOff>0</xdr:rowOff>
    </xdr:from>
    <xdr:to>
      <xdr:col>25</xdr:col>
      <xdr:colOff>152400</xdr:colOff>
      <xdr:row>12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2498050" y="1104900"/>
          <a:ext cx="1781175" cy="124777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 editAs="oneCell">
    <xdr:from>
      <xdr:col>2</xdr:col>
      <xdr:colOff>171450</xdr:colOff>
      <xdr:row>1</xdr:row>
      <xdr:rowOff>28575</xdr:rowOff>
    </xdr:from>
    <xdr:to>
      <xdr:col>5</xdr:col>
      <xdr:colOff>333375</xdr:colOff>
      <xdr:row>4</xdr:row>
      <xdr:rowOff>9525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657225</xdr:colOff>
      <xdr:row>7</xdr:row>
      <xdr:rowOff>0</xdr:rowOff>
    </xdr:from>
    <xdr:to>
      <xdr:col>25</xdr:col>
      <xdr:colOff>152400</xdr:colOff>
      <xdr:row>12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3241000" y="1104900"/>
          <a:ext cx="1781175" cy="124777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 editAs="oneCell">
    <xdr:from>
      <xdr:col>2</xdr:col>
      <xdr:colOff>171450</xdr:colOff>
      <xdr:row>1</xdr:row>
      <xdr:rowOff>28575</xdr:rowOff>
    </xdr:from>
    <xdr:to>
      <xdr:col>5</xdr:col>
      <xdr:colOff>333375</xdr:colOff>
      <xdr:row>4</xdr:row>
      <xdr:rowOff>9525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657225</xdr:colOff>
      <xdr:row>7</xdr:row>
      <xdr:rowOff>0</xdr:rowOff>
    </xdr:from>
    <xdr:to>
      <xdr:col>25</xdr:col>
      <xdr:colOff>152400</xdr:colOff>
      <xdr:row>12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2926675" y="1104900"/>
          <a:ext cx="1781175" cy="124777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 editAs="oneCell">
    <xdr:from>
      <xdr:col>2</xdr:col>
      <xdr:colOff>171450</xdr:colOff>
      <xdr:row>1</xdr:row>
      <xdr:rowOff>28575</xdr:rowOff>
    </xdr:from>
    <xdr:to>
      <xdr:col>5</xdr:col>
      <xdr:colOff>285750</xdr:colOff>
      <xdr:row>4</xdr:row>
      <xdr:rowOff>9525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114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657225</xdr:colOff>
      <xdr:row>7</xdr:row>
      <xdr:rowOff>0</xdr:rowOff>
    </xdr:from>
    <xdr:to>
      <xdr:col>25</xdr:col>
      <xdr:colOff>152400</xdr:colOff>
      <xdr:row>12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2974300" y="1104900"/>
          <a:ext cx="1781175" cy="124777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 editAs="oneCell">
    <xdr:from>
      <xdr:col>2</xdr:col>
      <xdr:colOff>171450</xdr:colOff>
      <xdr:row>1</xdr:row>
      <xdr:rowOff>28575</xdr:rowOff>
    </xdr:from>
    <xdr:to>
      <xdr:col>5</xdr:col>
      <xdr:colOff>285750</xdr:colOff>
      <xdr:row>4</xdr:row>
      <xdr:rowOff>9525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114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C10">
      <selection activeCell="J59" sqref="J59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0.7109375" style="0" customWidth="1"/>
    <col min="5" max="5" width="15.7109375" style="0" customWidth="1"/>
    <col min="6" max="9" width="22.00390625" style="0" customWidth="1"/>
    <col min="10" max="10" width="23.7109375" style="1" customWidth="1"/>
    <col min="11" max="11" width="27.140625" style="1" customWidth="1"/>
    <col min="12" max="12" width="2.7109375" style="0" customWidth="1"/>
    <col min="13" max="13" width="21.7109375" style="0" bestFit="1" customWidth="1"/>
    <col min="14" max="14" width="19.57421875" style="0" customWidth="1"/>
  </cols>
  <sheetData>
    <row r="1" ht="4.5" customHeight="1">
      <c r="K1" s="65"/>
    </row>
    <row r="2" spans="4:12" s="2" customFormat="1" ht="15">
      <c r="D2" s="3"/>
      <c r="E2" s="3"/>
      <c r="F2" s="3" t="s">
        <v>0</v>
      </c>
      <c r="G2" s="3"/>
      <c r="H2" s="3"/>
      <c r="I2" s="3"/>
      <c r="J2" s="4"/>
      <c r="K2" s="66"/>
      <c r="L2" s="5"/>
    </row>
    <row r="3" spans="4:12" s="2" customFormat="1" ht="15">
      <c r="D3" s="6"/>
      <c r="E3" s="6"/>
      <c r="F3" s="6" t="s">
        <v>51</v>
      </c>
      <c r="G3" s="6"/>
      <c r="H3" s="6"/>
      <c r="I3" s="6"/>
      <c r="J3" s="4"/>
      <c r="K3" s="66"/>
      <c r="L3" s="5"/>
    </row>
    <row r="4" spans="4:12" s="2" customFormat="1" ht="15">
      <c r="D4" s="6"/>
      <c r="E4" s="6"/>
      <c r="F4" s="6" t="s">
        <v>1</v>
      </c>
      <c r="G4" s="6"/>
      <c r="H4" s="6"/>
      <c r="I4" s="6"/>
      <c r="J4" s="4"/>
      <c r="K4" s="66"/>
      <c r="L4" s="5"/>
    </row>
    <row r="5" spans="11:13" ht="12.75">
      <c r="K5" s="65"/>
      <c r="M5" s="124" t="s">
        <v>62</v>
      </c>
    </row>
    <row r="6" spans="6:13" ht="12.75">
      <c r="F6" t="s">
        <v>2</v>
      </c>
      <c r="K6" s="65"/>
      <c r="M6" s="124" t="s">
        <v>63</v>
      </c>
    </row>
    <row r="7" spans="4:13" s="7" customFormat="1" ht="12">
      <c r="D7" s="50" t="s">
        <v>39</v>
      </c>
      <c r="E7" s="8" t="s">
        <v>3</v>
      </c>
      <c r="J7" s="9"/>
      <c r="K7" s="29"/>
      <c r="M7" s="7" t="s">
        <v>64</v>
      </c>
    </row>
    <row r="8" spans="4:13" s="7" customFormat="1" ht="12">
      <c r="D8" s="50" t="s">
        <v>40</v>
      </c>
      <c r="J8" s="9"/>
      <c r="K8" s="29"/>
      <c r="M8" s="7" t="s">
        <v>65</v>
      </c>
    </row>
    <row r="9" spans="4:13" s="7" customFormat="1" ht="12">
      <c r="D9" s="50" t="s">
        <v>41</v>
      </c>
      <c r="E9" s="10" t="s">
        <v>0</v>
      </c>
      <c r="J9" s="9"/>
      <c r="K9" s="29"/>
      <c r="M9" s="7" t="s">
        <v>66</v>
      </c>
    </row>
    <row r="10" spans="4:11" s="7" customFormat="1" ht="12">
      <c r="D10" s="50" t="s">
        <v>69</v>
      </c>
      <c r="J10" s="9"/>
      <c r="K10" s="67" t="s">
        <v>44</v>
      </c>
    </row>
    <row r="11" spans="10:11" s="7" customFormat="1" ht="4.5" customHeight="1" thickBot="1">
      <c r="J11" s="9"/>
      <c r="K11" s="29"/>
    </row>
    <row r="12" spans="1:11" s="11" customFormat="1" ht="50.25" customHeight="1">
      <c r="A12" s="11" t="s">
        <v>52</v>
      </c>
      <c r="B12" s="11" t="s">
        <v>60</v>
      </c>
      <c r="D12" s="12" t="s">
        <v>4</v>
      </c>
      <c r="E12" s="13" t="s">
        <v>5</v>
      </c>
      <c r="F12" s="104"/>
      <c r="G12" s="106" t="s">
        <v>67</v>
      </c>
      <c r="H12" s="106" t="s">
        <v>68</v>
      </c>
      <c r="I12" s="116" t="s">
        <v>71</v>
      </c>
      <c r="J12" s="106" t="s">
        <v>42</v>
      </c>
      <c r="K12" s="14" t="s">
        <v>72</v>
      </c>
    </row>
    <row r="13" spans="3:11" s="15" customFormat="1" ht="12" thickBot="1">
      <c r="C13" s="100"/>
      <c r="D13" s="17"/>
      <c r="E13" s="16"/>
      <c r="F13" s="102"/>
      <c r="G13" s="102"/>
      <c r="H13" s="128"/>
      <c r="I13" s="102"/>
      <c r="J13" s="107">
        <v>1</v>
      </c>
      <c r="K13" s="18">
        <v>2</v>
      </c>
    </row>
    <row r="14" spans="3:11" s="11" customFormat="1" ht="4.5" customHeight="1" thickBot="1">
      <c r="C14" s="101"/>
      <c r="F14" s="103"/>
      <c r="G14" s="103"/>
      <c r="H14" s="103"/>
      <c r="I14" s="103"/>
      <c r="J14" s="105"/>
      <c r="K14" s="68"/>
    </row>
    <row r="15" spans="4:13" s="19" customFormat="1" ht="19.5" thickBot="1">
      <c r="D15" s="20">
        <v>3000</v>
      </c>
      <c r="E15" s="21" t="s">
        <v>6</v>
      </c>
      <c r="F15" s="118"/>
      <c r="G15" s="51">
        <f>+G16</f>
        <v>7757013183</v>
      </c>
      <c r="H15" s="51">
        <f>+H16</f>
        <v>68872022.8</v>
      </c>
      <c r="I15" s="51">
        <f>+I16</f>
        <v>68872022.8</v>
      </c>
      <c r="J15" s="51">
        <f>J$16+J$33+J$47</f>
        <v>0</v>
      </c>
      <c r="K15" s="23">
        <f>K16+K33+K47</f>
        <v>0</v>
      </c>
      <c r="M15" s="125"/>
    </row>
    <row r="16" spans="3:11" s="24" customFormat="1" ht="15.75" outlineLevel="1">
      <c r="C16" s="82"/>
      <c r="D16" s="74">
        <v>3100</v>
      </c>
      <c r="E16" s="25" t="s">
        <v>7</v>
      </c>
      <c r="F16" s="25"/>
      <c r="G16" s="31">
        <f>G20+G29+G33</f>
        <v>7757013183</v>
      </c>
      <c r="H16" s="31">
        <f>H19+H29+H33</f>
        <v>68872022.8</v>
      </c>
      <c r="I16" s="31">
        <f>I19+I29+I33</f>
        <v>68872022.8</v>
      </c>
      <c r="J16" s="31">
        <f>J$17+J$19</f>
        <v>0</v>
      </c>
      <c r="K16" s="99">
        <f>K17+K19</f>
        <v>0</v>
      </c>
    </row>
    <row r="17" spans="3:11" s="26" customFormat="1" ht="15" outlineLevel="2">
      <c r="C17" s="83"/>
      <c r="D17" s="75">
        <v>3110</v>
      </c>
      <c r="E17" s="94" t="s">
        <v>8</v>
      </c>
      <c r="F17" s="95"/>
      <c r="G17" s="114">
        <f>+I15-I16</f>
        <v>0</v>
      </c>
      <c r="H17" s="53">
        <f>H18</f>
        <v>0</v>
      </c>
      <c r="I17" s="53">
        <f>I18</f>
        <v>0</v>
      </c>
      <c r="J17" s="53">
        <f>J18</f>
        <v>0</v>
      </c>
      <c r="K17" s="69">
        <f>K18</f>
        <v>0</v>
      </c>
    </row>
    <row r="18" spans="3:11" s="7" customFormat="1" ht="12" outlineLevel="2">
      <c r="C18" s="84"/>
      <c r="D18" s="76">
        <v>3112</v>
      </c>
      <c r="E18" s="171" t="s">
        <v>9</v>
      </c>
      <c r="F18" s="171"/>
      <c r="G18" s="126"/>
      <c r="H18" s="33"/>
      <c r="I18" s="33"/>
      <c r="J18" s="33"/>
      <c r="K18" s="70"/>
    </row>
    <row r="19" spans="3:13" s="26" customFormat="1" ht="15.75" outlineLevel="2">
      <c r="C19" s="83"/>
      <c r="D19" s="31">
        <v>3120</v>
      </c>
      <c r="E19" s="31" t="s">
        <v>10</v>
      </c>
      <c r="F19" s="31"/>
      <c r="G19" s="31">
        <f>G20+G29+G33</f>
        <v>7757013183</v>
      </c>
      <c r="H19" s="31">
        <f>H20</f>
        <v>68850022.8</v>
      </c>
      <c r="I19" s="31">
        <f>I20</f>
        <v>68850022.8</v>
      </c>
      <c r="J19" s="31">
        <f>SUM(J20+J29)</f>
        <v>0</v>
      </c>
      <c r="K19" s="98">
        <f>K20++K25+K26+K27+K28+K29</f>
        <v>0</v>
      </c>
      <c r="M19" s="55"/>
    </row>
    <row r="20" spans="3:13" s="7" customFormat="1" ht="12.75" outlineLevel="3">
      <c r="C20" s="84"/>
      <c r="D20" s="76">
        <v>3121</v>
      </c>
      <c r="E20" s="169" t="s">
        <v>49</v>
      </c>
      <c r="F20" s="170"/>
      <c r="G20" s="54">
        <f>G21+G23+G24</f>
        <v>7450000000</v>
      </c>
      <c r="H20" s="54">
        <f>H21</f>
        <v>68850022.8</v>
      </c>
      <c r="I20" s="54">
        <f>I21</f>
        <v>68850022.8</v>
      </c>
      <c r="J20" s="54">
        <f>SUM(J21:J24)</f>
        <v>0</v>
      </c>
      <c r="K20" s="117"/>
      <c r="M20" s="9"/>
    </row>
    <row r="21" spans="1:13" s="7" customFormat="1" ht="19.5" customHeight="1" outlineLevel="3">
      <c r="A21" s="112">
        <v>245301</v>
      </c>
      <c r="B21" s="110" t="s">
        <v>53</v>
      </c>
      <c r="C21" s="84"/>
      <c r="D21" s="76"/>
      <c r="E21" s="171" t="s">
        <v>45</v>
      </c>
      <c r="F21" s="171"/>
      <c r="G21" s="54">
        <v>6437212455</v>
      </c>
      <c r="H21" s="54">
        <f>50789157+18060865.8</f>
        <v>68850022.8</v>
      </c>
      <c r="I21" s="54">
        <f>+H21</f>
        <v>68850022.8</v>
      </c>
      <c r="J21" s="113">
        <v>0</v>
      </c>
      <c r="K21" s="117"/>
      <c r="M21" s="63"/>
    </row>
    <row r="22" spans="3:13" s="7" customFormat="1" ht="12.75" outlineLevel="3">
      <c r="C22" s="84"/>
      <c r="D22" s="76"/>
      <c r="E22" s="171" t="s">
        <v>46</v>
      </c>
      <c r="F22" s="171"/>
      <c r="G22" s="126"/>
      <c r="H22" s="113"/>
      <c r="I22" s="113"/>
      <c r="J22" s="113">
        <v>0</v>
      </c>
      <c r="K22" s="117"/>
      <c r="M22" s="63"/>
    </row>
    <row r="23" spans="1:13" s="7" customFormat="1" ht="24.75" customHeight="1" outlineLevel="3">
      <c r="A23" s="112">
        <v>439005</v>
      </c>
      <c r="B23" s="110" t="s">
        <v>54</v>
      </c>
      <c r="C23" s="84"/>
      <c r="D23" s="76"/>
      <c r="E23" s="171" t="s">
        <v>47</v>
      </c>
      <c r="F23" s="171"/>
      <c r="G23" s="54">
        <v>50000000</v>
      </c>
      <c r="H23" s="113"/>
      <c r="I23" s="113"/>
      <c r="J23" s="33">
        <f>18965760-18965760</f>
        <v>0</v>
      </c>
      <c r="K23" s="117"/>
      <c r="M23" s="9"/>
    </row>
    <row r="24" spans="1:13" s="7" customFormat="1" ht="21" customHeight="1" outlineLevel="3">
      <c r="A24" s="112">
        <v>439014</v>
      </c>
      <c r="B24" s="110" t="s">
        <v>55</v>
      </c>
      <c r="C24" s="84"/>
      <c r="D24" s="76"/>
      <c r="E24" s="171" t="s">
        <v>48</v>
      </c>
      <c r="F24" s="171"/>
      <c r="G24" s="54">
        <v>962787545</v>
      </c>
      <c r="H24" s="54"/>
      <c r="I24" s="54"/>
      <c r="J24" s="113">
        <v>0</v>
      </c>
      <c r="K24" s="70"/>
      <c r="M24" s="63"/>
    </row>
    <row r="25" spans="3:13" s="7" customFormat="1" ht="12.75" outlineLevel="3">
      <c r="C25" s="84"/>
      <c r="D25" s="76">
        <v>3123</v>
      </c>
      <c r="E25" s="169" t="s">
        <v>11</v>
      </c>
      <c r="F25" s="170"/>
      <c r="G25" s="127"/>
      <c r="H25" s="54"/>
      <c r="I25" s="54"/>
      <c r="J25" s="33"/>
      <c r="K25" s="70"/>
      <c r="M25" s="9"/>
    </row>
    <row r="26" spans="3:13" s="7" customFormat="1" ht="12" outlineLevel="3">
      <c r="C26" s="84"/>
      <c r="D26" s="76">
        <v>3124</v>
      </c>
      <c r="E26" s="171" t="s">
        <v>12</v>
      </c>
      <c r="F26" s="171"/>
      <c r="G26" s="126"/>
      <c r="H26" s="33"/>
      <c r="I26" s="33"/>
      <c r="J26" s="33"/>
      <c r="K26" s="70"/>
      <c r="M26" s="9"/>
    </row>
    <row r="27" spans="3:13" s="7" customFormat="1" ht="12" outlineLevel="3">
      <c r="C27" s="84"/>
      <c r="D27" s="76">
        <v>3125</v>
      </c>
      <c r="E27" s="90" t="s">
        <v>13</v>
      </c>
      <c r="F27" s="76"/>
      <c r="G27" s="76"/>
      <c r="H27" s="33"/>
      <c r="I27" s="33"/>
      <c r="J27" s="33"/>
      <c r="K27" s="70"/>
      <c r="M27" s="9"/>
    </row>
    <row r="28" spans="3:13" s="7" customFormat="1" ht="12" outlineLevel="3">
      <c r="C28" s="84"/>
      <c r="D28" s="76">
        <v>3126</v>
      </c>
      <c r="E28" s="52" t="s">
        <v>14</v>
      </c>
      <c r="F28" s="52"/>
      <c r="G28" s="52"/>
      <c r="H28" s="33"/>
      <c r="I28" s="33"/>
      <c r="J28" s="33"/>
      <c r="K28" s="70"/>
      <c r="M28" s="61"/>
    </row>
    <row r="29" spans="3:14" s="7" customFormat="1" ht="15.75" outlineLevel="3">
      <c r="C29" s="84"/>
      <c r="D29" s="77">
        <v>3128</v>
      </c>
      <c r="E29" s="58" t="s">
        <v>15</v>
      </c>
      <c r="F29" s="77"/>
      <c r="G29" s="77"/>
      <c r="H29" s="31">
        <f>SUM(H30:H32)</f>
        <v>22000</v>
      </c>
      <c r="I29" s="31">
        <f>SUM(I30:I32)</f>
        <v>22000</v>
      </c>
      <c r="J29" s="31">
        <f>SUM(J30:J32)</f>
        <v>0</v>
      </c>
      <c r="K29" s="98">
        <f>SUM(K30:K32)</f>
        <v>0</v>
      </c>
      <c r="M29" s="61"/>
      <c r="N29" s="61"/>
    </row>
    <row r="30" spans="1:14" s="7" customFormat="1" ht="16.5" customHeight="1" outlineLevel="3">
      <c r="A30" s="112" t="s">
        <v>57</v>
      </c>
      <c r="B30" s="111" t="s">
        <v>58</v>
      </c>
      <c r="C30" s="84"/>
      <c r="D30" s="76"/>
      <c r="E30" s="90" t="s">
        <v>70</v>
      </c>
      <c r="F30" s="76"/>
      <c r="G30" s="76"/>
      <c r="H30" s="113">
        <v>22000</v>
      </c>
      <c r="I30" s="54">
        <f>+H30</f>
        <v>22000</v>
      </c>
      <c r="J30" s="113">
        <v>0</v>
      </c>
      <c r="K30" s="123"/>
      <c r="M30" s="61"/>
      <c r="N30" s="61"/>
    </row>
    <row r="31" spans="1:14" s="7" customFormat="1" ht="16.5" customHeight="1" outlineLevel="3">
      <c r="A31" s="112">
        <v>480819</v>
      </c>
      <c r="B31" s="110" t="s">
        <v>27</v>
      </c>
      <c r="C31" s="84"/>
      <c r="D31" s="76"/>
      <c r="E31" s="90" t="s">
        <v>50</v>
      </c>
      <c r="F31" s="76"/>
      <c r="G31" s="76"/>
      <c r="H31" s="113"/>
      <c r="I31" s="113"/>
      <c r="J31" s="113">
        <v>0</v>
      </c>
      <c r="K31" s="123"/>
      <c r="M31" s="61"/>
      <c r="N31" s="61"/>
    </row>
    <row r="32" spans="1:13" s="7" customFormat="1" ht="12.75" customHeight="1" outlineLevel="3">
      <c r="A32" s="112">
        <v>480522</v>
      </c>
      <c r="B32" s="110" t="s">
        <v>59</v>
      </c>
      <c r="C32" s="84"/>
      <c r="D32" s="76"/>
      <c r="E32" s="52" t="s">
        <v>43</v>
      </c>
      <c r="F32" s="52"/>
      <c r="G32" s="52"/>
      <c r="H32" s="33"/>
      <c r="I32" s="33"/>
      <c r="J32" s="113">
        <v>0</v>
      </c>
      <c r="K32" s="122"/>
      <c r="M32" s="61"/>
    </row>
    <row r="33" spans="1:13" s="24" customFormat="1" ht="15.75" outlineLevel="1">
      <c r="A33" s="7"/>
      <c r="C33" s="82"/>
      <c r="D33" s="77">
        <v>3200</v>
      </c>
      <c r="E33" s="58" t="s">
        <v>16</v>
      </c>
      <c r="F33" s="58"/>
      <c r="G33" s="31">
        <f>SUM(G34:G46)</f>
        <v>307013183</v>
      </c>
      <c r="H33" s="31">
        <f>SUM(H34:H46)</f>
        <v>0</v>
      </c>
      <c r="I33" s="31">
        <f>SUM(I34:I46)</f>
        <v>0</v>
      </c>
      <c r="J33" s="31">
        <f>SUM(J34:J46)</f>
        <v>0</v>
      </c>
      <c r="K33" s="98">
        <f>SUM(K34:K46)</f>
        <v>0</v>
      </c>
      <c r="M33" s="62"/>
    </row>
    <row r="34" spans="3:11" ht="12.75" outlineLevel="2">
      <c r="C34" s="85"/>
      <c r="D34" s="78">
        <v>3210</v>
      </c>
      <c r="E34" s="92" t="s">
        <v>17</v>
      </c>
      <c r="F34" s="91"/>
      <c r="G34" s="91"/>
      <c r="H34" s="35"/>
      <c r="I34" s="35"/>
      <c r="J34" s="35"/>
      <c r="K34" s="71"/>
    </row>
    <row r="35" spans="3:11" s="7" customFormat="1" ht="11.25" outlineLevel="3">
      <c r="C35" s="84"/>
      <c r="D35" s="76">
        <v>3211</v>
      </c>
      <c r="E35" s="90" t="s">
        <v>18</v>
      </c>
      <c r="F35" s="76"/>
      <c r="G35" s="76"/>
      <c r="H35" s="33"/>
      <c r="I35" s="33"/>
      <c r="J35" s="33"/>
      <c r="K35" s="70"/>
    </row>
    <row r="36" spans="3:11" s="7" customFormat="1" ht="11.25" outlineLevel="3">
      <c r="C36" s="84"/>
      <c r="D36" s="76">
        <v>3212</v>
      </c>
      <c r="E36" s="90" t="s">
        <v>19</v>
      </c>
      <c r="F36" s="76"/>
      <c r="G36" s="76"/>
      <c r="H36" s="33"/>
      <c r="I36" s="33"/>
      <c r="J36" s="33"/>
      <c r="K36" s="70"/>
    </row>
    <row r="37" spans="3:11" ht="12.75" outlineLevel="2">
      <c r="C37" s="85"/>
      <c r="D37" s="78">
        <v>3220</v>
      </c>
      <c r="E37" s="92" t="s">
        <v>20</v>
      </c>
      <c r="F37" s="91"/>
      <c r="G37" s="91"/>
      <c r="H37" s="33"/>
      <c r="I37" s="33"/>
      <c r="J37" s="33"/>
      <c r="K37" s="71"/>
    </row>
    <row r="38" spans="3:11" s="7" customFormat="1" ht="11.25" outlineLevel="3">
      <c r="C38" s="84"/>
      <c r="D38" s="76">
        <v>3221</v>
      </c>
      <c r="E38" s="90" t="s">
        <v>18</v>
      </c>
      <c r="F38" s="76"/>
      <c r="G38" s="76"/>
      <c r="H38" s="33"/>
      <c r="I38" s="33"/>
      <c r="J38" s="33"/>
      <c r="K38" s="70"/>
    </row>
    <row r="39" spans="3:11" s="7" customFormat="1" ht="11.25" outlineLevel="3">
      <c r="C39" s="84"/>
      <c r="D39" s="76">
        <v>3222</v>
      </c>
      <c r="E39" s="90" t="s">
        <v>19</v>
      </c>
      <c r="F39" s="76"/>
      <c r="G39" s="76"/>
      <c r="H39" s="33"/>
      <c r="I39" s="33"/>
      <c r="J39" s="33"/>
      <c r="K39" s="70"/>
    </row>
    <row r="40" spans="1:11" s="7" customFormat="1" ht="22.5" customHeight="1" outlineLevel="2">
      <c r="A40" s="112">
        <v>480535</v>
      </c>
      <c r="B40" s="110" t="s">
        <v>56</v>
      </c>
      <c r="C40" s="84"/>
      <c r="D40" s="76">
        <v>3230</v>
      </c>
      <c r="E40" s="52" t="s">
        <v>21</v>
      </c>
      <c r="F40" s="52"/>
      <c r="G40" s="115"/>
      <c r="H40" s="33"/>
      <c r="I40" s="33"/>
      <c r="J40" s="121"/>
      <c r="K40" s="122"/>
    </row>
    <row r="41" spans="3:11" ht="12.75" outlineLevel="2">
      <c r="C41" s="85"/>
      <c r="D41" s="78">
        <v>3250</v>
      </c>
      <c r="E41" s="59" t="s">
        <v>22</v>
      </c>
      <c r="F41" s="59"/>
      <c r="G41" s="59"/>
      <c r="H41" s="35"/>
      <c r="I41" s="35"/>
      <c r="J41" s="35"/>
      <c r="K41" s="87"/>
    </row>
    <row r="42" spans="3:11" s="7" customFormat="1" ht="11.25" outlineLevel="3">
      <c r="C42" s="84"/>
      <c r="D42" s="76">
        <v>3251</v>
      </c>
      <c r="E42" s="90" t="s">
        <v>23</v>
      </c>
      <c r="F42" s="76"/>
      <c r="G42" s="76"/>
      <c r="H42" s="33"/>
      <c r="I42" s="33"/>
      <c r="J42" s="33"/>
      <c r="K42" s="70"/>
    </row>
    <row r="43" spans="3:11" s="7" customFormat="1" ht="11.25" outlineLevel="3">
      <c r="C43" s="84"/>
      <c r="D43" s="76">
        <v>3252</v>
      </c>
      <c r="E43" s="90" t="s">
        <v>24</v>
      </c>
      <c r="F43" s="76"/>
      <c r="G43" s="115">
        <v>307013183</v>
      </c>
      <c r="H43" s="33"/>
      <c r="I43" s="33"/>
      <c r="J43" s="33"/>
      <c r="K43" s="70"/>
    </row>
    <row r="44" spans="3:11" s="7" customFormat="1" ht="11.25" outlineLevel="3">
      <c r="C44" s="84"/>
      <c r="D44" s="76">
        <v>3254</v>
      </c>
      <c r="E44" s="52" t="s">
        <v>25</v>
      </c>
      <c r="F44" s="52"/>
      <c r="G44" s="52"/>
      <c r="H44" s="33"/>
      <c r="I44" s="33"/>
      <c r="J44" s="33"/>
      <c r="K44" s="70"/>
    </row>
    <row r="45" spans="3:11" s="7" customFormat="1" ht="11.25" outlineLevel="3">
      <c r="C45" s="84"/>
      <c r="D45" s="76">
        <v>3255</v>
      </c>
      <c r="E45" s="52" t="s">
        <v>26</v>
      </c>
      <c r="F45" s="52"/>
      <c r="G45" s="52"/>
      <c r="H45" s="33"/>
      <c r="I45" s="33"/>
      <c r="J45" s="33"/>
      <c r="K45" s="70"/>
    </row>
    <row r="46" spans="3:11" ht="12.75" outlineLevel="2">
      <c r="C46" s="85"/>
      <c r="D46" s="78">
        <v>3260</v>
      </c>
      <c r="E46" s="93" t="s">
        <v>27</v>
      </c>
      <c r="F46" s="78"/>
      <c r="G46" s="78"/>
      <c r="H46" s="35"/>
      <c r="I46" s="35"/>
      <c r="J46" s="35"/>
      <c r="K46" s="71"/>
    </row>
    <row r="47" spans="3:11" s="24" customFormat="1" ht="15" outlineLevel="1">
      <c r="C47" s="82"/>
      <c r="D47" s="77">
        <v>3500</v>
      </c>
      <c r="E47" s="58" t="s">
        <v>28</v>
      </c>
      <c r="F47" s="58"/>
      <c r="G47" s="58"/>
      <c r="H47" s="31"/>
      <c r="I47" s="31"/>
      <c r="J47" s="31"/>
      <c r="K47" s="98"/>
    </row>
    <row r="48" spans="3:11" s="19" customFormat="1" ht="17.25">
      <c r="C48" s="86"/>
      <c r="D48" s="79">
        <v>4000</v>
      </c>
      <c r="E48" s="60" t="s">
        <v>29</v>
      </c>
      <c r="F48" s="60"/>
      <c r="G48" s="36">
        <f>SUM(G49:G51)</f>
        <v>0</v>
      </c>
      <c r="H48" s="36">
        <f>SUM(H49:H51)</f>
        <v>0</v>
      </c>
      <c r="I48" s="36">
        <f>SUM(I49:I51)</f>
        <v>0</v>
      </c>
      <c r="J48" s="36">
        <f>SUM(J49:J51)</f>
        <v>0</v>
      </c>
      <c r="K48" s="72">
        <f>SUM(K49:K51)</f>
        <v>0</v>
      </c>
    </row>
    <row r="49" spans="3:11" ht="12.75" outlineLevel="1">
      <c r="C49" s="85"/>
      <c r="D49" s="78">
        <v>4100</v>
      </c>
      <c r="E49" s="59" t="s">
        <v>30</v>
      </c>
      <c r="F49" s="59"/>
      <c r="G49" s="59"/>
      <c r="H49" s="35"/>
      <c r="I49" s="35"/>
      <c r="J49" s="35"/>
      <c r="K49" s="71"/>
    </row>
    <row r="50" spans="3:11" ht="12.75" outlineLevel="1">
      <c r="C50" s="85"/>
      <c r="D50" s="78">
        <v>4200</v>
      </c>
      <c r="E50" s="59" t="s">
        <v>31</v>
      </c>
      <c r="F50" s="59"/>
      <c r="G50" s="59"/>
      <c r="H50" s="35"/>
      <c r="I50" s="35"/>
      <c r="J50" s="35"/>
      <c r="K50" s="71"/>
    </row>
    <row r="51" spans="3:11" ht="13.5" outlineLevel="1" thickBot="1">
      <c r="C51" s="85"/>
      <c r="D51" s="80">
        <v>4300</v>
      </c>
      <c r="E51" s="37" t="s">
        <v>32</v>
      </c>
      <c r="F51" s="37"/>
      <c r="G51" s="37"/>
      <c r="H51" s="38"/>
      <c r="I51" s="38"/>
      <c r="J51" s="64"/>
      <c r="K51" s="39"/>
    </row>
    <row r="52" spans="3:11" s="19" customFormat="1" ht="18" thickBot="1">
      <c r="C52" s="86"/>
      <c r="D52" s="81" t="s">
        <v>33</v>
      </c>
      <c r="E52" s="21"/>
      <c r="F52" s="21"/>
      <c r="G52" s="22">
        <f>G48+G15</f>
        <v>7757013183</v>
      </c>
      <c r="H52" s="22">
        <f>H48+H15</f>
        <v>68872022.8</v>
      </c>
      <c r="I52" s="22">
        <f>I48+I15</f>
        <v>68872022.8</v>
      </c>
      <c r="J52" s="22">
        <f>J48+J15</f>
        <v>0</v>
      </c>
      <c r="K52" s="73">
        <f>K48+K15</f>
        <v>0</v>
      </c>
    </row>
    <row r="54" spans="5:11" s="40" customFormat="1" ht="12" thickBot="1">
      <c r="E54" s="41" t="s">
        <v>34</v>
      </c>
      <c r="F54" s="41"/>
      <c r="G54" s="41"/>
      <c r="H54" s="41"/>
      <c r="I54" s="41"/>
      <c r="J54" s="42"/>
      <c r="K54" s="43"/>
    </row>
    <row r="55" spans="5:11" s="44" customFormat="1" ht="24.75" customHeight="1" thickBot="1">
      <c r="E55" s="172" t="s">
        <v>74</v>
      </c>
      <c r="F55" s="173"/>
      <c r="G55" s="173"/>
      <c r="H55" s="173"/>
      <c r="I55" s="173"/>
      <c r="J55" s="88"/>
      <c r="K55" s="45" t="s">
        <v>73</v>
      </c>
    </row>
    <row r="56" spans="5:11" s="7" customFormat="1" ht="12">
      <c r="E56" s="119" t="s">
        <v>61</v>
      </c>
      <c r="F56" s="30"/>
      <c r="G56" s="30"/>
      <c r="H56" s="30"/>
      <c r="I56" s="76"/>
      <c r="J56" s="120"/>
      <c r="K56" s="96">
        <f>SUM(K57:K58)</f>
        <v>0</v>
      </c>
    </row>
    <row r="57" spans="5:11" s="7" customFormat="1" ht="11.25">
      <c r="E57" s="46" t="s">
        <v>35</v>
      </c>
      <c r="F57" s="27"/>
      <c r="G57" s="27"/>
      <c r="H57" s="27"/>
      <c r="I57" s="76"/>
      <c r="J57" s="28">
        <f>H16</f>
        <v>68872022.8</v>
      </c>
      <c r="K57" s="29">
        <f>K16</f>
        <v>0</v>
      </c>
    </row>
    <row r="58" spans="5:11" s="7" customFormat="1" ht="11.25">
      <c r="E58" s="47" t="s">
        <v>36</v>
      </c>
      <c r="F58" s="32"/>
      <c r="G58" s="32"/>
      <c r="H58" s="32"/>
      <c r="I58" s="32"/>
      <c r="J58" s="33">
        <f>H33</f>
        <v>0</v>
      </c>
      <c r="K58" s="34">
        <f>K33</f>
        <v>0</v>
      </c>
    </row>
    <row r="59" spans="5:11" s="7" customFormat="1" ht="11.25">
      <c r="E59" s="47" t="s">
        <v>37</v>
      </c>
      <c r="F59" s="32"/>
      <c r="G59" s="32"/>
      <c r="H59" s="32"/>
      <c r="I59" s="32"/>
      <c r="J59" s="33">
        <f>J48</f>
        <v>0</v>
      </c>
      <c r="K59" s="34">
        <f>K48</f>
        <v>0</v>
      </c>
    </row>
    <row r="60" spans="5:11" s="7" customFormat="1" ht="12" thickBot="1">
      <c r="E60" s="48" t="s">
        <v>38</v>
      </c>
      <c r="F60" s="49"/>
      <c r="G60" s="49"/>
      <c r="H60" s="49"/>
      <c r="I60" s="49"/>
      <c r="J60" s="56">
        <f>SUM(J57:J59)</f>
        <v>68872022.8</v>
      </c>
      <c r="K60" s="97">
        <f>SUM(K59+K56)</f>
        <v>0</v>
      </c>
    </row>
    <row r="64" spans="4:14" ht="12.75">
      <c r="D64" s="174"/>
      <c r="E64" s="174"/>
      <c r="F64" s="174"/>
      <c r="G64" s="174"/>
      <c r="H64" s="174"/>
      <c r="I64" s="174"/>
      <c r="J64" s="174"/>
      <c r="K64" s="174"/>
      <c r="N64" s="129">
        <v>7757013183</v>
      </c>
    </row>
    <row r="65" spans="8:14" ht="12.75">
      <c r="H65" s="129"/>
      <c r="N65" s="129">
        <v>-7450000000</v>
      </c>
    </row>
    <row r="66" spans="8:14" ht="12.75">
      <c r="H66" s="129"/>
      <c r="N66" s="129">
        <f>SUM(N64:N65)</f>
        <v>307013183</v>
      </c>
    </row>
    <row r="67" spans="8:14" ht="12.75">
      <c r="H67" s="129"/>
      <c r="N67" s="129"/>
    </row>
    <row r="69" spans="7:8" ht="12.75">
      <c r="G69" s="129"/>
      <c r="H69" s="129"/>
    </row>
    <row r="70" spans="7:8" ht="12.75">
      <c r="G70" s="129"/>
      <c r="H70" s="129"/>
    </row>
    <row r="71" spans="7:8" ht="12.75">
      <c r="G71" s="129"/>
      <c r="H71" s="129"/>
    </row>
    <row r="72" ht="12.75">
      <c r="H72" s="129"/>
    </row>
  </sheetData>
  <sheetProtection/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E1">
      <selection activeCell="H30" sqref="H30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0.7109375" style="0" customWidth="1"/>
    <col min="5" max="5" width="15.7109375" style="0" customWidth="1"/>
    <col min="6" max="10" width="22.00390625" style="0" customWidth="1"/>
    <col min="11" max="11" width="23.7109375" style="1" customWidth="1"/>
    <col min="12" max="12" width="27.140625" style="1" customWidth="1"/>
    <col min="13" max="13" width="2.7109375" style="0" customWidth="1"/>
    <col min="14" max="14" width="21.7109375" style="0" bestFit="1" customWidth="1"/>
    <col min="15" max="15" width="19.57421875" style="0" customWidth="1"/>
  </cols>
  <sheetData>
    <row r="1" ht="4.5" customHeight="1">
      <c r="L1" s="65"/>
    </row>
    <row r="2" spans="4:13" s="2" customFormat="1" ht="15">
      <c r="D2" s="3"/>
      <c r="E2" s="3"/>
      <c r="F2" s="3" t="s">
        <v>0</v>
      </c>
      <c r="G2" s="3"/>
      <c r="H2" s="3"/>
      <c r="I2" s="3"/>
      <c r="J2" s="3"/>
      <c r="K2" s="4"/>
      <c r="L2" s="66"/>
      <c r="M2" s="5"/>
    </row>
    <row r="3" spans="4:13" s="2" customFormat="1" ht="15">
      <c r="D3" s="6"/>
      <c r="E3" s="6"/>
      <c r="F3" s="6" t="s">
        <v>51</v>
      </c>
      <c r="G3" s="6"/>
      <c r="H3" s="6"/>
      <c r="I3" s="6"/>
      <c r="J3" s="6"/>
      <c r="K3" s="4"/>
      <c r="L3" s="66"/>
      <c r="M3" s="5"/>
    </row>
    <row r="4" spans="4:13" s="2" customFormat="1" ht="15">
      <c r="D4" s="6"/>
      <c r="E4" s="6"/>
      <c r="F4" s="6" t="s">
        <v>1</v>
      </c>
      <c r="G4" s="6"/>
      <c r="H4" s="6"/>
      <c r="I4" s="6"/>
      <c r="J4" s="6"/>
      <c r="K4" s="4"/>
      <c r="L4" s="66"/>
      <c r="M4" s="5"/>
    </row>
    <row r="5" spans="12:14" ht="12.75">
      <c r="L5" s="65"/>
      <c r="N5" s="124" t="s">
        <v>62</v>
      </c>
    </row>
    <row r="6" spans="6:14" ht="12.75">
      <c r="F6" t="s">
        <v>2</v>
      </c>
      <c r="L6" s="65"/>
      <c r="N6" s="124" t="s">
        <v>63</v>
      </c>
    </row>
    <row r="7" spans="4:14" s="7" customFormat="1" ht="12">
      <c r="D7" s="50" t="s">
        <v>39</v>
      </c>
      <c r="E7" s="8" t="s">
        <v>3</v>
      </c>
      <c r="K7" s="9"/>
      <c r="L7" s="29"/>
      <c r="N7" s="7" t="s">
        <v>64</v>
      </c>
    </row>
    <row r="8" spans="4:14" s="7" customFormat="1" ht="12">
      <c r="D8" s="50" t="s">
        <v>40</v>
      </c>
      <c r="K8" s="9"/>
      <c r="L8" s="29"/>
      <c r="N8" s="7" t="s">
        <v>65</v>
      </c>
    </row>
    <row r="9" spans="4:14" s="7" customFormat="1" ht="12">
      <c r="D9" s="50" t="s">
        <v>41</v>
      </c>
      <c r="E9" s="10" t="s">
        <v>0</v>
      </c>
      <c r="K9" s="9"/>
      <c r="L9" s="29"/>
      <c r="N9" s="7" t="s">
        <v>66</v>
      </c>
    </row>
    <row r="10" spans="4:12" s="7" customFormat="1" ht="12">
      <c r="D10" s="50" t="s">
        <v>69</v>
      </c>
      <c r="K10" s="9"/>
      <c r="L10" s="67" t="s">
        <v>44</v>
      </c>
    </row>
    <row r="11" spans="11:12" s="7" customFormat="1" ht="4.5" customHeight="1" thickBot="1">
      <c r="K11" s="9"/>
      <c r="L11" s="29"/>
    </row>
    <row r="12" spans="1:12" s="11" customFormat="1" ht="50.25" customHeight="1">
      <c r="A12" s="11" t="s">
        <v>52</v>
      </c>
      <c r="B12" s="11" t="s">
        <v>60</v>
      </c>
      <c r="D12" s="12" t="s">
        <v>4</v>
      </c>
      <c r="E12" s="13" t="s">
        <v>5</v>
      </c>
      <c r="F12" s="104"/>
      <c r="G12" s="106" t="s">
        <v>67</v>
      </c>
      <c r="H12" s="106" t="s">
        <v>75</v>
      </c>
      <c r="I12" s="106" t="s">
        <v>76</v>
      </c>
      <c r="J12" s="116" t="s">
        <v>71</v>
      </c>
      <c r="K12" s="106" t="s">
        <v>42</v>
      </c>
      <c r="L12" s="14" t="s">
        <v>77</v>
      </c>
    </row>
    <row r="13" spans="3:12" s="15" customFormat="1" ht="12" thickBot="1">
      <c r="C13" s="100"/>
      <c r="D13" s="17"/>
      <c r="E13" s="16"/>
      <c r="F13" s="102"/>
      <c r="G13" s="102"/>
      <c r="H13" s="128"/>
      <c r="I13" s="102"/>
      <c r="J13" s="102"/>
      <c r="K13" s="107">
        <v>1</v>
      </c>
      <c r="L13" s="18">
        <v>2</v>
      </c>
    </row>
    <row r="14" spans="3:12" s="11" customFormat="1" ht="4.5" customHeight="1" thickBot="1">
      <c r="C14" s="101"/>
      <c r="F14" s="103"/>
      <c r="G14" s="103"/>
      <c r="H14" s="103"/>
      <c r="I14" s="103"/>
      <c r="J14" s="103"/>
      <c r="K14" s="105"/>
      <c r="L14" s="68"/>
    </row>
    <row r="15" spans="4:14" s="19" customFormat="1" ht="19.5" thickBot="1">
      <c r="D15" s="20">
        <v>3000</v>
      </c>
      <c r="E15" s="21" t="s">
        <v>6</v>
      </c>
      <c r="F15" s="118"/>
      <c r="G15" s="51">
        <f>+G16</f>
        <v>7757013183</v>
      </c>
      <c r="H15" s="51">
        <f>+H16</f>
        <v>68872022.8</v>
      </c>
      <c r="I15" s="51">
        <f>+I16</f>
        <v>323648066</v>
      </c>
      <c r="J15" s="51">
        <f>+J16</f>
        <v>392520088.8</v>
      </c>
      <c r="K15" s="51">
        <f>K$16+K$33+K$47</f>
        <v>0</v>
      </c>
      <c r="L15" s="23">
        <f>L16+L33+L47</f>
        <v>0</v>
      </c>
      <c r="N15" s="125"/>
    </row>
    <row r="16" spans="3:12" s="24" customFormat="1" ht="15.75" outlineLevel="1">
      <c r="C16" s="82"/>
      <c r="D16" s="74">
        <v>3100</v>
      </c>
      <c r="E16" s="25" t="s">
        <v>7</v>
      </c>
      <c r="F16" s="25"/>
      <c r="G16" s="31">
        <f>G20+G29+G33</f>
        <v>7757013183</v>
      </c>
      <c r="H16" s="31">
        <f>H19+H29+H33</f>
        <v>68872022.8</v>
      </c>
      <c r="I16" s="31">
        <f>I19+I29+I33</f>
        <v>323648066</v>
      </c>
      <c r="J16" s="31">
        <f>J19+J29+J33</f>
        <v>392520088.8</v>
      </c>
      <c r="K16" s="31">
        <f>K$17+K$19</f>
        <v>0</v>
      </c>
      <c r="L16" s="99">
        <f>L17+L19</f>
        <v>0</v>
      </c>
    </row>
    <row r="17" spans="3:12" s="26" customFormat="1" ht="15" outlineLevel="2">
      <c r="C17" s="83"/>
      <c r="D17" s="75">
        <v>3110</v>
      </c>
      <c r="E17" s="94" t="s">
        <v>8</v>
      </c>
      <c r="F17" s="95"/>
      <c r="G17" s="114">
        <v>0</v>
      </c>
      <c r="H17" s="53">
        <f>H18</f>
        <v>0</v>
      </c>
      <c r="I17" s="53">
        <f>I18</f>
        <v>0</v>
      </c>
      <c r="J17" s="53">
        <f>J18</f>
        <v>0</v>
      </c>
      <c r="K17" s="53">
        <f>K18</f>
        <v>0</v>
      </c>
      <c r="L17" s="69">
        <f>L18</f>
        <v>0</v>
      </c>
    </row>
    <row r="18" spans="3:12" s="7" customFormat="1" ht="12.75" outlineLevel="2">
      <c r="C18" s="84"/>
      <c r="D18" s="76">
        <v>3112</v>
      </c>
      <c r="E18" s="171" t="s">
        <v>9</v>
      </c>
      <c r="F18" s="171"/>
      <c r="G18" s="130"/>
      <c r="H18" s="33"/>
      <c r="I18" s="33"/>
      <c r="J18" s="113"/>
      <c r="K18" s="33"/>
      <c r="L18" s="70"/>
    </row>
    <row r="19" spans="3:14" s="26" customFormat="1" ht="15.75" outlineLevel="2">
      <c r="C19" s="83"/>
      <c r="D19" s="31">
        <v>3120</v>
      </c>
      <c r="E19" s="31" t="s">
        <v>10</v>
      </c>
      <c r="F19" s="31"/>
      <c r="G19" s="31">
        <f>G20+G29+G33</f>
        <v>7757013183</v>
      </c>
      <c r="H19" s="31">
        <f>H20</f>
        <v>68850022.8</v>
      </c>
      <c r="I19" s="31">
        <f>I20</f>
        <v>323626066</v>
      </c>
      <c r="J19" s="31">
        <f>J20</f>
        <v>392476088.8</v>
      </c>
      <c r="K19" s="31">
        <f>SUM(K20+K29)</f>
        <v>0</v>
      </c>
      <c r="L19" s="98">
        <f>L20++L25+L26+L27+L28+L29</f>
        <v>0</v>
      </c>
      <c r="N19" s="55"/>
    </row>
    <row r="20" spans="3:14" s="7" customFormat="1" ht="12.75" outlineLevel="3">
      <c r="C20" s="84"/>
      <c r="D20" s="76">
        <v>3121</v>
      </c>
      <c r="E20" s="169" t="s">
        <v>49</v>
      </c>
      <c r="F20" s="170"/>
      <c r="G20" s="54">
        <f>G21+G23+G24</f>
        <v>7450000000</v>
      </c>
      <c r="H20" s="54">
        <f>H21</f>
        <v>68850022.8</v>
      </c>
      <c r="I20" s="54">
        <f>I21+I22+I23+I24</f>
        <v>323626066</v>
      </c>
      <c r="J20" s="113">
        <f>SUM(J21:J24)</f>
        <v>392476088.8</v>
      </c>
      <c r="K20" s="54">
        <f>SUM(K21:K24)</f>
        <v>0</v>
      </c>
      <c r="L20" s="117"/>
      <c r="N20" s="9"/>
    </row>
    <row r="21" spans="1:14" s="7" customFormat="1" ht="19.5" customHeight="1" outlineLevel="3">
      <c r="A21" s="112">
        <v>245301</v>
      </c>
      <c r="B21" s="110" t="s">
        <v>53</v>
      </c>
      <c r="C21" s="84"/>
      <c r="D21" s="76"/>
      <c r="E21" s="171" t="s">
        <v>45</v>
      </c>
      <c r="F21" s="171"/>
      <c r="G21" s="54">
        <v>6437212455</v>
      </c>
      <c r="H21" s="54">
        <f>+'ENERO DE 2017'!I21</f>
        <v>68850022.8</v>
      </c>
      <c r="I21" s="54">
        <v>0</v>
      </c>
      <c r="J21" s="113">
        <f>+H21+I21</f>
        <v>68850022.8</v>
      </c>
      <c r="K21" s="113">
        <v>0</v>
      </c>
      <c r="L21" s="117"/>
      <c r="N21" s="63"/>
    </row>
    <row r="22" spans="3:14" s="7" customFormat="1" ht="12.75" outlineLevel="3">
      <c r="C22" s="84"/>
      <c r="D22" s="76"/>
      <c r="E22" s="171" t="s">
        <v>46</v>
      </c>
      <c r="F22" s="171"/>
      <c r="G22" s="130"/>
      <c r="H22" s="113"/>
      <c r="I22" s="113"/>
      <c r="J22" s="113">
        <f>+H22+I22</f>
        <v>0</v>
      </c>
      <c r="K22" s="113">
        <v>0</v>
      </c>
      <c r="L22" s="117"/>
      <c r="N22" s="63"/>
    </row>
    <row r="23" spans="1:14" s="7" customFormat="1" ht="24.75" customHeight="1" outlineLevel="3">
      <c r="A23" s="112">
        <v>439005</v>
      </c>
      <c r="B23" s="110" t="s">
        <v>54</v>
      </c>
      <c r="C23" s="84"/>
      <c r="D23" s="76"/>
      <c r="E23" s="171" t="s">
        <v>47</v>
      </c>
      <c r="F23" s="171"/>
      <c r="G23" s="54">
        <v>50000000</v>
      </c>
      <c r="H23" s="113"/>
      <c r="I23" s="113"/>
      <c r="J23" s="113">
        <f>+H23+I23</f>
        <v>0</v>
      </c>
      <c r="K23" s="33">
        <f>18965760-18965760</f>
        <v>0</v>
      </c>
      <c r="L23" s="117"/>
      <c r="N23" s="9"/>
    </row>
    <row r="24" spans="1:14" s="7" customFormat="1" ht="21" customHeight="1" outlineLevel="3">
      <c r="A24" s="112">
        <v>439014</v>
      </c>
      <c r="B24" s="110" t="s">
        <v>55</v>
      </c>
      <c r="C24" s="84"/>
      <c r="D24" s="76"/>
      <c r="E24" s="171" t="s">
        <v>48</v>
      </c>
      <c r="F24" s="171"/>
      <c r="G24" s="54">
        <v>962787545</v>
      </c>
      <c r="H24" s="54"/>
      <c r="I24" s="54">
        <v>323626066</v>
      </c>
      <c r="J24" s="113">
        <f>+H24+I24</f>
        <v>323626066</v>
      </c>
      <c r="K24" s="113">
        <v>0</v>
      </c>
      <c r="L24" s="70"/>
      <c r="N24" s="63"/>
    </row>
    <row r="25" spans="3:14" s="7" customFormat="1" ht="15.75" outlineLevel="3">
      <c r="C25" s="84"/>
      <c r="D25" s="76">
        <v>3123</v>
      </c>
      <c r="E25" s="169" t="s">
        <v>11</v>
      </c>
      <c r="F25" s="170"/>
      <c r="G25" s="131"/>
      <c r="H25" s="54"/>
      <c r="I25" s="54"/>
      <c r="J25" s="57"/>
      <c r="K25" s="33"/>
      <c r="L25" s="70"/>
      <c r="N25" s="9"/>
    </row>
    <row r="26" spans="3:14" s="7" customFormat="1" ht="15.75" outlineLevel="3">
      <c r="C26" s="84"/>
      <c r="D26" s="76">
        <v>3124</v>
      </c>
      <c r="E26" s="171" t="s">
        <v>12</v>
      </c>
      <c r="F26" s="171"/>
      <c r="G26" s="130"/>
      <c r="H26" s="33"/>
      <c r="I26" s="33"/>
      <c r="J26" s="57"/>
      <c r="K26" s="33"/>
      <c r="L26" s="70"/>
      <c r="N26" s="9"/>
    </row>
    <row r="27" spans="3:14" s="7" customFormat="1" ht="15.75" outlineLevel="3">
      <c r="C27" s="84"/>
      <c r="D27" s="76">
        <v>3125</v>
      </c>
      <c r="E27" s="90" t="s">
        <v>13</v>
      </c>
      <c r="F27" s="76"/>
      <c r="G27" s="76"/>
      <c r="H27" s="33"/>
      <c r="I27" s="33"/>
      <c r="J27" s="57"/>
      <c r="K27" s="33"/>
      <c r="L27" s="70"/>
      <c r="N27" s="9"/>
    </row>
    <row r="28" spans="3:14" s="7" customFormat="1" ht="15.75" outlineLevel="3">
      <c r="C28" s="84"/>
      <c r="D28" s="76">
        <v>3126</v>
      </c>
      <c r="E28" s="52" t="s">
        <v>14</v>
      </c>
      <c r="F28" s="52"/>
      <c r="G28" s="52"/>
      <c r="H28" s="33"/>
      <c r="I28" s="33"/>
      <c r="J28" s="57"/>
      <c r="K28" s="33"/>
      <c r="L28" s="70"/>
      <c r="N28" s="61"/>
    </row>
    <row r="29" spans="3:15" s="7" customFormat="1" ht="15.75" outlineLevel="3">
      <c r="C29" s="84"/>
      <c r="D29" s="77">
        <v>3128</v>
      </c>
      <c r="E29" s="58" t="s">
        <v>15</v>
      </c>
      <c r="F29" s="77"/>
      <c r="G29" s="77"/>
      <c r="H29" s="31">
        <f>SUM(H30:H32)</f>
        <v>22000</v>
      </c>
      <c r="I29" s="31">
        <f>SUM(I30:I32)</f>
        <v>22000</v>
      </c>
      <c r="J29" s="31">
        <f>SUM(J30:J32)</f>
        <v>44000</v>
      </c>
      <c r="K29" s="31">
        <f>SUM(K30:K32)</f>
        <v>0</v>
      </c>
      <c r="L29" s="98">
        <f>SUM(L30:L32)</f>
        <v>0</v>
      </c>
      <c r="N29" s="61"/>
      <c r="O29" s="61"/>
    </row>
    <row r="30" spans="1:15" s="7" customFormat="1" ht="16.5" customHeight="1" outlineLevel="3">
      <c r="A30" s="112" t="s">
        <v>57</v>
      </c>
      <c r="B30" s="111" t="s">
        <v>58</v>
      </c>
      <c r="C30" s="84"/>
      <c r="D30" s="76"/>
      <c r="E30" s="90" t="s">
        <v>70</v>
      </c>
      <c r="F30" s="76"/>
      <c r="G30" s="76"/>
      <c r="H30" s="113">
        <f>+'ENERO DE 2017'!I30</f>
        <v>22000</v>
      </c>
      <c r="I30" s="113">
        <v>22000</v>
      </c>
      <c r="J30" s="113">
        <f>+H30+I30</f>
        <v>44000</v>
      </c>
      <c r="K30" s="113">
        <v>0</v>
      </c>
      <c r="L30" s="123"/>
      <c r="N30" s="61"/>
      <c r="O30" s="61"/>
    </row>
    <row r="31" spans="1:15" s="7" customFormat="1" ht="16.5" customHeight="1" outlineLevel="3">
      <c r="A31" s="112">
        <v>480819</v>
      </c>
      <c r="B31" s="110" t="s">
        <v>27</v>
      </c>
      <c r="C31" s="84"/>
      <c r="D31" s="76"/>
      <c r="E31" s="90" t="s">
        <v>50</v>
      </c>
      <c r="F31" s="76"/>
      <c r="G31" s="76"/>
      <c r="H31" s="113"/>
      <c r="I31" s="113"/>
      <c r="J31" s="113">
        <f>+H31+I31</f>
        <v>0</v>
      </c>
      <c r="K31" s="113">
        <v>0</v>
      </c>
      <c r="L31" s="123"/>
      <c r="N31" s="61"/>
      <c r="O31" s="61"/>
    </row>
    <row r="32" spans="1:14" s="7" customFormat="1" ht="12.75" customHeight="1" outlineLevel="3">
      <c r="A32" s="112">
        <v>480522</v>
      </c>
      <c r="B32" s="110" t="s">
        <v>59</v>
      </c>
      <c r="C32" s="84"/>
      <c r="D32" s="76"/>
      <c r="E32" s="52" t="s">
        <v>43</v>
      </c>
      <c r="F32" s="52"/>
      <c r="G32" s="52"/>
      <c r="H32" s="33"/>
      <c r="I32" s="33"/>
      <c r="J32" s="113">
        <f>+H32+I32</f>
        <v>0</v>
      </c>
      <c r="K32" s="113">
        <v>0</v>
      </c>
      <c r="L32" s="122"/>
      <c r="N32" s="61"/>
    </row>
    <row r="33" spans="1:14" s="24" customFormat="1" ht="15.75" outlineLevel="1">
      <c r="A33" s="7"/>
      <c r="C33" s="82"/>
      <c r="D33" s="77">
        <v>3200</v>
      </c>
      <c r="E33" s="58" t="s">
        <v>16</v>
      </c>
      <c r="F33" s="58"/>
      <c r="G33" s="31">
        <f aca="true" t="shared" si="0" ref="G33:L33">SUM(G34:G46)</f>
        <v>307013183</v>
      </c>
      <c r="H33" s="31">
        <f t="shared" si="0"/>
        <v>0</v>
      </c>
      <c r="I33" s="31">
        <f t="shared" si="0"/>
        <v>0</v>
      </c>
      <c r="J33" s="31">
        <f>SUM(J34:J46)</f>
        <v>0</v>
      </c>
      <c r="K33" s="31">
        <f t="shared" si="0"/>
        <v>0</v>
      </c>
      <c r="L33" s="98">
        <f t="shared" si="0"/>
        <v>0</v>
      </c>
      <c r="N33" s="62"/>
    </row>
    <row r="34" spans="3:12" ht="12.75" outlineLevel="2">
      <c r="C34" s="85"/>
      <c r="D34" s="78">
        <v>3210</v>
      </c>
      <c r="E34" s="92" t="s">
        <v>17</v>
      </c>
      <c r="F34" s="91"/>
      <c r="G34" s="91"/>
      <c r="H34" s="35"/>
      <c r="I34" s="35"/>
      <c r="J34" s="108"/>
      <c r="K34" s="35"/>
      <c r="L34" s="71"/>
    </row>
    <row r="35" spans="3:12" s="7" customFormat="1" ht="11.25" outlineLevel="3">
      <c r="C35" s="84"/>
      <c r="D35" s="76">
        <v>3211</v>
      </c>
      <c r="E35" s="90" t="s">
        <v>18</v>
      </c>
      <c r="F35" s="76"/>
      <c r="G35" s="76"/>
      <c r="H35" s="33"/>
      <c r="I35" s="33"/>
      <c r="J35" s="109"/>
      <c r="K35" s="33"/>
      <c r="L35" s="70"/>
    </row>
    <row r="36" spans="3:12" s="7" customFormat="1" ht="11.25" outlineLevel="3">
      <c r="C36" s="84"/>
      <c r="D36" s="76">
        <v>3212</v>
      </c>
      <c r="E36" s="90" t="s">
        <v>19</v>
      </c>
      <c r="F36" s="76"/>
      <c r="G36" s="76"/>
      <c r="H36" s="33"/>
      <c r="I36" s="33"/>
      <c r="J36" s="109"/>
      <c r="K36" s="33"/>
      <c r="L36" s="70"/>
    </row>
    <row r="37" spans="3:12" ht="12.75" outlineLevel="2">
      <c r="C37" s="85"/>
      <c r="D37" s="78">
        <v>3220</v>
      </c>
      <c r="E37" s="92" t="s">
        <v>20</v>
      </c>
      <c r="F37" s="91"/>
      <c r="G37" s="91"/>
      <c r="H37" s="33"/>
      <c r="I37" s="33"/>
      <c r="J37" s="109"/>
      <c r="K37" s="33"/>
      <c r="L37" s="71"/>
    </row>
    <row r="38" spans="3:12" s="7" customFormat="1" ht="11.25" outlineLevel="3">
      <c r="C38" s="84"/>
      <c r="D38" s="76">
        <v>3221</v>
      </c>
      <c r="E38" s="90" t="s">
        <v>18</v>
      </c>
      <c r="F38" s="76"/>
      <c r="G38" s="76"/>
      <c r="H38" s="33"/>
      <c r="I38" s="33"/>
      <c r="J38" s="109"/>
      <c r="K38" s="33"/>
      <c r="L38" s="70"/>
    </row>
    <row r="39" spans="3:12" s="7" customFormat="1" ht="11.25" outlineLevel="3">
      <c r="C39" s="84"/>
      <c r="D39" s="76">
        <v>3222</v>
      </c>
      <c r="E39" s="90" t="s">
        <v>19</v>
      </c>
      <c r="F39" s="76"/>
      <c r="G39" s="76"/>
      <c r="H39" s="33"/>
      <c r="I39" s="33"/>
      <c r="J39" s="109"/>
      <c r="K39" s="33"/>
      <c r="L39" s="70"/>
    </row>
    <row r="40" spans="1:12" s="7" customFormat="1" ht="22.5" customHeight="1" outlineLevel="2">
      <c r="A40" s="112">
        <v>480535</v>
      </c>
      <c r="B40" s="110" t="s">
        <v>56</v>
      </c>
      <c r="C40" s="84"/>
      <c r="D40" s="76">
        <v>3230</v>
      </c>
      <c r="E40" s="52" t="s">
        <v>21</v>
      </c>
      <c r="F40" s="52"/>
      <c r="G40" s="115"/>
      <c r="H40" s="33"/>
      <c r="I40" s="33"/>
      <c r="J40" s="113">
        <f>+H40+I40</f>
        <v>0</v>
      </c>
      <c r="K40" s="121"/>
      <c r="L40" s="122"/>
    </row>
    <row r="41" spans="3:12" ht="12.75" outlineLevel="2">
      <c r="C41" s="85"/>
      <c r="D41" s="78">
        <v>3250</v>
      </c>
      <c r="E41" s="59" t="s">
        <v>22</v>
      </c>
      <c r="F41" s="59"/>
      <c r="G41" s="59"/>
      <c r="H41" s="35"/>
      <c r="I41" s="35"/>
      <c r="J41" s="35"/>
      <c r="K41" s="35"/>
      <c r="L41" s="87"/>
    </row>
    <row r="42" spans="3:12" s="7" customFormat="1" ht="11.25" outlineLevel="3">
      <c r="C42" s="84"/>
      <c r="D42" s="76">
        <v>3251</v>
      </c>
      <c r="E42" s="90" t="s">
        <v>23</v>
      </c>
      <c r="F42" s="76"/>
      <c r="G42" s="76"/>
      <c r="H42" s="33"/>
      <c r="I42" s="33"/>
      <c r="J42" s="33"/>
      <c r="K42" s="33"/>
      <c r="L42" s="70"/>
    </row>
    <row r="43" spans="3:12" s="7" customFormat="1" ht="11.25" outlineLevel="3">
      <c r="C43" s="84"/>
      <c r="D43" s="76">
        <v>3252</v>
      </c>
      <c r="E43" s="90" t="s">
        <v>24</v>
      </c>
      <c r="F43" s="76"/>
      <c r="G43" s="115">
        <v>307013183</v>
      </c>
      <c r="H43" s="33"/>
      <c r="I43" s="33"/>
      <c r="J43" s="33"/>
      <c r="K43" s="33"/>
      <c r="L43" s="70"/>
    </row>
    <row r="44" spans="3:12" s="7" customFormat="1" ht="11.25" outlineLevel="3">
      <c r="C44" s="84"/>
      <c r="D44" s="76">
        <v>3254</v>
      </c>
      <c r="E44" s="52" t="s">
        <v>25</v>
      </c>
      <c r="F44" s="52"/>
      <c r="G44" s="52"/>
      <c r="H44" s="33"/>
      <c r="I44" s="33"/>
      <c r="J44" s="33"/>
      <c r="K44" s="33"/>
      <c r="L44" s="70"/>
    </row>
    <row r="45" spans="3:12" s="7" customFormat="1" ht="11.25" outlineLevel="3">
      <c r="C45" s="84"/>
      <c r="D45" s="76">
        <v>3255</v>
      </c>
      <c r="E45" s="52" t="s">
        <v>26</v>
      </c>
      <c r="F45" s="52"/>
      <c r="G45" s="52"/>
      <c r="H45" s="33"/>
      <c r="I45" s="33"/>
      <c r="J45" s="33"/>
      <c r="K45" s="33"/>
      <c r="L45" s="70"/>
    </row>
    <row r="46" spans="3:12" ht="12.75" outlineLevel="2">
      <c r="C46" s="85"/>
      <c r="D46" s="78">
        <v>3260</v>
      </c>
      <c r="E46" s="93" t="s">
        <v>27</v>
      </c>
      <c r="F46" s="78"/>
      <c r="G46" s="78"/>
      <c r="H46" s="35"/>
      <c r="I46" s="35"/>
      <c r="J46" s="35"/>
      <c r="K46" s="35"/>
      <c r="L46" s="71"/>
    </row>
    <row r="47" spans="3:12" s="24" customFormat="1" ht="15" outlineLevel="1">
      <c r="C47" s="82"/>
      <c r="D47" s="77">
        <v>3500</v>
      </c>
      <c r="E47" s="58" t="s">
        <v>28</v>
      </c>
      <c r="F47" s="58"/>
      <c r="G47" s="58"/>
      <c r="H47" s="31"/>
      <c r="I47" s="31"/>
      <c r="J47" s="31"/>
      <c r="K47" s="31"/>
      <c r="L47" s="98"/>
    </row>
    <row r="48" spans="3:12" s="19" customFormat="1" ht="17.25">
      <c r="C48" s="86"/>
      <c r="D48" s="79">
        <v>4000</v>
      </c>
      <c r="E48" s="60" t="s">
        <v>29</v>
      </c>
      <c r="F48" s="60"/>
      <c r="G48" s="36">
        <f>SUM(G49:G51)</f>
        <v>0</v>
      </c>
      <c r="H48" s="36">
        <f>SUM(H49:H51)</f>
        <v>0</v>
      </c>
      <c r="I48" s="36">
        <f>SUM(I49:I51)</f>
        <v>0</v>
      </c>
      <c r="J48" s="36">
        <f>SUM(J49:J51)</f>
        <v>0</v>
      </c>
      <c r="K48" s="36">
        <f>SUM(K49:K51)</f>
        <v>0</v>
      </c>
      <c r="L48" s="72">
        <f>SUM(L49:L51)</f>
        <v>0</v>
      </c>
    </row>
    <row r="49" spans="3:12" ht="12.75" outlineLevel="1">
      <c r="C49" s="85"/>
      <c r="D49" s="78">
        <v>4100</v>
      </c>
      <c r="E49" s="59" t="s">
        <v>30</v>
      </c>
      <c r="F49" s="59"/>
      <c r="G49" s="59"/>
      <c r="H49" s="35"/>
      <c r="I49" s="35"/>
      <c r="J49" s="35"/>
      <c r="K49" s="35"/>
      <c r="L49" s="71"/>
    </row>
    <row r="50" spans="3:12" ht="12.75" outlineLevel="1">
      <c r="C50" s="85"/>
      <c r="D50" s="78">
        <v>4200</v>
      </c>
      <c r="E50" s="59" t="s">
        <v>31</v>
      </c>
      <c r="F50" s="59"/>
      <c r="G50" s="59"/>
      <c r="H50" s="35"/>
      <c r="I50" s="35"/>
      <c r="J50" s="35"/>
      <c r="K50" s="35"/>
      <c r="L50" s="71"/>
    </row>
    <row r="51" spans="3:12" ht="13.5" outlineLevel="1" thickBot="1">
      <c r="C51" s="85"/>
      <c r="D51" s="80">
        <v>4300</v>
      </c>
      <c r="E51" s="37" t="s">
        <v>32</v>
      </c>
      <c r="F51" s="37"/>
      <c r="G51" s="37"/>
      <c r="H51" s="38"/>
      <c r="I51" s="38"/>
      <c r="J51" s="38"/>
      <c r="K51" s="64"/>
      <c r="L51" s="39"/>
    </row>
    <row r="52" spans="3:12" s="19" customFormat="1" ht="18" thickBot="1">
      <c r="C52" s="86"/>
      <c r="D52" s="81" t="s">
        <v>33</v>
      </c>
      <c r="E52" s="21"/>
      <c r="F52" s="21"/>
      <c r="G52" s="22">
        <f aca="true" t="shared" si="1" ref="G52:L52">G48+G15</f>
        <v>7757013183</v>
      </c>
      <c r="H52" s="22">
        <f t="shared" si="1"/>
        <v>68872022.8</v>
      </c>
      <c r="I52" s="22">
        <f>I48+I15</f>
        <v>323648066</v>
      </c>
      <c r="J52" s="22">
        <f t="shared" si="1"/>
        <v>392520088.8</v>
      </c>
      <c r="K52" s="22">
        <f t="shared" si="1"/>
        <v>0</v>
      </c>
      <c r="L52" s="73">
        <f t="shared" si="1"/>
        <v>0</v>
      </c>
    </row>
    <row r="54" spans="5:12" s="40" customFormat="1" ht="12" thickBot="1">
      <c r="E54" s="41" t="s">
        <v>34</v>
      </c>
      <c r="F54" s="41"/>
      <c r="G54" s="41"/>
      <c r="H54" s="41"/>
      <c r="I54" s="41"/>
      <c r="J54" s="41"/>
      <c r="K54" s="42"/>
      <c r="L54" s="43"/>
    </row>
    <row r="55" spans="5:12" s="44" customFormat="1" ht="24.75" customHeight="1" thickBot="1">
      <c r="E55" s="172" t="s">
        <v>80</v>
      </c>
      <c r="F55" s="173"/>
      <c r="G55" s="173"/>
      <c r="H55" s="173"/>
      <c r="I55" s="173"/>
      <c r="J55" s="173"/>
      <c r="K55" s="88"/>
      <c r="L55" s="45" t="s">
        <v>73</v>
      </c>
    </row>
    <row r="56" spans="5:12" s="7" customFormat="1" ht="12">
      <c r="E56" s="119" t="s">
        <v>61</v>
      </c>
      <c r="F56" s="30"/>
      <c r="G56" s="30"/>
      <c r="H56" s="30"/>
      <c r="I56" s="30"/>
      <c r="J56" s="30"/>
      <c r="K56" s="120"/>
      <c r="L56" s="96">
        <f>SUM(L57:L58)</f>
        <v>0</v>
      </c>
    </row>
    <row r="57" spans="5:12" s="7" customFormat="1" ht="11.25">
      <c r="E57" s="46" t="s">
        <v>35</v>
      </c>
      <c r="F57" s="27"/>
      <c r="G57" s="27"/>
      <c r="H57" s="27"/>
      <c r="I57" s="27"/>
      <c r="J57" s="27"/>
      <c r="K57" s="28">
        <f>I16</f>
        <v>323648066</v>
      </c>
      <c r="L57" s="29">
        <f>L16</f>
        <v>0</v>
      </c>
    </row>
    <row r="58" spans="5:12" s="7" customFormat="1" ht="11.25">
      <c r="E58" s="47" t="s">
        <v>36</v>
      </c>
      <c r="F58" s="32"/>
      <c r="G58" s="32"/>
      <c r="H58" s="32"/>
      <c r="I58" s="32"/>
      <c r="J58" s="32"/>
      <c r="K58" s="33">
        <f>H33</f>
        <v>0</v>
      </c>
      <c r="L58" s="34">
        <f>L33</f>
        <v>0</v>
      </c>
    </row>
    <row r="59" spans="5:12" s="7" customFormat="1" ht="11.25">
      <c r="E59" s="47" t="s">
        <v>37</v>
      </c>
      <c r="F59" s="32"/>
      <c r="G59" s="32"/>
      <c r="H59" s="32"/>
      <c r="I59" s="32"/>
      <c r="J59" s="32"/>
      <c r="K59" s="33">
        <f>K48</f>
        <v>0</v>
      </c>
      <c r="L59" s="34">
        <f>L48</f>
        <v>0</v>
      </c>
    </row>
    <row r="60" spans="5:12" s="7" customFormat="1" ht="12" thickBot="1">
      <c r="E60" s="48" t="s">
        <v>38</v>
      </c>
      <c r="F60" s="49"/>
      <c r="G60" s="49"/>
      <c r="H60" s="49"/>
      <c r="I60" s="49"/>
      <c r="J60" s="49"/>
      <c r="K60" s="56">
        <f>SUM(K57:K59)</f>
        <v>323648066</v>
      </c>
      <c r="L60" s="97">
        <f>SUM(L59+L56)</f>
        <v>0</v>
      </c>
    </row>
    <row r="64" spans="4:12" ht="12.75">
      <c r="D64" s="174"/>
      <c r="E64" s="174"/>
      <c r="F64" s="174"/>
      <c r="G64" s="174"/>
      <c r="H64" s="174"/>
      <c r="I64" s="174"/>
      <c r="J64" s="174"/>
      <c r="K64" s="174"/>
      <c r="L64" s="174"/>
    </row>
    <row r="65" spans="8:10" ht="12.75">
      <c r="H65" s="129"/>
      <c r="I65" s="129"/>
      <c r="J65" s="129"/>
    </row>
    <row r="66" spans="8:10" ht="12.75">
      <c r="H66" s="129"/>
      <c r="I66" s="129"/>
      <c r="J66" s="129"/>
    </row>
    <row r="67" spans="8:10" ht="12.75">
      <c r="H67" s="129"/>
      <c r="I67" s="129"/>
      <c r="J67" s="129"/>
    </row>
    <row r="69" spans="7:10" ht="12.75">
      <c r="G69" s="129"/>
      <c r="H69" s="129"/>
      <c r="I69" s="129"/>
      <c r="J69" s="129"/>
    </row>
    <row r="70" spans="7:10" ht="12.75">
      <c r="G70" s="129"/>
      <c r="H70" s="129"/>
      <c r="I70" s="129"/>
      <c r="J70" s="129"/>
    </row>
    <row r="71" spans="7:10" ht="12.75">
      <c r="G71" s="129"/>
      <c r="H71" s="129"/>
      <c r="I71" s="129"/>
      <c r="J71" s="129"/>
    </row>
    <row r="72" spans="8:10" ht="12.75">
      <c r="H72" s="129"/>
      <c r="I72" s="129"/>
      <c r="J72" s="129"/>
    </row>
  </sheetData>
  <sheetProtection/>
  <mergeCells count="10">
    <mergeCell ref="E25:F25"/>
    <mergeCell ref="E26:F26"/>
    <mergeCell ref="E55:J55"/>
    <mergeCell ref="D64:L64"/>
    <mergeCell ref="E18:F18"/>
    <mergeCell ref="E20:F20"/>
    <mergeCell ref="E21:F21"/>
    <mergeCell ref="E22:F22"/>
    <mergeCell ref="E23:F23"/>
    <mergeCell ref="E24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C4">
      <selection activeCell="H24" sqref="H24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0.7109375" style="0" customWidth="1"/>
    <col min="5" max="5" width="15.7109375" style="0" customWidth="1"/>
    <col min="6" max="10" width="22.00390625" style="0" customWidth="1"/>
    <col min="11" max="11" width="23.7109375" style="1" customWidth="1"/>
    <col min="12" max="12" width="27.140625" style="1" customWidth="1"/>
    <col min="13" max="13" width="2.7109375" style="0" customWidth="1"/>
    <col min="14" max="14" width="21.7109375" style="0" bestFit="1" customWidth="1"/>
    <col min="15" max="15" width="19.57421875" style="0" customWidth="1"/>
  </cols>
  <sheetData>
    <row r="1" ht="4.5" customHeight="1">
      <c r="L1" s="65"/>
    </row>
    <row r="2" spans="4:13" s="2" customFormat="1" ht="15">
      <c r="D2" s="3"/>
      <c r="E2" s="3"/>
      <c r="F2" s="3" t="s">
        <v>0</v>
      </c>
      <c r="G2" s="3"/>
      <c r="H2" s="3"/>
      <c r="I2" s="3"/>
      <c r="J2" s="3"/>
      <c r="K2" s="4"/>
      <c r="L2" s="66"/>
      <c r="M2" s="5"/>
    </row>
    <row r="3" spans="4:13" s="2" customFormat="1" ht="15">
      <c r="D3" s="6"/>
      <c r="E3" s="6"/>
      <c r="F3" s="6" t="s">
        <v>51</v>
      </c>
      <c r="G3" s="6"/>
      <c r="H3" s="6"/>
      <c r="I3" s="6"/>
      <c r="J3" s="6"/>
      <c r="K3" s="4"/>
      <c r="L3" s="66"/>
      <c r="M3" s="5"/>
    </row>
    <row r="4" spans="4:13" s="2" customFormat="1" ht="15">
      <c r="D4" s="6"/>
      <c r="E4" s="6"/>
      <c r="F4" s="6" t="s">
        <v>1</v>
      </c>
      <c r="G4" s="6"/>
      <c r="H4" s="6"/>
      <c r="I4" s="6"/>
      <c r="J4" s="6"/>
      <c r="K4" s="4"/>
      <c r="L4" s="66"/>
      <c r="M4" s="5"/>
    </row>
    <row r="5" spans="12:14" ht="12.75">
      <c r="L5" s="65"/>
      <c r="N5" s="124" t="s">
        <v>62</v>
      </c>
    </row>
    <row r="6" spans="6:14" ht="12.75">
      <c r="F6" t="s">
        <v>2</v>
      </c>
      <c r="L6" s="65"/>
      <c r="N6" s="124" t="s">
        <v>63</v>
      </c>
    </row>
    <row r="7" spans="4:14" s="7" customFormat="1" ht="12">
      <c r="D7" s="50" t="s">
        <v>39</v>
      </c>
      <c r="E7" s="8" t="s">
        <v>3</v>
      </c>
      <c r="K7" s="9"/>
      <c r="L7" s="29"/>
      <c r="N7" s="7" t="s">
        <v>64</v>
      </c>
    </row>
    <row r="8" spans="4:14" s="7" customFormat="1" ht="12">
      <c r="D8" s="50" t="s">
        <v>40</v>
      </c>
      <c r="K8" s="9"/>
      <c r="L8" s="29"/>
      <c r="N8" s="7" t="s">
        <v>65</v>
      </c>
    </row>
    <row r="9" spans="4:14" s="7" customFormat="1" ht="12">
      <c r="D9" s="50" t="s">
        <v>41</v>
      </c>
      <c r="E9" s="10" t="s">
        <v>0</v>
      </c>
      <c r="K9" s="9"/>
      <c r="L9" s="29"/>
      <c r="N9" s="7" t="s">
        <v>66</v>
      </c>
    </row>
    <row r="10" spans="4:12" s="7" customFormat="1" ht="12">
      <c r="D10" s="50" t="s">
        <v>69</v>
      </c>
      <c r="J10" s="61">
        <v>759592337.9000001</v>
      </c>
      <c r="K10" s="9">
        <f>+J10-J15</f>
        <v>-51099.78999996185</v>
      </c>
      <c r="L10" s="67" t="s">
        <v>44</v>
      </c>
    </row>
    <row r="11" spans="11:12" s="7" customFormat="1" ht="4.5" customHeight="1" thickBot="1">
      <c r="K11" s="9"/>
      <c r="L11" s="29"/>
    </row>
    <row r="12" spans="1:12" s="11" customFormat="1" ht="50.25" customHeight="1">
      <c r="A12" s="11" t="s">
        <v>52</v>
      </c>
      <c r="B12" s="11" t="s">
        <v>60</v>
      </c>
      <c r="D12" s="12" t="s">
        <v>4</v>
      </c>
      <c r="E12" s="13" t="s">
        <v>5</v>
      </c>
      <c r="F12" s="104"/>
      <c r="G12" s="106" t="s">
        <v>67</v>
      </c>
      <c r="H12" s="106" t="s">
        <v>75</v>
      </c>
      <c r="I12" s="106" t="s">
        <v>78</v>
      </c>
      <c r="J12" s="116" t="s">
        <v>71</v>
      </c>
      <c r="K12" s="106" t="s">
        <v>42</v>
      </c>
      <c r="L12" s="14" t="s">
        <v>79</v>
      </c>
    </row>
    <row r="13" spans="3:12" s="15" customFormat="1" ht="12" thickBot="1">
      <c r="C13" s="100"/>
      <c r="D13" s="17"/>
      <c r="E13" s="16"/>
      <c r="F13" s="102"/>
      <c r="G13" s="102"/>
      <c r="H13" s="102"/>
      <c r="I13" s="128"/>
      <c r="J13" s="102"/>
      <c r="K13" s="107">
        <v>1</v>
      </c>
      <c r="L13" s="18">
        <v>2</v>
      </c>
    </row>
    <row r="14" spans="3:12" s="11" customFormat="1" ht="4.5" customHeight="1" thickBot="1">
      <c r="C14" s="101"/>
      <c r="F14" s="103"/>
      <c r="G14" s="103"/>
      <c r="H14" s="103"/>
      <c r="I14" s="103"/>
      <c r="J14" s="103"/>
      <c r="K14" s="105"/>
      <c r="L14" s="68"/>
    </row>
    <row r="15" spans="4:14" s="19" customFormat="1" ht="19.5" thickBot="1">
      <c r="D15" s="20">
        <v>3000</v>
      </c>
      <c r="E15" s="21" t="s">
        <v>6</v>
      </c>
      <c r="F15" s="118"/>
      <c r="G15" s="51">
        <f>+G16</f>
        <v>7757013183</v>
      </c>
      <c r="H15" s="51">
        <f>'FEBRERO DE 2017 '!J15</f>
        <v>392520088.8</v>
      </c>
      <c r="I15" s="51">
        <f>I16</f>
        <v>367123348.89</v>
      </c>
      <c r="J15" s="51">
        <f>J16</f>
        <v>759643437.69</v>
      </c>
      <c r="K15" s="51">
        <f>K$16+K$33+K$47</f>
        <v>0</v>
      </c>
      <c r="L15" s="23">
        <f>L16+L33+L47</f>
        <v>0</v>
      </c>
      <c r="N15" s="125"/>
    </row>
    <row r="16" spans="3:12" s="24" customFormat="1" ht="15.75" outlineLevel="1">
      <c r="C16" s="82"/>
      <c r="D16" s="74">
        <v>3100</v>
      </c>
      <c r="E16" s="25" t="s">
        <v>7</v>
      </c>
      <c r="F16" s="25"/>
      <c r="G16" s="31">
        <f>G20+G29+G33</f>
        <v>7757013183</v>
      </c>
      <c r="H16" s="31">
        <f>'FEBRERO DE 2017 '!J16</f>
        <v>392520088.8</v>
      </c>
      <c r="I16" s="31">
        <f>I19+I29+I33</f>
        <v>367123348.89</v>
      </c>
      <c r="J16" s="31">
        <f>J19+J29</f>
        <v>759643437.69</v>
      </c>
      <c r="K16" s="31">
        <f>K$17+K$19</f>
        <v>0</v>
      </c>
      <c r="L16" s="99">
        <f>L17+L19</f>
        <v>0</v>
      </c>
    </row>
    <row r="17" spans="3:12" s="26" customFormat="1" ht="15" outlineLevel="2">
      <c r="C17" s="83"/>
      <c r="D17" s="75">
        <v>3110</v>
      </c>
      <c r="E17" s="94" t="s">
        <v>8</v>
      </c>
      <c r="F17" s="95"/>
      <c r="G17" s="114">
        <v>0</v>
      </c>
      <c r="H17" s="114">
        <v>0</v>
      </c>
      <c r="I17" s="53">
        <v>0</v>
      </c>
      <c r="J17" s="53">
        <f>+J33</f>
        <v>0</v>
      </c>
      <c r="K17" s="53">
        <f>K18</f>
        <v>0</v>
      </c>
      <c r="L17" s="69">
        <f>L18</f>
        <v>0</v>
      </c>
    </row>
    <row r="18" spans="3:12" s="7" customFormat="1" ht="12" outlineLevel="2">
      <c r="C18" s="84"/>
      <c r="D18" s="76">
        <v>3112</v>
      </c>
      <c r="E18" s="171" t="s">
        <v>9</v>
      </c>
      <c r="F18" s="171"/>
      <c r="G18" s="132"/>
      <c r="H18" s="132"/>
      <c r="I18" s="33"/>
      <c r="J18" s="33"/>
      <c r="K18" s="33"/>
      <c r="L18" s="70"/>
    </row>
    <row r="19" spans="3:14" s="26" customFormat="1" ht="15.75" outlineLevel="2">
      <c r="C19" s="83"/>
      <c r="D19" s="31">
        <v>3120</v>
      </c>
      <c r="E19" s="31" t="s">
        <v>10</v>
      </c>
      <c r="F19" s="31"/>
      <c r="G19" s="31">
        <f>G20+G29+G33</f>
        <v>7757013183</v>
      </c>
      <c r="H19" s="31">
        <f>'FEBRERO DE 2017 '!J19</f>
        <v>392476088.8</v>
      </c>
      <c r="I19" s="31">
        <f>I20</f>
        <v>367116248.89</v>
      </c>
      <c r="J19" s="31">
        <f>J20</f>
        <v>759592337.69</v>
      </c>
      <c r="K19" s="31">
        <f>SUM(K20+K29)</f>
        <v>0</v>
      </c>
      <c r="L19" s="98">
        <f>L20++L25+L26+L27+L28+L29</f>
        <v>0</v>
      </c>
      <c r="N19" s="55"/>
    </row>
    <row r="20" spans="3:14" s="7" customFormat="1" ht="12.75" outlineLevel="3">
      <c r="C20" s="84"/>
      <c r="D20" s="76">
        <v>3121</v>
      </c>
      <c r="E20" s="169" t="s">
        <v>49</v>
      </c>
      <c r="F20" s="170"/>
      <c r="G20" s="54">
        <f>G21+G23+G24</f>
        <v>7450000000</v>
      </c>
      <c r="H20" s="54">
        <f>'FEBRERO DE 2017 '!J20</f>
        <v>392476088.8</v>
      </c>
      <c r="I20" s="54">
        <f>I21+I22+I23+I24</f>
        <v>367116248.89</v>
      </c>
      <c r="J20" s="54">
        <f>J21+J22+J23+J24</f>
        <v>759592337.69</v>
      </c>
      <c r="K20" s="54">
        <f>SUM(K21:K24)</f>
        <v>0</v>
      </c>
      <c r="L20" s="117"/>
      <c r="N20" s="9"/>
    </row>
    <row r="21" spans="1:14" s="7" customFormat="1" ht="19.5" customHeight="1" outlineLevel="3">
      <c r="A21" s="112">
        <v>245301</v>
      </c>
      <c r="B21" s="110" t="s">
        <v>53</v>
      </c>
      <c r="C21" s="84"/>
      <c r="D21" s="76"/>
      <c r="E21" s="171" t="s">
        <v>45</v>
      </c>
      <c r="F21" s="171"/>
      <c r="G21" s="54">
        <v>6437212455</v>
      </c>
      <c r="H21" s="54">
        <f>'FEBRERO DE 2017 '!J21</f>
        <v>68850022.8</v>
      </c>
      <c r="I21" s="54">
        <v>294429755</v>
      </c>
      <c r="J21" s="54">
        <f>H21+I21</f>
        <v>363279777.8</v>
      </c>
      <c r="K21" s="113">
        <v>0</v>
      </c>
      <c r="L21" s="117"/>
      <c r="N21" s="63"/>
    </row>
    <row r="22" spans="3:14" s="7" customFormat="1" ht="12.75" outlineLevel="3">
      <c r="C22" s="84"/>
      <c r="D22" s="76"/>
      <c r="E22" s="171" t="s">
        <v>46</v>
      </c>
      <c r="F22" s="171"/>
      <c r="G22" s="132"/>
      <c r="H22" s="132"/>
      <c r="I22" s="113">
        <v>47127612</v>
      </c>
      <c r="J22" s="136">
        <f>I22</f>
        <v>47127612</v>
      </c>
      <c r="K22" s="113">
        <v>0</v>
      </c>
      <c r="L22" s="117"/>
      <c r="N22" s="63"/>
    </row>
    <row r="23" spans="1:14" s="7" customFormat="1" ht="24.75" customHeight="1" outlineLevel="3">
      <c r="A23" s="112">
        <v>439005</v>
      </c>
      <c r="B23" s="110" t="s">
        <v>54</v>
      </c>
      <c r="C23" s="84"/>
      <c r="D23" s="76"/>
      <c r="E23" s="171" t="s">
        <v>47</v>
      </c>
      <c r="F23" s="171"/>
      <c r="G23" s="54">
        <v>50000000</v>
      </c>
      <c r="H23" s="54"/>
      <c r="I23" s="54">
        <f>6696226.89+79312+1272283</f>
        <v>8047821.89</v>
      </c>
      <c r="J23" s="113">
        <f>I23</f>
        <v>8047821.89</v>
      </c>
      <c r="K23" s="33">
        <f>18965760-18965760</f>
        <v>0</v>
      </c>
      <c r="L23" s="117"/>
      <c r="N23" s="9"/>
    </row>
    <row r="24" spans="1:14" s="7" customFormat="1" ht="21" customHeight="1" outlineLevel="3">
      <c r="A24" s="112">
        <v>439014</v>
      </c>
      <c r="B24" s="110" t="s">
        <v>55</v>
      </c>
      <c r="C24" s="84"/>
      <c r="D24" s="76"/>
      <c r="E24" s="171" t="s">
        <v>48</v>
      </c>
      <c r="F24" s="171"/>
      <c r="G24" s="54">
        <v>962787545</v>
      </c>
      <c r="H24" s="54">
        <f>'FEBRERO DE 2017 '!J24</f>
        <v>323626066</v>
      </c>
      <c r="I24" s="54">
        <v>17511060</v>
      </c>
      <c r="J24" s="54">
        <f>H24+I24</f>
        <v>341137126</v>
      </c>
      <c r="K24" s="113">
        <v>0</v>
      </c>
      <c r="L24" s="70"/>
      <c r="N24" s="63"/>
    </row>
    <row r="25" spans="3:14" s="7" customFormat="1" ht="12.75" outlineLevel="3">
      <c r="C25" s="84"/>
      <c r="D25" s="76">
        <v>3123</v>
      </c>
      <c r="E25" s="169" t="s">
        <v>11</v>
      </c>
      <c r="F25" s="170"/>
      <c r="G25" s="133"/>
      <c r="H25" s="133"/>
      <c r="I25" s="54"/>
      <c r="J25" s="54"/>
      <c r="K25" s="33"/>
      <c r="L25" s="70"/>
      <c r="N25" s="9"/>
    </row>
    <row r="26" spans="3:14" s="7" customFormat="1" ht="12" outlineLevel="3">
      <c r="C26" s="84"/>
      <c r="D26" s="76">
        <v>3124</v>
      </c>
      <c r="E26" s="171" t="s">
        <v>12</v>
      </c>
      <c r="F26" s="171"/>
      <c r="G26" s="132"/>
      <c r="H26" s="132"/>
      <c r="I26" s="33"/>
      <c r="J26" s="33"/>
      <c r="K26" s="33"/>
      <c r="L26" s="70"/>
      <c r="N26" s="9"/>
    </row>
    <row r="27" spans="3:14" s="7" customFormat="1" ht="12" outlineLevel="3">
      <c r="C27" s="84"/>
      <c r="D27" s="76">
        <v>3125</v>
      </c>
      <c r="E27" s="90" t="s">
        <v>13</v>
      </c>
      <c r="F27" s="76"/>
      <c r="G27" s="76"/>
      <c r="H27" s="76"/>
      <c r="I27" s="33"/>
      <c r="J27" s="33"/>
      <c r="K27" s="33"/>
      <c r="L27" s="70"/>
      <c r="N27" s="9"/>
    </row>
    <row r="28" spans="3:14" s="7" customFormat="1" ht="12" outlineLevel="3">
      <c r="C28" s="84"/>
      <c r="D28" s="76">
        <v>3126</v>
      </c>
      <c r="E28" s="52" t="s">
        <v>14</v>
      </c>
      <c r="F28" s="52"/>
      <c r="G28" s="52"/>
      <c r="H28" s="52"/>
      <c r="I28" s="33"/>
      <c r="J28" s="33"/>
      <c r="K28" s="33"/>
      <c r="L28" s="70"/>
      <c r="N28" s="61"/>
    </row>
    <row r="29" spans="3:15" s="7" customFormat="1" ht="15.75" outlineLevel="3">
      <c r="C29" s="84"/>
      <c r="D29" s="77">
        <v>3128</v>
      </c>
      <c r="E29" s="58" t="s">
        <v>15</v>
      </c>
      <c r="F29" s="77"/>
      <c r="G29" s="77"/>
      <c r="H29" s="134">
        <f>'FEBRERO DE 2017 '!J29</f>
        <v>44000</v>
      </c>
      <c r="I29" s="31">
        <f>I30</f>
        <v>7100</v>
      </c>
      <c r="J29" s="31">
        <f>J30</f>
        <v>51100</v>
      </c>
      <c r="K29" s="31">
        <f>SUM(K30:K32)</f>
        <v>0</v>
      </c>
      <c r="L29" s="98">
        <f>SUM(L30:L32)</f>
        <v>0</v>
      </c>
      <c r="N29" s="61"/>
      <c r="O29" s="61"/>
    </row>
    <row r="30" spans="1:15" s="7" customFormat="1" ht="16.5" customHeight="1" outlineLevel="3">
      <c r="A30" s="112" t="s">
        <v>57</v>
      </c>
      <c r="B30" s="111" t="s">
        <v>58</v>
      </c>
      <c r="C30" s="84"/>
      <c r="D30" s="76"/>
      <c r="E30" s="90" t="s">
        <v>70</v>
      </c>
      <c r="F30" s="76"/>
      <c r="G30" s="76"/>
      <c r="H30" s="89">
        <f>'FEBRERO DE 2017 '!J30</f>
        <v>44000</v>
      </c>
      <c r="I30" s="113">
        <v>7100</v>
      </c>
      <c r="J30" s="113">
        <f>H30+I30</f>
        <v>51100</v>
      </c>
      <c r="K30" s="113">
        <v>0</v>
      </c>
      <c r="L30" s="123"/>
      <c r="N30" s="61"/>
      <c r="O30" s="61"/>
    </row>
    <row r="31" spans="1:15" s="7" customFormat="1" ht="16.5" customHeight="1" outlineLevel="3">
      <c r="A31" s="112">
        <v>480819</v>
      </c>
      <c r="B31" s="110" t="s">
        <v>27</v>
      </c>
      <c r="C31" s="84"/>
      <c r="D31" s="76"/>
      <c r="E31" s="90" t="s">
        <v>50</v>
      </c>
      <c r="F31" s="76"/>
      <c r="G31" s="76"/>
      <c r="H31" s="76"/>
      <c r="I31" s="113"/>
      <c r="J31" s="113"/>
      <c r="K31" s="113">
        <v>0</v>
      </c>
      <c r="L31" s="123"/>
      <c r="N31" s="61"/>
      <c r="O31" s="61"/>
    </row>
    <row r="32" spans="1:14" s="7" customFormat="1" ht="12.75" customHeight="1" outlineLevel="3">
      <c r="A32" s="112">
        <v>480522</v>
      </c>
      <c r="B32" s="110" t="s">
        <v>59</v>
      </c>
      <c r="C32" s="84"/>
      <c r="D32" s="76"/>
      <c r="E32" s="52" t="s">
        <v>43</v>
      </c>
      <c r="F32" s="52"/>
      <c r="G32" s="52"/>
      <c r="H32" s="52"/>
      <c r="I32" s="33"/>
      <c r="J32" s="33"/>
      <c r="K32" s="113">
        <v>0</v>
      </c>
      <c r="L32" s="122"/>
      <c r="N32" s="61"/>
    </row>
    <row r="33" spans="1:14" s="24" customFormat="1" ht="15.75" outlineLevel="1">
      <c r="A33" s="7"/>
      <c r="C33" s="82"/>
      <c r="D33" s="77">
        <v>3200</v>
      </c>
      <c r="E33" s="58" t="s">
        <v>16</v>
      </c>
      <c r="F33" s="58"/>
      <c r="G33" s="31">
        <f aca="true" t="shared" si="0" ref="G33:L33">SUM(G34:G46)</f>
        <v>307013183</v>
      </c>
      <c r="H33" s="31">
        <v>0</v>
      </c>
      <c r="I33" s="31">
        <v>0</v>
      </c>
      <c r="J33" s="31">
        <v>0</v>
      </c>
      <c r="K33" s="31">
        <f t="shared" si="0"/>
        <v>0</v>
      </c>
      <c r="L33" s="98">
        <f t="shared" si="0"/>
        <v>0</v>
      </c>
      <c r="N33" s="62"/>
    </row>
    <row r="34" spans="3:12" ht="12.75" outlineLevel="2">
      <c r="C34" s="85"/>
      <c r="D34" s="78">
        <v>3210</v>
      </c>
      <c r="E34" s="92" t="s">
        <v>17</v>
      </c>
      <c r="F34" s="91"/>
      <c r="G34" s="91"/>
      <c r="H34" s="91"/>
      <c r="I34" s="35"/>
      <c r="J34" s="35"/>
      <c r="K34" s="35"/>
      <c r="L34" s="71"/>
    </row>
    <row r="35" spans="3:12" s="7" customFormat="1" ht="11.25" outlineLevel="3">
      <c r="C35" s="84"/>
      <c r="D35" s="76">
        <v>3211</v>
      </c>
      <c r="E35" s="90" t="s">
        <v>18</v>
      </c>
      <c r="F35" s="76"/>
      <c r="G35" s="76"/>
      <c r="H35" s="76"/>
      <c r="I35" s="33"/>
      <c r="J35" s="33"/>
      <c r="K35" s="33"/>
      <c r="L35" s="70"/>
    </row>
    <row r="36" spans="3:12" s="7" customFormat="1" ht="11.25" outlineLevel="3">
      <c r="C36" s="84"/>
      <c r="D36" s="76">
        <v>3212</v>
      </c>
      <c r="E36" s="90" t="s">
        <v>19</v>
      </c>
      <c r="F36" s="76"/>
      <c r="G36" s="76"/>
      <c r="H36" s="76"/>
      <c r="I36" s="33"/>
      <c r="J36" s="33"/>
      <c r="K36" s="33"/>
      <c r="L36" s="70"/>
    </row>
    <row r="37" spans="3:12" ht="12.75" outlineLevel="2">
      <c r="C37" s="85"/>
      <c r="D37" s="78">
        <v>3220</v>
      </c>
      <c r="E37" s="92" t="s">
        <v>20</v>
      </c>
      <c r="F37" s="91"/>
      <c r="G37" s="91"/>
      <c r="H37" s="91"/>
      <c r="I37" s="33"/>
      <c r="J37" s="33"/>
      <c r="K37" s="33"/>
      <c r="L37" s="71"/>
    </row>
    <row r="38" spans="3:12" s="7" customFormat="1" ht="11.25" outlineLevel="3">
      <c r="C38" s="84"/>
      <c r="D38" s="76">
        <v>3221</v>
      </c>
      <c r="E38" s="90" t="s">
        <v>18</v>
      </c>
      <c r="F38" s="76"/>
      <c r="G38" s="76"/>
      <c r="H38" s="76"/>
      <c r="I38" s="33"/>
      <c r="J38" s="33"/>
      <c r="K38" s="33"/>
      <c r="L38" s="70"/>
    </row>
    <row r="39" spans="3:12" s="7" customFormat="1" ht="11.25" outlineLevel="3">
      <c r="C39" s="84"/>
      <c r="D39" s="76">
        <v>3222</v>
      </c>
      <c r="E39" s="90" t="s">
        <v>19</v>
      </c>
      <c r="F39" s="76"/>
      <c r="G39" s="76"/>
      <c r="H39" s="76"/>
      <c r="I39" s="33"/>
      <c r="J39" s="33"/>
      <c r="K39" s="33"/>
      <c r="L39" s="70"/>
    </row>
    <row r="40" spans="1:12" s="7" customFormat="1" ht="22.5" customHeight="1" outlineLevel="2">
      <c r="A40" s="112">
        <v>480535</v>
      </c>
      <c r="B40" s="110" t="s">
        <v>56</v>
      </c>
      <c r="C40" s="84"/>
      <c r="D40" s="76">
        <v>3230</v>
      </c>
      <c r="E40" s="52" t="s">
        <v>21</v>
      </c>
      <c r="F40" s="52"/>
      <c r="G40" s="115"/>
      <c r="H40" s="115"/>
      <c r="I40" s="33"/>
      <c r="J40" s="33"/>
      <c r="K40" s="121"/>
      <c r="L40" s="122"/>
    </row>
    <row r="41" spans="3:12" ht="12.75" outlineLevel="2">
      <c r="C41" s="85"/>
      <c r="D41" s="78">
        <v>3250</v>
      </c>
      <c r="E41" s="59" t="s">
        <v>22</v>
      </c>
      <c r="F41" s="59"/>
      <c r="G41" s="59"/>
      <c r="H41" s="59"/>
      <c r="I41" s="35"/>
      <c r="J41" s="35"/>
      <c r="K41" s="35"/>
      <c r="L41" s="87"/>
    </row>
    <row r="42" spans="3:12" s="7" customFormat="1" ht="11.25" outlineLevel="3">
      <c r="C42" s="84"/>
      <c r="D42" s="76">
        <v>3251</v>
      </c>
      <c r="E42" s="90" t="s">
        <v>23</v>
      </c>
      <c r="F42" s="76"/>
      <c r="G42" s="76"/>
      <c r="H42" s="76"/>
      <c r="I42" s="33"/>
      <c r="J42" s="33"/>
      <c r="K42" s="33"/>
      <c r="L42" s="70"/>
    </row>
    <row r="43" spans="3:12" s="7" customFormat="1" ht="12.75" outlineLevel="3">
      <c r="C43" s="84"/>
      <c r="D43" s="76">
        <v>3252</v>
      </c>
      <c r="E43" s="90" t="s">
        <v>24</v>
      </c>
      <c r="F43" s="76"/>
      <c r="G43" s="54">
        <v>307013183</v>
      </c>
      <c r="H43" s="54"/>
      <c r="I43" s="33"/>
      <c r="J43" s="33"/>
      <c r="K43" s="33"/>
      <c r="L43" s="70"/>
    </row>
    <row r="44" spans="3:12" s="7" customFormat="1" ht="11.25" outlineLevel="3">
      <c r="C44" s="84"/>
      <c r="D44" s="76">
        <v>3254</v>
      </c>
      <c r="E44" s="52" t="s">
        <v>25</v>
      </c>
      <c r="F44" s="52"/>
      <c r="G44" s="52"/>
      <c r="H44" s="52"/>
      <c r="I44" s="33"/>
      <c r="J44" s="33"/>
      <c r="K44" s="33"/>
      <c r="L44" s="70"/>
    </row>
    <row r="45" spans="3:12" s="7" customFormat="1" ht="11.25" outlineLevel="3">
      <c r="C45" s="84"/>
      <c r="D45" s="76">
        <v>3255</v>
      </c>
      <c r="E45" s="52" t="s">
        <v>26</v>
      </c>
      <c r="F45" s="52"/>
      <c r="G45" s="52"/>
      <c r="H45" s="52"/>
      <c r="I45" s="33"/>
      <c r="J45" s="33"/>
      <c r="K45" s="33"/>
      <c r="L45" s="70"/>
    </row>
    <row r="46" spans="3:12" ht="12.75" outlineLevel="2">
      <c r="C46" s="85"/>
      <c r="D46" s="78">
        <v>3260</v>
      </c>
      <c r="E46" s="93" t="s">
        <v>27</v>
      </c>
      <c r="F46" s="78"/>
      <c r="G46" s="78"/>
      <c r="H46" s="78"/>
      <c r="I46" s="35"/>
      <c r="J46" s="35"/>
      <c r="K46" s="35"/>
      <c r="L46" s="71"/>
    </row>
    <row r="47" spans="3:12" s="24" customFormat="1" ht="15" outlineLevel="1">
      <c r="C47" s="82"/>
      <c r="D47" s="77">
        <v>3500</v>
      </c>
      <c r="E47" s="58" t="s">
        <v>28</v>
      </c>
      <c r="F47" s="58"/>
      <c r="G47" s="58"/>
      <c r="H47" s="58"/>
      <c r="I47" s="31"/>
      <c r="J47" s="31"/>
      <c r="K47" s="31"/>
      <c r="L47" s="98"/>
    </row>
    <row r="48" spans="3:12" s="19" customFormat="1" ht="17.25">
      <c r="C48" s="86"/>
      <c r="D48" s="79">
        <v>4000</v>
      </c>
      <c r="E48" s="60" t="s">
        <v>29</v>
      </c>
      <c r="F48" s="60"/>
      <c r="G48" s="36">
        <f>SUM(G49:G51)</f>
        <v>0</v>
      </c>
      <c r="H48" s="36"/>
      <c r="I48" s="36"/>
      <c r="J48" s="36">
        <v>0</v>
      </c>
      <c r="K48" s="36">
        <f>SUM(K49:K51)</f>
        <v>0</v>
      </c>
      <c r="L48" s="72">
        <f>SUM(L49:L51)</f>
        <v>0</v>
      </c>
    </row>
    <row r="49" spans="3:12" ht="12.75" outlineLevel="1">
      <c r="C49" s="85"/>
      <c r="D49" s="78">
        <v>4100</v>
      </c>
      <c r="E49" s="59" t="s">
        <v>30</v>
      </c>
      <c r="F49" s="59"/>
      <c r="G49" s="59"/>
      <c r="H49" s="59"/>
      <c r="I49" s="35"/>
      <c r="J49" s="35"/>
      <c r="K49" s="35"/>
      <c r="L49" s="71"/>
    </row>
    <row r="50" spans="3:12" ht="12.75" outlineLevel="1">
      <c r="C50" s="85"/>
      <c r="D50" s="78">
        <v>4200</v>
      </c>
      <c r="E50" s="59" t="s">
        <v>31</v>
      </c>
      <c r="F50" s="59"/>
      <c r="G50" s="59"/>
      <c r="H50" s="59"/>
      <c r="I50" s="35"/>
      <c r="J50" s="35"/>
      <c r="K50" s="35"/>
      <c r="L50" s="71"/>
    </row>
    <row r="51" spans="3:12" ht="13.5" outlineLevel="1" thickBot="1">
      <c r="C51" s="85"/>
      <c r="D51" s="80">
        <v>4300</v>
      </c>
      <c r="E51" s="37" t="s">
        <v>32</v>
      </c>
      <c r="F51" s="37"/>
      <c r="G51" s="37"/>
      <c r="H51" s="37"/>
      <c r="I51" s="38"/>
      <c r="J51" s="38"/>
      <c r="K51" s="64"/>
      <c r="L51" s="39"/>
    </row>
    <row r="52" spans="3:12" s="19" customFormat="1" ht="18" thickBot="1">
      <c r="C52" s="86"/>
      <c r="D52" s="81" t="s">
        <v>33</v>
      </c>
      <c r="E52" s="21"/>
      <c r="F52" s="21"/>
      <c r="G52" s="22">
        <f aca="true" t="shared" si="1" ref="G52:L52">G48+G15</f>
        <v>7757013183</v>
      </c>
      <c r="H52" s="22">
        <f t="shared" si="1"/>
        <v>392520088.8</v>
      </c>
      <c r="I52" s="22">
        <f t="shared" si="1"/>
        <v>367123348.89</v>
      </c>
      <c r="J52" s="22">
        <f t="shared" si="1"/>
        <v>759643437.69</v>
      </c>
      <c r="K52" s="22">
        <f t="shared" si="1"/>
        <v>0</v>
      </c>
      <c r="L52" s="73">
        <f t="shared" si="1"/>
        <v>0</v>
      </c>
    </row>
    <row r="54" spans="5:12" s="40" customFormat="1" ht="12" thickBot="1">
      <c r="E54" s="41" t="s">
        <v>34</v>
      </c>
      <c r="F54" s="41"/>
      <c r="G54" s="41"/>
      <c r="H54" s="41"/>
      <c r="I54" s="41"/>
      <c r="J54" s="41"/>
      <c r="K54" s="42"/>
      <c r="L54" s="43"/>
    </row>
    <row r="55" spans="5:12" s="44" customFormat="1" ht="24.75" customHeight="1" thickBot="1">
      <c r="E55" s="172" t="s">
        <v>81</v>
      </c>
      <c r="F55" s="173"/>
      <c r="G55" s="173"/>
      <c r="H55" s="173"/>
      <c r="I55" s="173"/>
      <c r="J55" s="173"/>
      <c r="K55" s="88"/>
      <c r="L55" s="45" t="s">
        <v>73</v>
      </c>
    </row>
    <row r="56" spans="5:12" s="7" customFormat="1" ht="12">
      <c r="E56" s="119" t="s">
        <v>61</v>
      </c>
      <c r="F56" s="30"/>
      <c r="G56" s="30"/>
      <c r="H56" s="30"/>
      <c r="I56" s="30"/>
      <c r="J56" s="30"/>
      <c r="K56" s="120"/>
      <c r="L56" s="96">
        <f>SUM(L57:L58)</f>
        <v>0</v>
      </c>
    </row>
    <row r="57" spans="5:12" s="7" customFormat="1" ht="11.25">
      <c r="E57" s="46" t="s">
        <v>35</v>
      </c>
      <c r="F57" s="27"/>
      <c r="G57" s="27"/>
      <c r="H57" s="27"/>
      <c r="I57" s="27"/>
      <c r="J57" s="27"/>
      <c r="K57" s="28">
        <f>I16</f>
        <v>367123348.89</v>
      </c>
      <c r="L57" s="29">
        <f>L16</f>
        <v>0</v>
      </c>
    </row>
    <row r="58" spans="5:12" s="7" customFormat="1" ht="11.25">
      <c r="E58" s="47" t="s">
        <v>36</v>
      </c>
      <c r="F58" s="32"/>
      <c r="G58" s="32"/>
      <c r="H58" s="32"/>
      <c r="I58" s="32"/>
      <c r="J58" s="32"/>
      <c r="K58" s="33">
        <f>I33</f>
        <v>0</v>
      </c>
      <c r="L58" s="34">
        <f>L33</f>
        <v>0</v>
      </c>
    </row>
    <row r="59" spans="5:12" s="7" customFormat="1" ht="11.25">
      <c r="E59" s="47" t="s">
        <v>37</v>
      </c>
      <c r="F59" s="32"/>
      <c r="G59" s="32"/>
      <c r="H59" s="32"/>
      <c r="I59" s="32"/>
      <c r="J59" s="32"/>
      <c r="K59" s="33">
        <f>K48</f>
        <v>0</v>
      </c>
      <c r="L59" s="34">
        <f>L48</f>
        <v>0</v>
      </c>
    </row>
    <row r="60" spans="5:12" s="7" customFormat="1" ht="12" thickBot="1">
      <c r="E60" s="48" t="s">
        <v>38</v>
      </c>
      <c r="F60" s="49"/>
      <c r="G60" s="49"/>
      <c r="H60" s="49"/>
      <c r="I60" s="49"/>
      <c r="J60" s="49"/>
      <c r="K60" s="56">
        <f>SUM(K57:K59)</f>
        <v>367123348.89</v>
      </c>
      <c r="L60" s="97">
        <f>SUM(L59+L56)</f>
        <v>0</v>
      </c>
    </row>
    <row r="64" spans="4:12" ht="12.75">
      <c r="D64" s="174"/>
      <c r="E64" s="174"/>
      <c r="F64" s="174"/>
      <c r="G64" s="174"/>
      <c r="H64" s="174"/>
      <c r="I64" s="174"/>
      <c r="J64" s="174"/>
      <c r="K64" s="174"/>
      <c r="L64" s="174"/>
    </row>
    <row r="65" spans="9:10" ht="12.75">
      <c r="I65" s="129"/>
      <c r="J65" s="129"/>
    </row>
    <row r="66" spans="9:10" ht="12.75">
      <c r="I66" s="129"/>
      <c r="J66" s="129"/>
    </row>
    <row r="67" spans="9:10" ht="12.75">
      <c r="I67" s="129"/>
      <c r="J67" s="129"/>
    </row>
    <row r="69" spans="7:10" ht="12.75">
      <c r="G69" s="129"/>
      <c r="H69" s="129"/>
      <c r="I69" s="129"/>
      <c r="J69" s="129"/>
    </row>
    <row r="70" spans="7:10" ht="12.75">
      <c r="G70" s="129"/>
      <c r="H70" s="129"/>
      <c r="I70" s="129"/>
      <c r="J70" s="129"/>
    </row>
    <row r="71" spans="7:10" ht="12.75">
      <c r="G71" s="129"/>
      <c r="H71" s="129"/>
      <c r="I71" s="129"/>
      <c r="J71" s="129"/>
    </row>
    <row r="72" spans="8:10" ht="12.75">
      <c r="H72" s="135"/>
      <c r="I72" s="129"/>
      <c r="J72" s="129"/>
    </row>
    <row r="73" spans="8:9" ht="12.75">
      <c r="H73" s="135"/>
      <c r="I73" s="135"/>
    </row>
    <row r="74" ht="12.75">
      <c r="H74" s="135"/>
    </row>
  </sheetData>
  <sheetProtection/>
  <mergeCells count="10">
    <mergeCell ref="E25:F25"/>
    <mergeCell ref="E26:F26"/>
    <mergeCell ref="E55:J55"/>
    <mergeCell ref="D64:L64"/>
    <mergeCell ref="E18:F18"/>
    <mergeCell ref="E20:F20"/>
    <mergeCell ref="E21:F21"/>
    <mergeCell ref="E22:F22"/>
    <mergeCell ref="E23:F23"/>
    <mergeCell ref="E24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F7">
      <selection activeCell="L24" sqref="L24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0.7109375" style="0" customWidth="1"/>
    <col min="5" max="5" width="15.7109375" style="0" customWidth="1"/>
    <col min="6" max="10" width="22.00390625" style="0" customWidth="1"/>
    <col min="11" max="11" width="23.7109375" style="1" customWidth="1"/>
    <col min="12" max="12" width="27.140625" style="1" customWidth="1"/>
    <col min="13" max="13" width="2.7109375" style="0" customWidth="1"/>
    <col min="14" max="14" width="21.7109375" style="0" bestFit="1" customWidth="1"/>
    <col min="15" max="15" width="19.57421875" style="0" customWidth="1"/>
  </cols>
  <sheetData>
    <row r="1" ht="4.5" customHeight="1">
      <c r="L1" s="65"/>
    </row>
    <row r="2" spans="4:13" s="2" customFormat="1" ht="15">
      <c r="D2" s="3"/>
      <c r="E2" s="3"/>
      <c r="F2" s="3" t="s">
        <v>0</v>
      </c>
      <c r="G2" s="3"/>
      <c r="H2" s="3"/>
      <c r="I2" s="3"/>
      <c r="J2" s="3"/>
      <c r="K2" s="4"/>
      <c r="L2" s="66"/>
      <c r="M2" s="5"/>
    </row>
    <row r="3" spans="4:13" s="2" customFormat="1" ht="15">
      <c r="D3" s="6"/>
      <c r="E3" s="6"/>
      <c r="F3" s="6" t="s">
        <v>51</v>
      </c>
      <c r="G3" s="6"/>
      <c r="H3" s="6"/>
      <c r="I3" s="6"/>
      <c r="J3" s="6"/>
      <c r="K3" s="4"/>
      <c r="L3" s="66"/>
      <c r="M3" s="5"/>
    </row>
    <row r="4" spans="4:13" s="2" customFormat="1" ht="15">
      <c r="D4" s="6"/>
      <c r="E4" s="6"/>
      <c r="F4" s="6" t="s">
        <v>1</v>
      </c>
      <c r="G4" s="6"/>
      <c r="H4" s="6"/>
      <c r="I4" s="6"/>
      <c r="J4" s="6"/>
      <c r="K4" s="4"/>
      <c r="L4" s="66"/>
      <c r="M4" s="5"/>
    </row>
    <row r="5" spans="12:14" ht="12.75">
      <c r="L5" s="65"/>
      <c r="N5" s="124" t="s">
        <v>62</v>
      </c>
    </row>
    <row r="6" spans="6:14" ht="12.75">
      <c r="F6" t="s">
        <v>2</v>
      </c>
      <c r="L6" s="65"/>
      <c r="N6" s="124" t="s">
        <v>63</v>
      </c>
    </row>
    <row r="7" spans="4:14" s="7" customFormat="1" ht="12">
      <c r="D7" s="50" t="s">
        <v>39</v>
      </c>
      <c r="E7" s="8" t="s">
        <v>3</v>
      </c>
      <c r="K7" s="9"/>
      <c r="L7" s="29"/>
      <c r="N7" s="7" t="s">
        <v>64</v>
      </c>
    </row>
    <row r="8" spans="4:14" s="7" customFormat="1" ht="12">
      <c r="D8" s="50" t="s">
        <v>40</v>
      </c>
      <c r="K8" s="9"/>
      <c r="L8" s="29"/>
      <c r="N8" s="7" t="s">
        <v>65</v>
      </c>
    </row>
    <row r="9" spans="4:14" s="7" customFormat="1" ht="12">
      <c r="D9" s="50" t="s">
        <v>41</v>
      </c>
      <c r="E9" s="10" t="s">
        <v>0</v>
      </c>
      <c r="K9" s="9"/>
      <c r="L9" s="29"/>
      <c r="N9" s="7" t="s">
        <v>66</v>
      </c>
    </row>
    <row r="10" spans="4:12" s="7" customFormat="1" ht="12">
      <c r="D10" s="50" t="s">
        <v>69</v>
      </c>
      <c r="K10" s="9"/>
      <c r="L10" s="67" t="s">
        <v>44</v>
      </c>
    </row>
    <row r="11" spans="11:12" s="7" customFormat="1" ht="4.5" customHeight="1" thickBot="1">
      <c r="K11" s="9"/>
      <c r="L11" s="29"/>
    </row>
    <row r="12" spans="1:12" s="11" customFormat="1" ht="50.25" customHeight="1">
      <c r="A12" s="11" t="s">
        <v>52</v>
      </c>
      <c r="B12" s="11" t="s">
        <v>60</v>
      </c>
      <c r="D12" s="12" t="s">
        <v>4</v>
      </c>
      <c r="E12" s="13" t="s">
        <v>5</v>
      </c>
      <c r="F12" s="104"/>
      <c r="G12" s="106" t="s">
        <v>67</v>
      </c>
      <c r="H12" s="106" t="s">
        <v>75</v>
      </c>
      <c r="I12" s="106" t="s">
        <v>82</v>
      </c>
      <c r="J12" s="116" t="s">
        <v>71</v>
      </c>
      <c r="K12" s="106" t="s">
        <v>42</v>
      </c>
      <c r="L12" s="14" t="s">
        <v>83</v>
      </c>
    </row>
    <row r="13" spans="3:12" s="15" customFormat="1" ht="12" thickBot="1">
      <c r="C13" s="100"/>
      <c r="D13" s="17"/>
      <c r="E13" s="16"/>
      <c r="F13" s="102"/>
      <c r="G13" s="102"/>
      <c r="H13" s="102"/>
      <c r="I13" s="102"/>
      <c r="J13" s="102"/>
      <c r="K13" s="107">
        <v>1</v>
      </c>
      <c r="L13" s="18">
        <v>2</v>
      </c>
    </row>
    <row r="14" spans="3:12" s="11" customFormat="1" ht="4.5" customHeight="1" thickBot="1">
      <c r="C14" s="101"/>
      <c r="F14" s="103"/>
      <c r="G14" s="103"/>
      <c r="H14" s="103"/>
      <c r="I14" s="103"/>
      <c r="J14" s="103"/>
      <c r="K14" s="105"/>
      <c r="L14" s="68"/>
    </row>
    <row r="15" spans="4:14" s="19" customFormat="1" ht="19.5" thickBot="1">
      <c r="D15" s="20">
        <v>3000</v>
      </c>
      <c r="E15" s="21" t="s">
        <v>6</v>
      </c>
      <c r="F15" s="118"/>
      <c r="G15" s="51">
        <f>+G16</f>
        <v>7757013183</v>
      </c>
      <c r="H15" s="51">
        <f>+H16</f>
        <v>759643437.69</v>
      </c>
      <c r="I15" s="51">
        <f>+I16</f>
        <v>150186970</v>
      </c>
      <c r="J15" s="51">
        <f>+J16</f>
        <v>909830407.6899999</v>
      </c>
      <c r="K15" s="51">
        <f>+K16</f>
        <v>0</v>
      </c>
      <c r="L15" s="51">
        <f>+L16</f>
        <v>461810726</v>
      </c>
      <c r="N15" s="125"/>
    </row>
    <row r="16" spans="3:12" s="24" customFormat="1" ht="15.75" outlineLevel="1">
      <c r="C16" s="82"/>
      <c r="D16" s="74">
        <v>3100</v>
      </c>
      <c r="E16" s="25" t="s">
        <v>7</v>
      </c>
      <c r="F16" s="25"/>
      <c r="G16" s="31">
        <f>+G17+G19</f>
        <v>7757013183</v>
      </c>
      <c r="H16" s="31">
        <f>+H17+H19</f>
        <v>759643437.69</v>
      </c>
      <c r="I16" s="31">
        <f>+I17+I19</f>
        <v>150186970</v>
      </c>
      <c r="J16" s="31">
        <f>+J17+J19</f>
        <v>909830407.6899999</v>
      </c>
      <c r="K16" s="31">
        <f>+K17+K19</f>
        <v>0</v>
      </c>
      <c r="L16" s="31">
        <f>+L17+L19</f>
        <v>461810726</v>
      </c>
    </row>
    <row r="17" spans="3:12" s="26" customFormat="1" ht="15" outlineLevel="2">
      <c r="C17" s="83"/>
      <c r="D17" s="75">
        <v>3110</v>
      </c>
      <c r="E17" s="94" t="s">
        <v>8</v>
      </c>
      <c r="F17" s="95"/>
      <c r="G17" s="114">
        <f>SUM(G18)</f>
        <v>0</v>
      </c>
      <c r="H17" s="114">
        <f>SUM(H18)</f>
        <v>0</v>
      </c>
      <c r="I17" s="114">
        <f>SUM(I18)</f>
        <v>0</v>
      </c>
      <c r="J17" s="114">
        <f>SUM(J18)</f>
        <v>0</v>
      </c>
      <c r="K17" s="114">
        <f>SUM(K18)</f>
        <v>0</v>
      </c>
      <c r="L17" s="114">
        <f>SUM(L18)</f>
        <v>0</v>
      </c>
    </row>
    <row r="18" spans="3:12" s="7" customFormat="1" ht="12" outlineLevel="2">
      <c r="C18" s="84"/>
      <c r="D18" s="76">
        <v>3112</v>
      </c>
      <c r="E18" s="171" t="s">
        <v>9</v>
      </c>
      <c r="F18" s="171"/>
      <c r="G18" s="138"/>
      <c r="H18" s="33"/>
      <c r="I18" s="33"/>
      <c r="J18" s="33"/>
      <c r="K18" s="33"/>
      <c r="L18" s="70"/>
    </row>
    <row r="19" spans="3:14" s="26" customFormat="1" ht="15.75" outlineLevel="2">
      <c r="C19" s="83"/>
      <c r="D19" s="31">
        <v>3120</v>
      </c>
      <c r="E19" s="31" t="s">
        <v>10</v>
      </c>
      <c r="F19" s="31"/>
      <c r="G19" s="31">
        <f>G20+G29+G33</f>
        <v>7757013183</v>
      </c>
      <c r="H19" s="31">
        <f>H20+H29+H33</f>
        <v>759643437.69</v>
      </c>
      <c r="I19" s="31">
        <f>I20+I29+I33</f>
        <v>150186970</v>
      </c>
      <c r="J19" s="31">
        <f>J20+J29+J33</f>
        <v>909830407.6899999</v>
      </c>
      <c r="K19" s="31">
        <f>K20+K29+K33</f>
        <v>0</v>
      </c>
      <c r="L19" s="31">
        <f>L20+L29+L33</f>
        <v>461810726</v>
      </c>
      <c r="N19" s="55"/>
    </row>
    <row r="20" spans="3:14" s="7" customFormat="1" ht="12.75" outlineLevel="3">
      <c r="C20" s="84"/>
      <c r="D20" s="76">
        <v>3121</v>
      </c>
      <c r="E20" s="175" t="s">
        <v>49</v>
      </c>
      <c r="F20" s="176"/>
      <c r="G20" s="143">
        <f>SUM(G21:G28)</f>
        <v>7450000000</v>
      </c>
      <c r="H20" s="143">
        <f>SUM(H21:H28)</f>
        <v>759592337.69</v>
      </c>
      <c r="I20" s="143">
        <f>SUM(I21:I28)</f>
        <v>150186970</v>
      </c>
      <c r="J20" s="143">
        <f>SUM(J21:J28)</f>
        <v>909779307.6899999</v>
      </c>
      <c r="K20" s="143">
        <f>SUM(K21:K28)</f>
        <v>0</v>
      </c>
      <c r="L20" s="143">
        <f>SUM(L21:L28)</f>
        <v>461810726</v>
      </c>
      <c r="N20" s="9"/>
    </row>
    <row r="21" spans="1:14" s="7" customFormat="1" ht="19.5" customHeight="1" outlineLevel="3">
      <c r="A21" s="112">
        <v>245301</v>
      </c>
      <c r="B21" s="110" t="s">
        <v>53</v>
      </c>
      <c r="C21" s="84"/>
      <c r="D21" s="76"/>
      <c r="E21" s="171" t="s">
        <v>45</v>
      </c>
      <c r="F21" s="171"/>
      <c r="G21" s="54">
        <v>6437212455</v>
      </c>
      <c r="H21" s="54">
        <f>'MARZO DE 2017 '!J21</f>
        <v>363279777.8</v>
      </c>
      <c r="I21" s="54">
        <v>150000000</v>
      </c>
      <c r="J21" s="54">
        <f>H21+I21</f>
        <v>513279777.8</v>
      </c>
      <c r="K21" s="113">
        <v>0</v>
      </c>
      <c r="L21" s="117"/>
      <c r="N21" s="63"/>
    </row>
    <row r="22" spans="3:14" s="7" customFormat="1" ht="12.75" outlineLevel="3">
      <c r="C22" s="84"/>
      <c r="D22" s="76"/>
      <c r="E22" s="171" t="s">
        <v>46</v>
      </c>
      <c r="F22" s="171"/>
      <c r="G22" s="138"/>
      <c r="H22" s="113">
        <f>'MARZO DE 2017 '!J22</f>
        <v>47127612</v>
      </c>
      <c r="I22" s="113"/>
      <c r="J22" s="113">
        <f>H22</f>
        <v>47127612</v>
      </c>
      <c r="K22" s="113">
        <v>0</v>
      </c>
      <c r="L22" s="117"/>
      <c r="N22" s="63"/>
    </row>
    <row r="23" spans="1:14" s="7" customFormat="1" ht="24.75" customHeight="1" outlineLevel="3">
      <c r="A23" s="112">
        <v>439005</v>
      </c>
      <c r="B23" s="110" t="s">
        <v>54</v>
      </c>
      <c r="C23" s="84"/>
      <c r="D23" s="76"/>
      <c r="E23" s="171" t="s">
        <v>47</v>
      </c>
      <c r="F23" s="171"/>
      <c r="G23" s="54">
        <v>50000000</v>
      </c>
      <c r="H23" s="113">
        <f>'MARZO DE 2017 '!J23</f>
        <v>8047821.89</v>
      </c>
      <c r="I23" s="113">
        <v>186970</v>
      </c>
      <c r="J23" s="113">
        <f>H23+I23</f>
        <v>8234791.89</v>
      </c>
      <c r="K23" s="33">
        <f>18965760-18965760</f>
        <v>0</v>
      </c>
      <c r="L23" s="117">
        <v>643582</v>
      </c>
      <c r="N23" s="9"/>
    </row>
    <row r="24" spans="1:14" s="7" customFormat="1" ht="21" customHeight="1" outlineLevel="3">
      <c r="A24" s="112">
        <v>439014</v>
      </c>
      <c r="B24" s="110" t="s">
        <v>55</v>
      </c>
      <c r="C24" s="84"/>
      <c r="D24" s="76"/>
      <c r="E24" s="171" t="s">
        <v>48</v>
      </c>
      <c r="F24" s="171"/>
      <c r="G24" s="54">
        <v>962787545</v>
      </c>
      <c r="H24" s="54">
        <f>'MARZO DE 2017 '!J24</f>
        <v>341137126</v>
      </c>
      <c r="I24" s="54"/>
      <c r="J24" s="54">
        <f>H24+I24</f>
        <v>341137126</v>
      </c>
      <c r="K24" s="113">
        <v>0</v>
      </c>
      <c r="L24" s="70">
        <v>461167144</v>
      </c>
      <c r="N24" s="63"/>
    </row>
    <row r="25" spans="3:14" s="7" customFormat="1" ht="12.75" outlineLevel="3">
      <c r="C25" s="84"/>
      <c r="D25" s="76">
        <v>3123</v>
      </c>
      <c r="E25" s="169" t="s">
        <v>11</v>
      </c>
      <c r="F25" s="170"/>
      <c r="G25" s="137"/>
      <c r="H25" s="54"/>
      <c r="I25" s="139"/>
      <c r="J25" s="139"/>
      <c r="K25" s="33"/>
      <c r="L25" s="70"/>
      <c r="N25" s="9"/>
    </row>
    <row r="26" spans="3:14" s="7" customFormat="1" ht="12" outlineLevel="3">
      <c r="C26" s="84"/>
      <c r="D26" s="76">
        <v>3124</v>
      </c>
      <c r="E26" s="171" t="s">
        <v>12</v>
      </c>
      <c r="F26" s="171"/>
      <c r="G26" s="138"/>
      <c r="H26" s="33"/>
      <c r="I26" s="33"/>
      <c r="J26" s="33"/>
      <c r="K26" s="33"/>
      <c r="L26" s="70"/>
      <c r="N26" s="9"/>
    </row>
    <row r="27" spans="3:14" s="7" customFormat="1" ht="12" outlineLevel="3">
      <c r="C27" s="84"/>
      <c r="D27" s="76">
        <v>3125</v>
      </c>
      <c r="E27" s="90" t="s">
        <v>13</v>
      </c>
      <c r="F27" s="76"/>
      <c r="G27" s="76"/>
      <c r="H27" s="33"/>
      <c r="I27" s="89"/>
      <c r="J27" s="89"/>
      <c r="K27" s="33"/>
      <c r="L27" s="70"/>
      <c r="N27" s="9"/>
    </row>
    <row r="28" spans="3:14" s="7" customFormat="1" ht="11.25" outlineLevel="3">
      <c r="C28" s="84"/>
      <c r="D28" s="76">
        <v>3126</v>
      </c>
      <c r="E28" s="52" t="s">
        <v>14</v>
      </c>
      <c r="F28" s="52"/>
      <c r="G28" s="52"/>
      <c r="H28" s="33"/>
      <c r="I28" s="33"/>
      <c r="J28" s="33"/>
      <c r="K28" s="33"/>
      <c r="L28" s="70"/>
      <c r="N28" s="61"/>
    </row>
    <row r="29" spans="3:15" s="7" customFormat="1" ht="15" outlineLevel="3">
      <c r="C29" s="84"/>
      <c r="D29" s="77">
        <v>3128</v>
      </c>
      <c r="E29" s="58" t="s">
        <v>15</v>
      </c>
      <c r="F29" s="77"/>
      <c r="G29" s="31">
        <f>SUM(G30:G32)</f>
        <v>0</v>
      </c>
      <c r="H29" s="31">
        <f>SUM(H30:H32)</f>
        <v>51100</v>
      </c>
      <c r="I29" s="31">
        <f>SUM(I30:I32)</f>
        <v>0</v>
      </c>
      <c r="J29" s="31">
        <f>SUM(J30:J32)</f>
        <v>51100</v>
      </c>
      <c r="K29" s="31">
        <f>SUM(K30:K32)</f>
        <v>0</v>
      </c>
      <c r="L29" s="31">
        <f>SUM(L30:L32)</f>
        <v>0</v>
      </c>
      <c r="N29" s="61"/>
      <c r="O29" s="61"/>
    </row>
    <row r="30" spans="1:15" s="7" customFormat="1" ht="16.5" customHeight="1" outlineLevel="3">
      <c r="A30" s="112" t="s">
        <v>57</v>
      </c>
      <c r="B30" s="111" t="s">
        <v>58</v>
      </c>
      <c r="C30" s="84"/>
      <c r="D30" s="76"/>
      <c r="E30" s="90" t="s">
        <v>70</v>
      </c>
      <c r="F30" s="76"/>
      <c r="G30" s="76"/>
      <c r="H30" s="113">
        <f>'MARZO DE 2017 '!J30</f>
        <v>51100</v>
      </c>
      <c r="I30" s="140"/>
      <c r="J30" s="54">
        <f>H30+I30</f>
        <v>51100</v>
      </c>
      <c r="K30" s="113">
        <v>0</v>
      </c>
      <c r="L30" s="123"/>
      <c r="N30" s="61"/>
      <c r="O30" s="61"/>
    </row>
    <row r="31" spans="1:15" s="7" customFormat="1" ht="16.5" customHeight="1" outlineLevel="3">
      <c r="A31" s="112">
        <v>480819</v>
      </c>
      <c r="B31" s="110" t="s">
        <v>27</v>
      </c>
      <c r="C31" s="84"/>
      <c r="D31" s="76"/>
      <c r="E31" s="90" t="s">
        <v>50</v>
      </c>
      <c r="F31" s="76"/>
      <c r="G31" s="76"/>
      <c r="H31" s="113"/>
      <c r="I31" s="140"/>
      <c r="J31" s="140"/>
      <c r="K31" s="113">
        <v>0</v>
      </c>
      <c r="L31" s="123"/>
      <c r="N31" s="61"/>
      <c r="O31" s="61"/>
    </row>
    <row r="32" spans="1:14" s="7" customFormat="1" ht="12.75" customHeight="1" outlineLevel="3">
      <c r="A32" s="112">
        <v>480522</v>
      </c>
      <c r="B32" s="110" t="s">
        <v>59</v>
      </c>
      <c r="C32" s="84"/>
      <c r="D32" s="76"/>
      <c r="E32" s="52" t="s">
        <v>43</v>
      </c>
      <c r="F32" s="52"/>
      <c r="G32" s="52"/>
      <c r="H32" s="33"/>
      <c r="I32" s="33"/>
      <c r="J32" s="33"/>
      <c r="K32" s="113">
        <v>0</v>
      </c>
      <c r="L32" s="122"/>
      <c r="N32" s="61"/>
    </row>
    <row r="33" spans="1:14" s="24" customFormat="1" ht="15" outlineLevel="1">
      <c r="A33" s="7"/>
      <c r="C33" s="82"/>
      <c r="D33" s="77">
        <v>3200</v>
      </c>
      <c r="E33" s="58" t="s">
        <v>16</v>
      </c>
      <c r="F33" s="58"/>
      <c r="G33" s="31">
        <f aca="true" t="shared" si="0" ref="G33:L33">SUM(G34:G46)</f>
        <v>307013183</v>
      </c>
      <c r="H33" s="31">
        <f t="shared" si="0"/>
        <v>0</v>
      </c>
      <c r="I33" s="31">
        <f t="shared" si="0"/>
        <v>0</v>
      </c>
      <c r="J33" s="31">
        <f t="shared" si="0"/>
        <v>0</v>
      </c>
      <c r="K33" s="31">
        <f t="shared" si="0"/>
        <v>0</v>
      </c>
      <c r="L33" s="31">
        <f t="shared" si="0"/>
        <v>0</v>
      </c>
      <c r="N33" s="62"/>
    </row>
    <row r="34" spans="3:12" ht="12.75" outlineLevel="2">
      <c r="C34" s="85"/>
      <c r="D34" s="78">
        <v>3210</v>
      </c>
      <c r="E34" s="92" t="s">
        <v>17</v>
      </c>
      <c r="F34" s="91"/>
      <c r="G34" s="91"/>
      <c r="H34" s="35"/>
      <c r="I34" s="141"/>
      <c r="J34" s="141"/>
      <c r="K34" s="35"/>
      <c r="L34" s="71"/>
    </row>
    <row r="35" spans="3:12" s="7" customFormat="1" ht="11.25" outlineLevel="3">
      <c r="C35" s="84"/>
      <c r="D35" s="76">
        <v>3211</v>
      </c>
      <c r="E35" s="90" t="s">
        <v>18</v>
      </c>
      <c r="F35" s="76"/>
      <c r="G35" s="76"/>
      <c r="H35" s="33"/>
      <c r="I35" s="89"/>
      <c r="J35" s="89"/>
      <c r="K35" s="33"/>
      <c r="L35" s="70"/>
    </row>
    <row r="36" spans="3:12" s="7" customFormat="1" ht="11.25" outlineLevel="3">
      <c r="C36" s="84"/>
      <c r="D36" s="76">
        <v>3212</v>
      </c>
      <c r="E36" s="90" t="s">
        <v>19</v>
      </c>
      <c r="F36" s="76"/>
      <c r="G36" s="76"/>
      <c r="H36" s="33"/>
      <c r="I36" s="89"/>
      <c r="J36" s="89"/>
      <c r="K36" s="33"/>
      <c r="L36" s="70"/>
    </row>
    <row r="37" spans="3:12" ht="12.75" outlineLevel="2">
      <c r="C37" s="85"/>
      <c r="D37" s="78">
        <v>3220</v>
      </c>
      <c r="E37" s="92" t="s">
        <v>20</v>
      </c>
      <c r="F37" s="91"/>
      <c r="G37" s="91"/>
      <c r="H37" s="33"/>
      <c r="I37" s="89"/>
      <c r="J37" s="89"/>
      <c r="K37" s="33"/>
      <c r="L37" s="71"/>
    </row>
    <row r="38" spans="3:12" s="7" customFormat="1" ht="11.25" outlineLevel="3">
      <c r="C38" s="84"/>
      <c r="D38" s="76">
        <v>3221</v>
      </c>
      <c r="E38" s="90" t="s">
        <v>18</v>
      </c>
      <c r="F38" s="76"/>
      <c r="G38" s="76"/>
      <c r="H38" s="33"/>
      <c r="I38" s="89"/>
      <c r="J38" s="89"/>
      <c r="K38" s="33"/>
      <c r="L38" s="70"/>
    </row>
    <row r="39" spans="3:12" s="7" customFormat="1" ht="11.25" outlineLevel="3">
      <c r="C39" s="84"/>
      <c r="D39" s="76">
        <v>3222</v>
      </c>
      <c r="E39" s="90" t="s">
        <v>19</v>
      </c>
      <c r="F39" s="76"/>
      <c r="G39" s="76"/>
      <c r="H39" s="33"/>
      <c r="I39" s="89"/>
      <c r="J39" s="89"/>
      <c r="K39" s="33"/>
      <c r="L39" s="70"/>
    </row>
    <row r="40" spans="1:12" s="7" customFormat="1" ht="22.5" customHeight="1" outlineLevel="2">
      <c r="A40" s="112">
        <v>480535</v>
      </c>
      <c r="B40" s="110" t="s">
        <v>56</v>
      </c>
      <c r="C40" s="84"/>
      <c r="D40" s="76">
        <v>3230</v>
      </c>
      <c r="E40" s="52" t="s">
        <v>21</v>
      </c>
      <c r="F40" s="52"/>
      <c r="G40" s="115"/>
      <c r="H40" s="33"/>
      <c r="I40" s="33"/>
      <c r="J40" s="33"/>
      <c r="K40" s="121"/>
      <c r="L40" s="122"/>
    </row>
    <row r="41" spans="3:12" ht="12.75" outlineLevel="2">
      <c r="C41" s="85"/>
      <c r="D41" s="78">
        <v>3250</v>
      </c>
      <c r="E41" s="59" t="s">
        <v>22</v>
      </c>
      <c r="F41" s="59"/>
      <c r="G41" s="59"/>
      <c r="H41" s="35"/>
      <c r="I41" s="35"/>
      <c r="J41" s="35"/>
      <c r="K41" s="35"/>
      <c r="L41" s="87"/>
    </row>
    <row r="42" spans="3:12" s="7" customFormat="1" ht="11.25" outlineLevel="3">
      <c r="C42" s="84"/>
      <c r="D42" s="76">
        <v>3251</v>
      </c>
      <c r="E42" s="90" t="s">
        <v>23</v>
      </c>
      <c r="F42" s="76"/>
      <c r="G42" s="76"/>
      <c r="H42" s="33"/>
      <c r="I42" s="89"/>
      <c r="J42" s="89"/>
      <c r="K42" s="33"/>
      <c r="L42" s="70"/>
    </row>
    <row r="43" spans="3:12" s="7" customFormat="1" ht="12.75" outlineLevel="3">
      <c r="C43" s="84"/>
      <c r="D43" s="76">
        <v>3252</v>
      </c>
      <c r="E43" s="90" t="s">
        <v>24</v>
      </c>
      <c r="F43" s="76"/>
      <c r="G43" s="54">
        <v>307013183</v>
      </c>
      <c r="H43" s="33"/>
      <c r="I43" s="33"/>
      <c r="J43" s="33"/>
      <c r="K43" s="33"/>
      <c r="L43" s="70"/>
    </row>
    <row r="44" spans="3:12" s="7" customFormat="1" ht="11.25" outlineLevel="3">
      <c r="C44" s="84"/>
      <c r="D44" s="76">
        <v>3254</v>
      </c>
      <c r="E44" s="52" t="s">
        <v>25</v>
      </c>
      <c r="F44" s="52"/>
      <c r="G44" s="52"/>
      <c r="H44" s="33"/>
      <c r="I44" s="33"/>
      <c r="J44" s="33"/>
      <c r="K44" s="33"/>
      <c r="L44" s="70"/>
    </row>
    <row r="45" spans="3:12" s="7" customFormat="1" ht="11.25" outlineLevel="3">
      <c r="C45" s="84"/>
      <c r="D45" s="76">
        <v>3255</v>
      </c>
      <c r="E45" s="52" t="s">
        <v>26</v>
      </c>
      <c r="F45" s="52"/>
      <c r="G45" s="52"/>
      <c r="H45" s="33"/>
      <c r="I45" s="33"/>
      <c r="J45" s="33"/>
      <c r="K45" s="33"/>
      <c r="L45" s="70"/>
    </row>
    <row r="46" spans="3:12" ht="12.75" outlineLevel="2">
      <c r="C46" s="85"/>
      <c r="D46" s="78">
        <v>3260</v>
      </c>
      <c r="E46" s="93" t="s">
        <v>27</v>
      </c>
      <c r="F46" s="78"/>
      <c r="G46" s="78"/>
      <c r="H46" s="35"/>
      <c r="I46" s="141"/>
      <c r="J46" s="141"/>
      <c r="K46" s="35"/>
      <c r="L46" s="71"/>
    </row>
    <row r="47" spans="3:12" s="24" customFormat="1" ht="15" outlineLevel="1">
      <c r="C47" s="82"/>
      <c r="D47" s="77">
        <v>3500</v>
      </c>
      <c r="E47" s="58" t="s">
        <v>28</v>
      </c>
      <c r="F47" s="58"/>
      <c r="G47" s="58"/>
      <c r="H47" s="31"/>
      <c r="I47" s="31"/>
      <c r="J47" s="31"/>
      <c r="K47" s="31"/>
      <c r="L47" s="98"/>
    </row>
    <row r="48" spans="3:12" s="19" customFormat="1" ht="17.25">
      <c r="C48" s="86"/>
      <c r="D48" s="79">
        <v>4000</v>
      </c>
      <c r="E48" s="60" t="s">
        <v>29</v>
      </c>
      <c r="F48" s="60"/>
      <c r="G48" s="36">
        <f>SUM(G49:G51)</f>
        <v>0</v>
      </c>
      <c r="H48" s="36"/>
      <c r="I48" s="36">
        <v>0</v>
      </c>
      <c r="J48" s="36">
        <v>0</v>
      </c>
      <c r="K48" s="36">
        <f>SUM(K49:K51)</f>
        <v>0</v>
      </c>
      <c r="L48" s="72">
        <f>SUM(L49:L51)</f>
        <v>0</v>
      </c>
    </row>
    <row r="49" spans="3:12" ht="12.75" outlineLevel="1">
      <c r="C49" s="85"/>
      <c r="D49" s="78">
        <v>4100</v>
      </c>
      <c r="E49" s="59" t="s">
        <v>30</v>
      </c>
      <c r="F49" s="59"/>
      <c r="G49" s="59"/>
      <c r="H49" s="35"/>
      <c r="I49" s="35"/>
      <c r="J49" s="35"/>
      <c r="K49" s="35"/>
      <c r="L49" s="71"/>
    </row>
    <row r="50" spans="3:12" ht="12.75" outlineLevel="1">
      <c r="C50" s="85"/>
      <c r="D50" s="78">
        <v>4200</v>
      </c>
      <c r="E50" s="59" t="s">
        <v>31</v>
      </c>
      <c r="F50" s="59"/>
      <c r="G50" s="59"/>
      <c r="H50" s="35"/>
      <c r="I50" s="35"/>
      <c r="J50" s="35"/>
      <c r="K50" s="35"/>
      <c r="L50" s="71"/>
    </row>
    <row r="51" spans="3:12" ht="13.5" outlineLevel="1" thickBot="1">
      <c r="C51" s="85"/>
      <c r="D51" s="80">
        <v>4300</v>
      </c>
      <c r="E51" s="37" t="s">
        <v>32</v>
      </c>
      <c r="F51" s="37"/>
      <c r="G51" s="37"/>
      <c r="H51" s="38"/>
      <c r="I51" s="142"/>
      <c r="J51" s="142"/>
      <c r="K51" s="64"/>
      <c r="L51" s="39"/>
    </row>
    <row r="52" spans="3:12" s="19" customFormat="1" ht="18" thickBot="1">
      <c r="C52" s="86"/>
      <c r="D52" s="81" t="s">
        <v>33</v>
      </c>
      <c r="E52" s="21"/>
      <c r="F52" s="21"/>
      <c r="G52" s="22">
        <f aca="true" t="shared" si="1" ref="G52:L52">G48+G15</f>
        <v>7757013183</v>
      </c>
      <c r="H52" s="22">
        <f t="shared" si="1"/>
        <v>759643437.69</v>
      </c>
      <c r="I52" s="22">
        <f t="shared" si="1"/>
        <v>150186970</v>
      </c>
      <c r="J52" s="22">
        <f t="shared" si="1"/>
        <v>909830407.6899999</v>
      </c>
      <c r="K52" s="22">
        <f t="shared" si="1"/>
        <v>0</v>
      </c>
      <c r="L52" s="22">
        <f t="shared" si="1"/>
        <v>461810726</v>
      </c>
    </row>
    <row r="54" spans="5:12" s="40" customFormat="1" ht="12" thickBot="1">
      <c r="E54" s="41" t="s">
        <v>34</v>
      </c>
      <c r="F54" s="41"/>
      <c r="G54" s="41"/>
      <c r="H54" s="41"/>
      <c r="I54" s="41"/>
      <c r="J54" s="41"/>
      <c r="K54" s="42"/>
      <c r="L54" s="43"/>
    </row>
    <row r="55" spans="5:12" s="44" customFormat="1" ht="24.75" customHeight="1" thickBot="1">
      <c r="E55" s="172" t="s">
        <v>84</v>
      </c>
      <c r="F55" s="173"/>
      <c r="G55" s="173"/>
      <c r="H55" s="173"/>
      <c r="I55" s="173"/>
      <c r="J55" s="173"/>
      <c r="K55" s="88"/>
      <c r="L55" s="45" t="s">
        <v>73</v>
      </c>
    </row>
    <row r="56" spans="5:12" s="7" customFormat="1" ht="12">
      <c r="E56" s="119" t="s">
        <v>61</v>
      </c>
      <c r="F56" s="30"/>
      <c r="G56" s="30"/>
      <c r="H56" s="30"/>
      <c r="I56" s="30"/>
      <c r="J56" s="30"/>
      <c r="K56" s="120"/>
      <c r="L56" s="96">
        <f>SUM(L57:L58)</f>
        <v>461810726</v>
      </c>
    </row>
    <row r="57" spans="5:12" s="7" customFormat="1" ht="11.25">
      <c r="E57" s="46" t="s">
        <v>35</v>
      </c>
      <c r="F57" s="27"/>
      <c r="G57" s="27"/>
      <c r="H57" s="27"/>
      <c r="I57" s="27"/>
      <c r="J57" s="27"/>
      <c r="K57" s="28">
        <f>I16</f>
        <v>150186970</v>
      </c>
      <c r="L57" s="29">
        <f>L16</f>
        <v>461810726</v>
      </c>
    </row>
    <row r="58" spans="5:12" s="7" customFormat="1" ht="11.25">
      <c r="E58" s="47" t="s">
        <v>36</v>
      </c>
      <c r="F58" s="32"/>
      <c r="G58" s="32"/>
      <c r="H58" s="32"/>
      <c r="I58" s="32"/>
      <c r="J58" s="32"/>
      <c r="K58" s="33">
        <f>I33</f>
        <v>0</v>
      </c>
      <c r="L58" s="34">
        <f>L33</f>
        <v>0</v>
      </c>
    </row>
    <row r="59" spans="5:12" s="7" customFormat="1" ht="11.25">
      <c r="E59" s="47" t="s">
        <v>37</v>
      </c>
      <c r="F59" s="32"/>
      <c r="G59" s="32"/>
      <c r="H59" s="32"/>
      <c r="I59" s="32"/>
      <c r="J59" s="32"/>
      <c r="K59" s="33">
        <f>I48</f>
        <v>0</v>
      </c>
      <c r="L59" s="34">
        <f>L48</f>
        <v>0</v>
      </c>
    </row>
    <row r="60" spans="5:12" s="7" customFormat="1" ht="12" thickBot="1">
      <c r="E60" s="48" t="s">
        <v>38</v>
      </c>
      <c r="F60" s="49"/>
      <c r="G60" s="49"/>
      <c r="H60" s="49"/>
      <c r="I60" s="49"/>
      <c r="J60" s="49"/>
      <c r="K60" s="56">
        <f>SUM(K57:K59)</f>
        <v>150186970</v>
      </c>
      <c r="L60" s="97">
        <f>SUM(L59+L56)</f>
        <v>461810726</v>
      </c>
    </row>
    <row r="64" spans="4:12" ht="12.75">
      <c r="D64" s="174"/>
      <c r="E64" s="174"/>
      <c r="F64" s="174"/>
      <c r="G64" s="174"/>
      <c r="H64" s="174"/>
      <c r="I64" s="174"/>
      <c r="J64" s="174"/>
      <c r="K64" s="174"/>
      <c r="L64" s="174"/>
    </row>
    <row r="69" spans="7:10" ht="12.75">
      <c r="G69" s="129"/>
      <c r="H69" s="129"/>
      <c r="I69" s="129"/>
      <c r="J69" s="129"/>
    </row>
    <row r="70" spans="7:10" ht="12.75">
      <c r="G70" s="129"/>
      <c r="H70" s="129"/>
      <c r="I70" s="129"/>
      <c r="J70" s="129"/>
    </row>
    <row r="71" spans="7:10" ht="12.75">
      <c r="G71" s="129"/>
      <c r="H71" s="129"/>
      <c r="I71" s="129"/>
      <c r="J71" s="129"/>
    </row>
  </sheetData>
  <sheetProtection/>
  <mergeCells count="10">
    <mergeCell ref="E25:F25"/>
    <mergeCell ref="E26:F26"/>
    <mergeCell ref="E55:J55"/>
    <mergeCell ref="D64:L64"/>
    <mergeCell ref="E18:F18"/>
    <mergeCell ref="E20:F20"/>
    <mergeCell ref="E21:F21"/>
    <mergeCell ref="E22:F22"/>
    <mergeCell ref="E23:F23"/>
    <mergeCell ref="E24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D12">
      <selection activeCell="J24" sqref="J24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0.7109375" style="0" customWidth="1"/>
    <col min="5" max="5" width="15.7109375" style="0" customWidth="1"/>
    <col min="6" max="10" width="22.00390625" style="0" customWidth="1"/>
    <col min="11" max="11" width="23.7109375" style="1" customWidth="1"/>
    <col min="12" max="12" width="27.140625" style="1" customWidth="1"/>
    <col min="13" max="13" width="12.140625" style="0" customWidth="1"/>
    <col min="14" max="14" width="21.7109375" style="0" bestFit="1" customWidth="1"/>
    <col min="15" max="15" width="23.7109375" style="0" bestFit="1" customWidth="1"/>
  </cols>
  <sheetData>
    <row r="1" ht="4.5" customHeight="1">
      <c r="L1" s="65"/>
    </row>
    <row r="2" spans="4:13" s="2" customFormat="1" ht="15">
      <c r="D2" s="3"/>
      <c r="E2" s="3"/>
      <c r="F2" s="3" t="s">
        <v>0</v>
      </c>
      <c r="G2" s="3"/>
      <c r="H2" s="3"/>
      <c r="I2" s="3"/>
      <c r="J2" s="3"/>
      <c r="K2" s="4"/>
      <c r="L2" s="66"/>
      <c r="M2" s="5"/>
    </row>
    <row r="3" spans="4:13" s="2" customFormat="1" ht="15">
      <c r="D3" s="6"/>
      <c r="E3" s="6"/>
      <c r="F3" s="6" t="s">
        <v>51</v>
      </c>
      <c r="G3" s="6"/>
      <c r="H3" s="6"/>
      <c r="I3" s="6"/>
      <c r="J3" s="6"/>
      <c r="K3" s="4"/>
      <c r="L3" s="66"/>
      <c r="M3" s="5"/>
    </row>
    <row r="4" spans="4:13" s="2" customFormat="1" ht="15">
      <c r="D4" s="6"/>
      <c r="E4" s="6"/>
      <c r="F4" s="6" t="s">
        <v>1</v>
      </c>
      <c r="G4" s="6"/>
      <c r="H4" s="6"/>
      <c r="I4" s="6"/>
      <c r="J4" s="6"/>
      <c r="K4" s="4"/>
      <c r="L4" s="66"/>
      <c r="M4" s="5"/>
    </row>
    <row r="5" spans="12:14" ht="12.75">
      <c r="L5" s="65"/>
      <c r="N5" s="124" t="s">
        <v>62</v>
      </c>
    </row>
    <row r="6" spans="6:14" ht="12.75">
      <c r="F6" t="s">
        <v>2</v>
      </c>
      <c r="L6" s="65"/>
      <c r="N6" s="124" t="s">
        <v>63</v>
      </c>
    </row>
    <row r="7" spans="4:14" s="7" customFormat="1" ht="12">
      <c r="D7" s="50" t="s">
        <v>39</v>
      </c>
      <c r="E7" s="8" t="s">
        <v>3</v>
      </c>
      <c r="K7" s="9"/>
      <c r="L7" s="29"/>
      <c r="N7" s="7" t="s">
        <v>64</v>
      </c>
    </row>
    <row r="8" spans="4:14" s="7" customFormat="1" ht="12">
      <c r="D8" s="50" t="s">
        <v>40</v>
      </c>
      <c r="K8" s="9"/>
      <c r="L8" s="29"/>
      <c r="N8" s="7" t="s">
        <v>65</v>
      </c>
    </row>
    <row r="9" spans="4:14" s="7" customFormat="1" ht="12">
      <c r="D9" s="50" t="s">
        <v>41</v>
      </c>
      <c r="E9" s="10" t="s">
        <v>0</v>
      </c>
      <c r="K9" s="9"/>
      <c r="L9" s="29"/>
      <c r="N9" s="7" t="s">
        <v>66</v>
      </c>
    </row>
    <row r="10" spans="4:12" s="7" customFormat="1" ht="12">
      <c r="D10" s="50" t="s">
        <v>69</v>
      </c>
      <c r="K10" s="9"/>
      <c r="L10" s="67" t="s">
        <v>44</v>
      </c>
    </row>
    <row r="11" spans="11:12" s="7" customFormat="1" ht="4.5" customHeight="1" thickBot="1">
      <c r="K11" s="9"/>
      <c r="L11" s="29"/>
    </row>
    <row r="12" spans="1:12" s="11" customFormat="1" ht="50.25" customHeight="1">
      <c r="A12" s="11" t="s">
        <v>52</v>
      </c>
      <c r="B12" s="11" t="s">
        <v>60</v>
      </c>
      <c r="D12" s="12" t="s">
        <v>4</v>
      </c>
      <c r="E12" s="13" t="s">
        <v>5</v>
      </c>
      <c r="F12" s="104"/>
      <c r="G12" s="106" t="s">
        <v>67</v>
      </c>
      <c r="H12" s="106" t="s">
        <v>75</v>
      </c>
      <c r="I12" s="106" t="s">
        <v>85</v>
      </c>
      <c r="J12" s="116" t="s">
        <v>71</v>
      </c>
      <c r="K12" s="106" t="s">
        <v>42</v>
      </c>
      <c r="L12" s="14" t="s">
        <v>86</v>
      </c>
    </row>
    <row r="13" spans="3:15" s="15" customFormat="1" ht="12" thickBot="1">
      <c r="C13" s="100"/>
      <c r="D13" s="17"/>
      <c r="E13" s="16"/>
      <c r="F13" s="102"/>
      <c r="G13" s="102"/>
      <c r="H13" s="102"/>
      <c r="I13" s="102"/>
      <c r="J13" s="102"/>
      <c r="K13" s="107">
        <v>1</v>
      </c>
      <c r="L13" s="18">
        <v>2</v>
      </c>
      <c r="N13" s="15" t="s">
        <v>88</v>
      </c>
      <c r="O13" s="15" t="s">
        <v>89</v>
      </c>
    </row>
    <row r="14" spans="3:12" s="11" customFormat="1" ht="4.5" customHeight="1" thickBot="1">
      <c r="C14" s="101"/>
      <c r="F14" s="103"/>
      <c r="G14" s="103"/>
      <c r="H14" s="103"/>
      <c r="I14" s="103"/>
      <c r="J14" s="103"/>
      <c r="K14" s="105"/>
      <c r="L14" s="68"/>
    </row>
    <row r="15" spans="4:15" s="19" customFormat="1" ht="19.5" thickBot="1">
      <c r="D15" s="20">
        <v>3000</v>
      </c>
      <c r="E15" s="21" t="s">
        <v>6</v>
      </c>
      <c r="F15" s="118"/>
      <c r="G15" s="51">
        <f>+G16</f>
        <v>7757013183</v>
      </c>
      <c r="H15" s="51">
        <f>+H16</f>
        <v>909830407.6899999</v>
      </c>
      <c r="I15" s="51">
        <f>+I16</f>
        <v>448023880</v>
      </c>
      <c r="J15" s="51">
        <f>+J16</f>
        <v>1357854287.69</v>
      </c>
      <c r="K15" s="51">
        <f>+K16</f>
        <v>0</v>
      </c>
      <c r="L15" s="51">
        <f>+L16</f>
        <v>13786846</v>
      </c>
      <c r="N15" s="147">
        <v>856394391</v>
      </c>
      <c r="O15" s="148">
        <f>+J15-N15</f>
        <v>501459896.69000006</v>
      </c>
    </row>
    <row r="16" spans="3:12" s="24" customFormat="1" ht="15.75" outlineLevel="1">
      <c r="C16" s="82"/>
      <c r="D16" s="74">
        <v>3100</v>
      </c>
      <c r="E16" s="25" t="s">
        <v>7</v>
      </c>
      <c r="F16" s="25"/>
      <c r="G16" s="31">
        <f>+G17+G19</f>
        <v>7757013183</v>
      </c>
      <c r="H16" s="31">
        <f>+H17+H19</f>
        <v>909830407.6899999</v>
      </c>
      <c r="I16" s="31">
        <f>+I17+I19</f>
        <v>448023880</v>
      </c>
      <c r="J16" s="31">
        <f>+J17+J19</f>
        <v>1357854287.69</v>
      </c>
      <c r="K16" s="31">
        <f>+K17+K19</f>
        <v>0</v>
      </c>
      <c r="L16" s="31">
        <f>+L17+L19</f>
        <v>13786846</v>
      </c>
    </row>
    <row r="17" spans="3:12" s="26" customFormat="1" ht="15" outlineLevel="2">
      <c r="C17" s="83"/>
      <c r="D17" s="75">
        <v>3110</v>
      </c>
      <c r="E17" s="94" t="s">
        <v>8</v>
      </c>
      <c r="F17" s="95"/>
      <c r="G17" s="114">
        <f>SUM(G18)</f>
        <v>0</v>
      </c>
      <c r="H17" s="114">
        <f>SUM(H18)</f>
        <v>0</v>
      </c>
      <c r="I17" s="114">
        <f>SUM(I18)</f>
        <v>0</v>
      </c>
      <c r="J17" s="114">
        <f>SUM(J18)</f>
        <v>0</v>
      </c>
      <c r="K17" s="114">
        <f>SUM(K18)</f>
        <v>0</v>
      </c>
      <c r="L17" s="114">
        <f>SUM(L18)</f>
        <v>0</v>
      </c>
    </row>
    <row r="18" spans="3:12" s="7" customFormat="1" ht="12" outlineLevel="2">
      <c r="C18" s="84"/>
      <c r="D18" s="76">
        <v>3112</v>
      </c>
      <c r="E18" s="171" t="s">
        <v>9</v>
      </c>
      <c r="F18" s="171"/>
      <c r="G18" s="145"/>
      <c r="H18" s="33"/>
      <c r="I18" s="33"/>
      <c r="J18" s="33"/>
      <c r="K18" s="33"/>
      <c r="L18" s="70"/>
    </row>
    <row r="19" spans="3:14" s="26" customFormat="1" ht="15.75" outlineLevel="2">
      <c r="C19" s="83"/>
      <c r="D19" s="31">
        <v>3120</v>
      </c>
      <c r="E19" s="31" t="s">
        <v>10</v>
      </c>
      <c r="F19" s="31"/>
      <c r="G19" s="31">
        <f>G20+G29+G33</f>
        <v>7757013183</v>
      </c>
      <c r="H19" s="31">
        <f>H20+H29+H33</f>
        <v>909830407.6899999</v>
      </c>
      <c r="I19" s="31">
        <f>I20+I29+I33</f>
        <v>448023880</v>
      </c>
      <c r="J19" s="31">
        <f>J20+J29+J33</f>
        <v>1357854287.69</v>
      </c>
      <c r="K19" s="31"/>
      <c r="L19" s="31">
        <f>L20+L29+L33</f>
        <v>13786846</v>
      </c>
      <c r="N19" s="55"/>
    </row>
    <row r="20" spans="3:15" s="7" customFormat="1" ht="12.75" outlineLevel="3">
      <c r="C20" s="84"/>
      <c r="D20" s="76">
        <v>3121</v>
      </c>
      <c r="E20" s="175" t="s">
        <v>49</v>
      </c>
      <c r="F20" s="176"/>
      <c r="G20" s="143">
        <f>SUM(G21:G28)</f>
        <v>7450000000</v>
      </c>
      <c r="H20" s="143">
        <f>SUM(H21:H28)</f>
        <v>909779307.6899999</v>
      </c>
      <c r="I20" s="143">
        <f>SUM(I21:I28)</f>
        <v>448023880</v>
      </c>
      <c r="J20" s="143">
        <f>SUM(J21:J28)</f>
        <v>1357803187.69</v>
      </c>
      <c r="K20" s="143">
        <f>SUM(K21:K28)</f>
        <v>0</v>
      </c>
      <c r="L20" s="143">
        <f>L23+L24</f>
        <v>13786846</v>
      </c>
      <c r="N20" s="9"/>
      <c r="O20" s="7" t="s">
        <v>94</v>
      </c>
    </row>
    <row r="21" spans="1:16" s="7" customFormat="1" ht="19.5" customHeight="1" outlineLevel="3">
      <c r="A21" s="112">
        <v>245301</v>
      </c>
      <c r="B21" s="110" t="s">
        <v>53</v>
      </c>
      <c r="C21" s="84"/>
      <c r="D21" s="76"/>
      <c r="E21" s="171" t="s">
        <v>45</v>
      </c>
      <c r="F21" s="171"/>
      <c r="G21" s="54">
        <v>6437212455</v>
      </c>
      <c r="H21" s="146">
        <f>+'ABRIL DE 2017'!J21</f>
        <v>513279777.8</v>
      </c>
      <c r="I21" s="54">
        <v>0</v>
      </c>
      <c r="J21" s="54">
        <f>H21+I21</f>
        <v>513279777.8</v>
      </c>
      <c r="K21" s="113">
        <v>0</v>
      </c>
      <c r="L21" s="117"/>
      <c r="N21" s="63"/>
      <c r="O21" s="9">
        <f>+J21</f>
        <v>513279777.8</v>
      </c>
      <c r="P21" s="7" t="s">
        <v>90</v>
      </c>
    </row>
    <row r="22" spans="3:14" s="7" customFormat="1" ht="12.75" outlineLevel="3">
      <c r="C22" s="84"/>
      <c r="D22" s="76"/>
      <c r="E22" s="171" t="s">
        <v>46</v>
      </c>
      <c r="F22" s="171"/>
      <c r="G22" s="145"/>
      <c r="H22" s="146">
        <f>+'ABRIL DE 2017'!J22</f>
        <v>47127612</v>
      </c>
      <c r="I22" s="113"/>
      <c r="J22" s="113">
        <f>H22</f>
        <v>47127612</v>
      </c>
      <c r="K22" s="113">
        <v>0</v>
      </c>
      <c r="L22" s="117"/>
      <c r="N22" s="63"/>
    </row>
    <row r="23" spans="1:16" s="7" customFormat="1" ht="24.75" customHeight="1" outlineLevel="3">
      <c r="A23" s="112">
        <v>439005</v>
      </c>
      <c r="B23" s="110" t="s">
        <v>54</v>
      </c>
      <c r="C23" s="84"/>
      <c r="D23" s="76"/>
      <c r="E23" s="171" t="s">
        <v>47</v>
      </c>
      <c r="F23" s="171"/>
      <c r="G23" s="54">
        <v>50000000</v>
      </c>
      <c r="H23" s="146">
        <f>+'ABRIL DE 2017'!J23</f>
        <v>8234791.89</v>
      </c>
      <c r="I23" s="113">
        <v>0</v>
      </c>
      <c r="J23" s="113">
        <f>H23+I23</f>
        <v>8234791.89</v>
      </c>
      <c r="K23" s="33">
        <f>18965760-18965760</f>
        <v>0</v>
      </c>
      <c r="L23" s="117">
        <v>643582</v>
      </c>
      <c r="N23" s="9"/>
      <c r="O23" s="149">
        <f>+O21-O15</f>
        <v>11819881.109999955</v>
      </c>
      <c r="P23" s="7" t="s">
        <v>89</v>
      </c>
    </row>
    <row r="24" spans="1:16" s="7" customFormat="1" ht="21" customHeight="1" outlineLevel="3">
      <c r="A24" s="112">
        <v>439014</v>
      </c>
      <c r="B24" s="110" t="s">
        <v>55</v>
      </c>
      <c r="C24" s="84"/>
      <c r="D24" s="76"/>
      <c r="E24" s="171" t="s">
        <v>48</v>
      </c>
      <c r="F24" s="171"/>
      <c r="G24" s="54">
        <v>962787545</v>
      </c>
      <c r="H24" s="146">
        <f>+'ABRIL DE 2017'!J24</f>
        <v>341137126</v>
      </c>
      <c r="I24" s="54">
        <v>448023880</v>
      </c>
      <c r="J24" s="54">
        <f>H24+I24</f>
        <v>789161006</v>
      </c>
      <c r="K24" s="113">
        <v>0</v>
      </c>
      <c r="L24" s="70">
        <v>13143264</v>
      </c>
      <c r="N24" s="63"/>
      <c r="O24" s="61">
        <f>+L24</f>
        <v>13143264</v>
      </c>
      <c r="P24" s="7" t="s">
        <v>91</v>
      </c>
    </row>
    <row r="25" spans="3:16" s="7" customFormat="1" ht="12.75" outlineLevel="3">
      <c r="C25" s="84"/>
      <c r="D25" s="76">
        <v>3123</v>
      </c>
      <c r="E25" s="169" t="s">
        <v>11</v>
      </c>
      <c r="F25" s="170"/>
      <c r="G25" s="144"/>
      <c r="H25" s="54"/>
      <c r="I25" s="139"/>
      <c r="J25" s="139"/>
      <c r="K25" s="33"/>
      <c r="L25" s="70"/>
      <c r="N25" s="9"/>
      <c r="O25" s="61">
        <f>+O24-O23</f>
        <v>1323382.8900000453</v>
      </c>
      <c r="P25" s="7" t="s">
        <v>92</v>
      </c>
    </row>
    <row r="26" spans="3:16" s="7" customFormat="1" ht="12" outlineLevel="3">
      <c r="C26" s="84"/>
      <c r="D26" s="76">
        <v>3124</v>
      </c>
      <c r="E26" s="171" t="s">
        <v>12</v>
      </c>
      <c r="F26" s="171"/>
      <c r="G26" s="145"/>
      <c r="H26" s="33"/>
      <c r="I26" s="33"/>
      <c r="J26" s="33"/>
      <c r="K26" s="33"/>
      <c r="L26" s="70"/>
      <c r="N26" s="9"/>
      <c r="O26" s="61">
        <v>1272283</v>
      </c>
      <c r="P26" s="7" t="s">
        <v>93</v>
      </c>
    </row>
    <row r="27" spans="3:15" s="7" customFormat="1" ht="12" outlineLevel="3">
      <c r="C27" s="84"/>
      <c r="D27" s="76">
        <v>3125</v>
      </c>
      <c r="E27" s="90" t="s">
        <v>13</v>
      </c>
      <c r="F27" s="76"/>
      <c r="G27" s="76"/>
      <c r="H27" s="33"/>
      <c r="I27" s="89"/>
      <c r="J27" s="89"/>
      <c r="K27" s="33"/>
      <c r="L27" s="70"/>
      <c r="N27" s="9"/>
      <c r="O27" s="61">
        <f>+O25-O26</f>
        <v>51099.8900000453</v>
      </c>
    </row>
    <row r="28" spans="3:16" s="7" customFormat="1" ht="11.25" outlineLevel="3">
      <c r="C28" s="84"/>
      <c r="D28" s="76">
        <v>3126</v>
      </c>
      <c r="E28" s="52" t="s">
        <v>14</v>
      </c>
      <c r="F28" s="52"/>
      <c r="G28" s="52"/>
      <c r="H28" s="33"/>
      <c r="I28" s="33"/>
      <c r="J28" s="33"/>
      <c r="K28" s="33"/>
      <c r="L28" s="70"/>
      <c r="N28" s="61"/>
      <c r="O28" s="61">
        <f>22000+22000+7100</f>
        <v>51100</v>
      </c>
      <c r="P28" s="7" t="s">
        <v>95</v>
      </c>
    </row>
    <row r="29" spans="3:16" s="7" customFormat="1" ht="15" outlineLevel="3">
      <c r="C29" s="84"/>
      <c r="D29" s="77">
        <v>3128</v>
      </c>
      <c r="E29" s="58" t="s">
        <v>15</v>
      </c>
      <c r="F29" s="77"/>
      <c r="G29" s="31">
        <f>SUM(G30:G32)</f>
        <v>0</v>
      </c>
      <c r="H29" s="31">
        <f>SUM(H30:H32)</f>
        <v>51100</v>
      </c>
      <c r="I29" s="31">
        <f>SUM(I30:I32)</f>
        <v>0</v>
      </c>
      <c r="J29" s="31">
        <f>SUM(J30:J32)</f>
        <v>51100</v>
      </c>
      <c r="K29" s="31">
        <f>SUM(K30:K32)</f>
        <v>0</v>
      </c>
      <c r="L29" s="31">
        <f>SUM(L30:L32)</f>
        <v>0</v>
      </c>
      <c r="N29" s="61"/>
      <c r="O29" s="149">
        <f>+O28-O27</f>
        <v>0.10999995470046997</v>
      </c>
      <c r="P29" s="7" t="s">
        <v>96</v>
      </c>
    </row>
    <row r="30" spans="1:15" s="7" customFormat="1" ht="16.5" customHeight="1" outlineLevel="3">
      <c r="A30" s="112" t="s">
        <v>57</v>
      </c>
      <c r="B30" s="111" t="s">
        <v>58</v>
      </c>
      <c r="C30" s="84"/>
      <c r="D30" s="76"/>
      <c r="E30" s="90" t="s">
        <v>70</v>
      </c>
      <c r="F30" s="76"/>
      <c r="G30" s="76"/>
      <c r="H30" s="54">
        <f>+'ABRIL DE 2017'!J30</f>
        <v>51100</v>
      </c>
      <c r="I30" s="140"/>
      <c r="J30" s="54">
        <f>H30+I30</f>
        <v>51100</v>
      </c>
      <c r="K30" s="113">
        <v>0</v>
      </c>
      <c r="L30" s="123"/>
      <c r="N30" s="61"/>
      <c r="O30" s="61"/>
    </row>
    <row r="31" spans="1:15" s="7" customFormat="1" ht="16.5" customHeight="1" outlineLevel="3">
      <c r="A31" s="112">
        <v>480819</v>
      </c>
      <c r="B31" s="110" t="s">
        <v>27</v>
      </c>
      <c r="C31" s="84"/>
      <c r="D31" s="76"/>
      <c r="E31" s="90" t="s">
        <v>50</v>
      </c>
      <c r="F31" s="76"/>
      <c r="G31" s="76"/>
      <c r="H31" s="113"/>
      <c r="I31" s="140"/>
      <c r="J31" s="140"/>
      <c r="K31" s="113">
        <v>0</v>
      </c>
      <c r="L31" s="123"/>
      <c r="N31" s="61"/>
      <c r="O31" s="61"/>
    </row>
    <row r="32" spans="1:14" s="7" customFormat="1" ht="12.75" customHeight="1" outlineLevel="3">
      <c r="A32" s="112">
        <v>480522</v>
      </c>
      <c r="B32" s="110" t="s">
        <v>59</v>
      </c>
      <c r="C32" s="84"/>
      <c r="D32" s="76"/>
      <c r="E32" s="52" t="s">
        <v>43</v>
      </c>
      <c r="F32" s="52"/>
      <c r="G32" s="52"/>
      <c r="H32" s="33"/>
      <c r="I32" s="33"/>
      <c r="J32" s="33"/>
      <c r="K32" s="113">
        <v>0</v>
      </c>
      <c r="L32" s="122"/>
      <c r="N32" s="61"/>
    </row>
    <row r="33" spans="1:14" s="24" customFormat="1" ht="15" outlineLevel="1">
      <c r="A33" s="7"/>
      <c r="C33" s="82"/>
      <c r="D33" s="77">
        <v>3200</v>
      </c>
      <c r="E33" s="58" t="s">
        <v>16</v>
      </c>
      <c r="F33" s="58"/>
      <c r="G33" s="31">
        <f aca="true" t="shared" si="0" ref="G33:L33">SUM(G34:G46)</f>
        <v>307013183</v>
      </c>
      <c r="H33" s="31">
        <f t="shared" si="0"/>
        <v>0</v>
      </c>
      <c r="I33" s="31">
        <f t="shared" si="0"/>
        <v>0</v>
      </c>
      <c r="J33" s="31">
        <f t="shared" si="0"/>
        <v>0</v>
      </c>
      <c r="K33" s="31">
        <f t="shared" si="0"/>
        <v>0</v>
      </c>
      <c r="L33" s="31">
        <f t="shared" si="0"/>
        <v>0</v>
      </c>
      <c r="N33" s="62"/>
    </row>
    <row r="34" spans="3:12" ht="12.75" outlineLevel="2">
      <c r="C34" s="85"/>
      <c r="D34" s="78">
        <v>3210</v>
      </c>
      <c r="E34" s="92" t="s">
        <v>17</v>
      </c>
      <c r="F34" s="91"/>
      <c r="G34" s="91"/>
      <c r="H34" s="35"/>
      <c r="I34" s="141"/>
      <c r="J34" s="141"/>
      <c r="K34" s="35"/>
      <c r="L34" s="71"/>
    </row>
    <row r="35" spans="3:12" s="7" customFormat="1" ht="11.25" outlineLevel="3">
      <c r="C35" s="84"/>
      <c r="D35" s="76">
        <v>3211</v>
      </c>
      <c r="E35" s="90" t="s">
        <v>18</v>
      </c>
      <c r="F35" s="76"/>
      <c r="G35" s="76"/>
      <c r="H35" s="33"/>
      <c r="I35" s="89"/>
      <c r="J35" s="89"/>
      <c r="K35" s="33"/>
      <c r="L35" s="70"/>
    </row>
    <row r="36" spans="3:12" s="7" customFormat="1" ht="11.25" outlineLevel="3">
      <c r="C36" s="84"/>
      <c r="D36" s="76">
        <v>3212</v>
      </c>
      <c r="E36" s="90" t="s">
        <v>19</v>
      </c>
      <c r="F36" s="76"/>
      <c r="G36" s="76"/>
      <c r="H36" s="33"/>
      <c r="I36" s="89"/>
      <c r="J36" s="89"/>
      <c r="K36" s="33"/>
      <c r="L36" s="70"/>
    </row>
    <row r="37" spans="3:12" ht="12.75" outlineLevel="2">
      <c r="C37" s="85"/>
      <c r="D37" s="78">
        <v>3220</v>
      </c>
      <c r="E37" s="92" t="s">
        <v>20</v>
      </c>
      <c r="F37" s="91"/>
      <c r="G37" s="91"/>
      <c r="H37" s="33"/>
      <c r="I37" s="89"/>
      <c r="J37" s="89"/>
      <c r="K37" s="33"/>
      <c r="L37" s="71"/>
    </row>
    <row r="38" spans="3:12" s="7" customFormat="1" ht="11.25" outlineLevel="3">
      <c r="C38" s="84"/>
      <c r="D38" s="76">
        <v>3221</v>
      </c>
      <c r="E38" s="90" t="s">
        <v>18</v>
      </c>
      <c r="F38" s="76"/>
      <c r="G38" s="76"/>
      <c r="H38" s="33"/>
      <c r="I38" s="89"/>
      <c r="J38" s="89"/>
      <c r="K38" s="33"/>
      <c r="L38" s="70"/>
    </row>
    <row r="39" spans="3:12" s="7" customFormat="1" ht="11.25" outlineLevel="3">
      <c r="C39" s="84"/>
      <c r="D39" s="76">
        <v>3222</v>
      </c>
      <c r="E39" s="90" t="s">
        <v>19</v>
      </c>
      <c r="F39" s="76"/>
      <c r="G39" s="76"/>
      <c r="H39" s="33"/>
      <c r="I39" s="89"/>
      <c r="J39" s="89"/>
      <c r="K39" s="33"/>
      <c r="L39" s="70"/>
    </row>
    <row r="40" spans="1:12" s="7" customFormat="1" ht="22.5" customHeight="1" outlineLevel="2">
      <c r="A40" s="112">
        <v>480535</v>
      </c>
      <c r="B40" s="110" t="s">
        <v>56</v>
      </c>
      <c r="C40" s="84"/>
      <c r="D40" s="76">
        <v>3230</v>
      </c>
      <c r="E40" s="52" t="s">
        <v>21</v>
      </c>
      <c r="F40" s="52"/>
      <c r="G40" s="115"/>
      <c r="H40" s="33"/>
      <c r="I40" s="33"/>
      <c r="J40" s="33"/>
      <c r="K40" s="121"/>
      <c r="L40" s="122"/>
    </row>
    <row r="41" spans="3:12" ht="12.75" outlineLevel="2">
      <c r="C41" s="85"/>
      <c r="D41" s="78">
        <v>3250</v>
      </c>
      <c r="E41" s="59" t="s">
        <v>22</v>
      </c>
      <c r="F41" s="59"/>
      <c r="G41" s="59"/>
      <c r="H41" s="35"/>
      <c r="I41" s="35"/>
      <c r="J41" s="35"/>
      <c r="K41" s="35"/>
      <c r="L41" s="87"/>
    </row>
    <row r="42" spans="3:12" s="7" customFormat="1" ht="11.25" outlineLevel="3">
      <c r="C42" s="84"/>
      <c r="D42" s="76">
        <v>3251</v>
      </c>
      <c r="E42" s="90" t="s">
        <v>23</v>
      </c>
      <c r="F42" s="76"/>
      <c r="G42" s="76"/>
      <c r="H42" s="33"/>
      <c r="I42" s="89"/>
      <c r="J42" s="89"/>
      <c r="K42" s="33"/>
      <c r="L42" s="70"/>
    </row>
    <row r="43" spans="3:12" s="7" customFormat="1" ht="12.75" outlineLevel="3">
      <c r="C43" s="84"/>
      <c r="D43" s="76">
        <v>3252</v>
      </c>
      <c r="E43" s="152" t="s">
        <v>24</v>
      </c>
      <c r="F43" s="153"/>
      <c r="G43" s="54">
        <v>307013183</v>
      </c>
      <c r="H43" s="33"/>
      <c r="I43" s="33"/>
      <c r="J43" s="33"/>
      <c r="K43" s="33"/>
      <c r="L43" s="70"/>
    </row>
    <row r="44" spans="3:12" s="7" customFormat="1" ht="11.25" outlineLevel="3">
      <c r="C44" s="84"/>
      <c r="D44" s="76">
        <v>3254</v>
      </c>
      <c r="E44" s="52" t="s">
        <v>25</v>
      </c>
      <c r="F44" s="52"/>
      <c r="G44" s="52"/>
      <c r="H44" s="33"/>
      <c r="I44" s="33"/>
      <c r="J44" s="33"/>
      <c r="K44" s="33"/>
      <c r="L44" s="70"/>
    </row>
    <row r="45" spans="3:12" s="7" customFormat="1" ht="11.25" outlineLevel="3">
      <c r="C45" s="84"/>
      <c r="D45" s="76">
        <v>3255</v>
      </c>
      <c r="E45" s="52" t="s">
        <v>26</v>
      </c>
      <c r="F45" s="52"/>
      <c r="G45" s="52"/>
      <c r="H45" s="33"/>
      <c r="I45" s="33"/>
      <c r="J45" s="33"/>
      <c r="K45" s="33"/>
      <c r="L45" s="70"/>
    </row>
    <row r="46" spans="3:12" ht="12.75" outlineLevel="2">
      <c r="C46" s="85"/>
      <c r="D46" s="78">
        <v>3260</v>
      </c>
      <c r="E46" s="93" t="s">
        <v>27</v>
      </c>
      <c r="F46" s="78"/>
      <c r="G46" s="78"/>
      <c r="H46" s="35"/>
      <c r="I46" s="141"/>
      <c r="J46" s="141"/>
      <c r="K46" s="35"/>
      <c r="L46" s="71"/>
    </row>
    <row r="47" spans="3:12" s="24" customFormat="1" ht="15" outlineLevel="1">
      <c r="C47" s="82"/>
      <c r="D47" s="77">
        <v>3500</v>
      </c>
      <c r="E47" s="58" t="s">
        <v>28</v>
      </c>
      <c r="F47" s="58"/>
      <c r="G47" s="58"/>
      <c r="H47" s="31"/>
      <c r="I47" s="31"/>
      <c r="J47" s="31"/>
      <c r="K47" s="31"/>
      <c r="L47" s="98"/>
    </row>
    <row r="48" spans="3:12" s="19" customFormat="1" ht="17.25">
      <c r="C48" s="86"/>
      <c r="D48" s="79">
        <v>4000</v>
      </c>
      <c r="E48" s="60" t="s">
        <v>29</v>
      </c>
      <c r="F48" s="60"/>
      <c r="G48" s="36">
        <f>SUM(G49:G51)</f>
        <v>0</v>
      </c>
      <c r="H48" s="36">
        <f>SUM(H49:H51)</f>
        <v>0</v>
      </c>
      <c r="I48" s="36">
        <v>0</v>
      </c>
      <c r="J48" s="36">
        <v>0</v>
      </c>
      <c r="K48" s="36">
        <f>SUM(K49:K51)</f>
        <v>0</v>
      </c>
      <c r="L48" s="72">
        <f>SUM(L49:L51)</f>
        <v>0</v>
      </c>
    </row>
    <row r="49" spans="3:12" ht="12.75" outlineLevel="1">
      <c r="C49" s="85"/>
      <c r="D49" s="78">
        <v>4100</v>
      </c>
      <c r="E49" s="59" t="s">
        <v>30</v>
      </c>
      <c r="F49" s="59"/>
      <c r="G49" s="59"/>
      <c r="H49" s="35"/>
      <c r="I49" s="35"/>
      <c r="J49" s="35"/>
      <c r="K49" s="35"/>
      <c r="L49" s="71"/>
    </row>
    <row r="50" spans="3:12" ht="12.75" outlineLevel="1">
      <c r="C50" s="85"/>
      <c r="D50" s="78">
        <v>4200</v>
      </c>
      <c r="E50" s="59" t="s">
        <v>31</v>
      </c>
      <c r="F50" s="59"/>
      <c r="G50" s="59"/>
      <c r="H50" s="35"/>
      <c r="I50" s="35"/>
      <c r="J50" s="35"/>
      <c r="K50" s="35"/>
      <c r="L50" s="71"/>
    </row>
    <row r="51" spans="3:12" ht="13.5" outlineLevel="1" thickBot="1">
      <c r="C51" s="85"/>
      <c r="D51" s="80">
        <v>4300</v>
      </c>
      <c r="E51" s="37" t="s">
        <v>32</v>
      </c>
      <c r="F51" s="37"/>
      <c r="G51" s="37"/>
      <c r="H51" s="38"/>
      <c r="I51" s="142"/>
      <c r="J51" s="142"/>
      <c r="K51" s="64"/>
      <c r="L51" s="39"/>
    </row>
    <row r="52" spans="3:12" s="19" customFormat="1" ht="18" thickBot="1">
      <c r="C52" s="86"/>
      <c r="D52" s="81" t="s">
        <v>33</v>
      </c>
      <c r="E52" s="21"/>
      <c r="F52" s="21"/>
      <c r="G52" s="22">
        <f aca="true" t="shared" si="1" ref="G52:L52">G48+G15</f>
        <v>7757013183</v>
      </c>
      <c r="H52" s="22">
        <f t="shared" si="1"/>
        <v>909830407.6899999</v>
      </c>
      <c r="I52" s="22">
        <f t="shared" si="1"/>
        <v>448023880</v>
      </c>
      <c r="J52" s="22">
        <f t="shared" si="1"/>
        <v>1357854287.69</v>
      </c>
      <c r="K52" s="22">
        <f t="shared" si="1"/>
        <v>0</v>
      </c>
      <c r="L52" s="22">
        <f t="shared" si="1"/>
        <v>13786846</v>
      </c>
    </row>
    <row r="54" spans="5:12" s="40" customFormat="1" ht="12" thickBot="1">
      <c r="E54" s="41" t="s">
        <v>34</v>
      </c>
      <c r="F54" s="41"/>
      <c r="G54" s="41"/>
      <c r="H54" s="41"/>
      <c r="I54" s="41"/>
      <c r="J54" s="41"/>
      <c r="K54" s="42"/>
      <c r="L54" s="43"/>
    </row>
    <row r="55" spans="5:12" s="44" customFormat="1" ht="24.75" customHeight="1" thickBot="1">
      <c r="E55" s="172" t="s">
        <v>87</v>
      </c>
      <c r="F55" s="173"/>
      <c r="G55" s="173"/>
      <c r="H55" s="173"/>
      <c r="I55" s="173"/>
      <c r="J55" s="173"/>
      <c r="K55" s="88"/>
      <c r="L55" s="45" t="s">
        <v>73</v>
      </c>
    </row>
    <row r="56" spans="5:12" s="7" customFormat="1" ht="12">
      <c r="E56" s="119" t="s">
        <v>61</v>
      </c>
      <c r="F56" s="30"/>
      <c r="G56" s="30"/>
      <c r="H56" s="30"/>
      <c r="I56" s="30"/>
      <c r="J56" s="30"/>
      <c r="K56" s="120"/>
      <c r="L56" s="96">
        <f>SUM(L57:L58)</f>
        <v>13786846</v>
      </c>
    </row>
    <row r="57" spans="5:12" s="7" customFormat="1" ht="11.25">
      <c r="E57" s="46" t="s">
        <v>35</v>
      </c>
      <c r="F57" s="27"/>
      <c r="G57" s="27"/>
      <c r="H57" s="27"/>
      <c r="I57" s="27"/>
      <c r="J57" s="27"/>
      <c r="K57" s="28">
        <f>I16</f>
        <v>448023880</v>
      </c>
      <c r="L57" s="29">
        <f>L16</f>
        <v>13786846</v>
      </c>
    </row>
    <row r="58" spans="5:12" s="7" customFormat="1" ht="11.25">
      <c r="E58" s="47" t="s">
        <v>36</v>
      </c>
      <c r="F58" s="32"/>
      <c r="G58" s="32"/>
      <c r="H58" s="32"/>
      <c r="I58" s="32"/>
      <c r="J58" s="32"/>
      <c r="K58" s="33">
        <f>I33</f>
        <v>0</v>
      </c>
      <c r="L58" s="34">
        <f>L33</f>
        <v>0</v>
      </c>
    </row>
    <row r="59" spans="5:12" s="7" customFormat="1" ht="11.25">
      <c r="E59" s="47" t="s">
        <v>37</v>
      </c>
      <c r="F59" s="32"/>
      <c r="G59" s="32"/>
      <c r="H59" s="32"/>
      <c r="I59" s="32"/>
      <c r="J59" s="32"/>
      <c r="K59" s="33">
        <f>I48</f>
        <v>0</v>
      </c>
      <c r="L59" s="34">
        <f>L48</f>
        <v>0</v>
      </c>
    </row>
    <row r="60" spans="5:12" s="7" customFormat="1" ht="12" thickBot="1">
      <c r="E60" s="48" t="s">
        <v>38</v>
      </c>
      <c r="F60" s="49"/>
      <c r="G60" s="49"/>
      <c r="H60" s="49"/>
      <c r="I60" s="49"/>
      <c r="J60" s="49"/>
      <c r="K60" s="56">
        <f>SUM(K57:K59)</f>
        <v>448023880</v>
      </c>
      <c r="L60" s="97">
        <f>SUM(L59+L56)</f>
        <v>13786846</v>
      </c>
    </row>
    <row r="64" spans="4:12" ht="12.75">
      <c r="D64" s="174"/>
      <c r="E64" s="174"/>
      <c r="F64" s="174"/>
      <c r="G64" s="174"/>
      <c r="H64" s="174"/>
      <c r="I64" s="174"/>
      <c r="J64" s="174"/>
      <c r="K64" s="174"/>
      <c r="L64" s="174"/>
    </row>
    <row r="69" spans="7:10" ht="12.75">
      <c r="G69" s="129"/>
      <c r="H69" s="129"/>
      <c r="I69" s="129"/>
      <c r="J69" s="129"/>
    </row>
    <row r="70" spans="7:10" ht="12.75">
      <c r="G70" s="129"/>
      <c r="H70" s="129"/>
      <c r="I70" s="129"/>
      <c r="J70" s="129"/>
    </row>
    <row r="71" spans="7:10" ht="12.75">
      <c r="G71" s="129"/>
      <c r="H71" s="129"/>
      <c r="I71" s="129"/>
      <c r="J71" s="129"/>
    </row>
  </sheetData>
  <sheetProtection/>
  <mergeCells count="10">
    <mergeCell ref="E25:F25"/>
    <mergeCell ref="E26:F26"/>
    <mergeCell ref="E55:J55"/>
    <mergeCell ref="D64:L64"/>
    <mergeCell ref="E18:F18"/>
    <mergeCell ref="E20:F20"/>
    <mergeCell ref="E21:F21"/>
    <mergeCell ref="E22:F22"/>
    <mergeCell ref="E23:F23"/>
    <mergeCell ref="E24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C4">
      <selection activeCell="J24" sqref="J24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0.7109375" style="0" customWidth="1"/>
    <col min="5" max="5" width="15.7109375" style="0" customWidth="1"/>
    <col min="6" max="10" width="22.00390625" style="0" customWidth="1"/>
    <col min="11" max="11" width="23.7109375" style="1" customWidth="1"/>
    <col min="12" max="12" width="27.140625" style="1" customWidth="1"/>
    <col min="13" max="13" width="2.7109375" style="0" customWidth="1"/>
    <col min="14" max="14" width="21.7109375" style="0" bestFit="1" customWidth="1"/>
    <col min="15" max="15" width="23.7109375" style="0" bestFit="1" customWidth="1"/>
    <col min="17" max="17" width="18.00390625" style="0" customWidth="1"/>
    <col min="18" max="18" width="25.421875" style="0" bestFit="1" customWidth="1"/>
  </cols>
  <sheetData>
    <row r="1" ht="4.5" customHeight="1">
      <c r="L1" s="65"/>
    </row>
    <row r="2" spans="4:13" s="2" customFormat="1" ht="15">
      <c r="D2" s="3"/>
      <c r="E2" s="3"/>
      <c r="F2" s="3" t="s">
        <v>0</v>
      </c>
      <c r="G2" s="3"/>
      <c r="H2" s="3"/>
      <c r="I2" s="3"/>
      <c r="J2" s="3"/>
      <c r="K2" s="4"/>
      <c r="L2" s="66"/>
      <c r="M2" s="5"/>
    </row>
    <row r="3" spans="4:13" s="2" customFormat="1" ht="15">
      <c r="D3" s="6"/>
      <c r="E3" s="6"/>
      <c r="F3" s="6" t="s">
        <v>51</v>
      </c>
      <c r="G3" s="6"/>
      <c r="H3" s="6"/>
      <c r="I3" s="6"/>
      <c r="J3" s="6"/>
      <c r="K3" s="4"/>
      <c r="L3" s="66"/>
      <c r="M3" s="5"/>
    </row>
    <row r="4" spans="4:13" s="2" customFormat="1" ht="15">
      <c r="D4" s="6"/>
      <c r="E4" s="6"/>
      <c r="F4" s="6" t="s">
        <v>1</v>
      </c>
      <c r="G4" s="6"/>
      <c r="H4" s="6"/>
      <c r="I4" s="6"/>
      <c r="J4" s="6"/>
      <c r="K4" s="4"/>
      <c r="L4" s="66"/>
      <c r="M4" s="5"/>
    </row>
    <row r="5" spans="12:14" ht="12.75">
      <c r="L5" s="65"/>
      <c r="N5" s="124" t="s">
        <v>62</v>
      </c>
    </row>
    <row r="6" spans="6:14" ht="12.75">
      <c r="F6" t="s">
        <v>2</v>
      </c>
      <c r="L6" s="65"/>
      <c r="N6" s="124" t="s">
        <v>63</v>
      </c>
    </row>
    <row r="7" spans="4:14" s="7" customFormat="1" ht="12">
      <c r="D7" s="50" t="s">
        <v>39</v>
      </c>
      <c r="E7" s="8" t="s">
        <v>3</v>
      </c>
      <c r="K7" s="9"/>
      <c r="L7" s="29"/>
      <c r="N7" s="7" t="s">
        <v>64</v>
      </c>
    </row>
    <row r="8" spans="4:14" s="7" customFormat="1" ht="12">
      <c r="D8" s="50" t="s">
        <v>40</v>
      </c>
      <c r="K8" s="9"/>
      <c r="L8" s="29"/>
      <c r="N8" s="7" t="s">
        <v>65</v>
      </c>
    </row>
    <row r="9" spans="4:14" s="7" customFormat="1" ht="12">
      <c r="D9" s="50" t="s">
        <v>41</v>
      </c>
      <c r="E9" s="10" t="s">
        <v>0</v>
      </c>
      <c r="K9" s="9"/>
      <c r="L9" s="29"/>
      <c r="N9" s="7" t="s">
        <v>66</v>
      </c>
    </row>
    <row r="10" spans="4:12" s="7" customFormat="1" ht="12">
      <c r="D10" s="50" t="s">
        <v>69</v>
      </c>
      <c r="K10" s="9"/>
      <c r="L10" s="67" t="s">
        <v>44</v>
      </c>
    </row>
    <row r="11" spans="11:12" s="7" customFormat="1" ht="4.5" customHeight="1" thickBot="1">
      <c r="K11" s="9"/>
      <c r="L11" s="29"/>
    </row>
    <row r="12" spans="1:12" s="11" customFormat="1" ht="50.25" customHeight="1">
      <c r="A12" s="11" t="s">
        <v>52</v>
      </c>
      <c r="B12" s="11" t="s">
        <v>60</v>
      </c>
      <c r="D12" s="12" t="s">
        <v>4</v>
      </c>
      <c r="E12" s="13" t="s">
        <v>5</v>
      </c>
      <c r="F12" s="104"/>
      <c r="G12" s="106" t="s">
        <v>67</v>
      </c>
      <c r="H12" s="106" t="s">
        <v>75</v>
      </c>
      <c r="I12" s="106" t="s">
        <v>97</v>
      </c>
      <c r="J12" s="116" t="s">
        <v>71</v>
      </c>
      <c r="K12" s="106" t="s">
        <v>42</v>
      </c>
      <c r="L12" s="14" t="s">
        <v>98</v>
      </c>
    </row>
    <row r="13" spans="3:15" s="15" customFormat="1" ht="12" thickBot="1">
      <c r="C13" s="100"/>
      <c r="D13" s="17"/>
      <c r="E13" s="16"/>
      <c r="F13" s="102"/>
      <c r="G13" s="102"/>
      <c r="H13" s="102"/>
      <c r="I13" s="102"/>
      <c r="J13" s="102"/>
      <c r="K13" s="107">
        <v>1</v>
      </c>
      <c r="L13" s="18">
        <v>2</v>
      </c>
      <c r="N13" s="15" t="s">
        <v>88</v>
      </c>
      <c r="O13" s="15" t="s">
        <v>89</v>
      </c>
    </row>
    <row r="14" spans="3:12" s="11" customFormat="1" ht="4.5" customHeight="1" thickBot="1">
      <c r="C14" s="101"/>
      <c r="F14" s="103"/>
      <c r="G14" s="103"/>
      <c r="H14" s="103"/>
      <c r="I14" s="103"/>
      <c r="J14" s="103"/>
      <c r="K14" s="105"/>
      <c r="L14" s="68"/>
    </row>
    <row r="15" spans="4:18" s="19" customFormat="1" ht="19.5" thickBot="1">
      <c r="D15" s="20">
        <v>3000</v>
      </c>
      <c r="E15" s="21" t="s">
        <v>6</v>
      </c>
      <c r="F15" s="118"/>
      <c r="G15" s="51">
        <f>+G16</f>
        <v>7757013183</v>
      </c>
      <c r="H15" s="51">
        <f>'MAYO DE 2017'!J15</f>
        <v>1357854287.69</v>
      </c>
      <c r="I15" s="51">
        <f>+I16</f>
        <v>96081150</v>
      </c>
      <c r="J15" s="51">
        <f>J16</f>
        <v>1453935437.69</v>
      </c>
      <c r="K15" s="51">
        <f>+K16</f>
        <v>0</v>
      </c>
      <c r="L15" s="51">
        <f>+L16</f>
        <v>19500587</v>
      </c>
      <c r="N15" s="147">
        <v>856394391</v>
      </c>
      <c r="O15" s="148">
        <f>+J15-N15</f>
        <v>597541046.69</v>
      </c>
      <c r="Q15" s="156">
        <v>858048109</v>
      </c>
      <c r="R15" s="159">
        <f>Q15-N15</f>
        <v>1653718</v>
      </c>
    </row>
    <row r="16" spans="3:12" s="24" customFormat="1" ht="15.75" outlineLevel="1">
      <c r="C16" s="82"/>
      <c r="D16" s="74">
        <v>3100</v>
      </c>
      <c r="E16" s="25" t="s">
        <v>7</v>
      </c>
      <c r="F16" s="25"/>
      <c r="G16" s="31">
        <f>+G17+G19</f>
        <v>7757013183</v>
      </c>
      <c r="H16" s="31">
        <f>'MAYO DE 2017'!J16</f>
        <v>1357854287.69</v>
      </c>
      <c r="I16" s="31">
        <f>+I17+I19</f>
        <v>96081150</v>
      </c>
      <c r="J16" s="31">
        <f>J19</f>
        <v>1453935437.69</v>
      </c>
      <c r="K16" s="31">
        <f>+K17+K19</f>
        <v>0</v>
      </c>
      <c r="L16" s="31">
        <f>+L17+L19</f>
        <v>19500587</v>
      </c>
    </row>
    <row r="17" spans="3:12" s="26" customFormat="1" ht="15" outlineLevel="2">
      <c r="C17" s="83"/>
      <c r="D17" s="75">
        <v>3110</v>
      </c>
      <c r="E17" s="94" t="s">
        <v>8</v>
      </c>
      <c r="F17" s="95"/>
      <c r="G17" s="114">
        <f>SUM(G18)</f>
        <v>0</v>
      </c>
      <c r="H17" s="114">
        <f>'MAYO DE 2017'!J17</f>
        <v>0</v>
      </c>
      <c r="I17" s="114">
        <f>SUM(I18)</f>
        <v>0</v>
      </c>
      <c r="J17" s="114">
        <v>0</v>
      </c>
      <c r="K17" s="114">
        <f>SUM(K18)</f>
        <v>0</v>
      </c>
      <c r="L17" s="114">
        <f>SUM(L18)</f>
        <v>0</v>
      </c>
    </row>
    <row r="18" spans="3:12" s="7" customFormat="1" ht="12" outlineLevel="2">
      <c r="C18" s="84"/>
      <c r="D18" s="76">
        <v>3112</v>
      </c>
      <c r="E18" s="171" t="s">
        <v>9</v>
      </c>
      <c r="F18" s="171"/>
      <c r="G18" s="151"/>
      <c r="H18" s="151"/>
      <c r="I18" s="33"/>
      <c r="J18" s="33"/>
      <c r="K18" s="33"/>
      <c r="L18" s="70"/>
    </row>
    <row r="19" spans="3:14" s="26" customFormat="1" ht="15.75" outlineLevel="2">
      <c r="C19" s="83"/>
      <c r="D19" s="31">
        <v>3120</v>
      </c>
      <c r="E19" s="31" t="s">
        <v>10</v>
      </c>
      <c r="F19" s="31"/>
      <c r="G19" s="31">
        <f>G20+G29+G33</f>
        <v>7757013183</v>
      </c>
      <c r="H19" s="31">
        <f>'MAYO DE 2017'!J19</f>
        <v>1357854287.69</v>
      </c>
      <c r="I19" s="31">
        <f>I20+I29+I33</f>
        <v>96081150</v>
      </c>
      <c r="J19" s="31">
        <f>J20+J29+J33</f>
        <v>1453935437.69</v>
      </c>
      <c r="K19" s="31">
        <f>K20+K29+K33</f>
        <v>0</v>
      </c>
      <c r="L19" s="31">
        <f>L20+L29+L33</f>
        <v>19500587</v>
      </c>
      <c r="N19" s="55"/>
    </row>
    <row r="20" spans="3:15" s="7" customFormat="1" ht="12.75" outlineLevel="3">
      <c r="C20" s="84"/>
      <c r="D20" s="76">
        <v>3121</v>
      </c>
      <c r="E20" s="175" t="s">
        <v>49</v>
      </c>
      <c r="F20" s="176"/>
      <c r="G20" s="143">
        <f>SUM(G21:G28)</f>
        <v>7450000000</v>
      </c>
      <c r="H20" s="143">
        <f>'MAYO DE 2017'!J20</f>
        <v>1357803187.69</v>
      </c>
      <c r="I20" s="143">
        <f>SUM(I21:I28)</f>
        <v>90877764</v>
      </c>
      <c r="J20" s="143">
        <f>J21+J22+J23+J24</f>
        <v>1448680951.69</v>
      </c>
      <c r="K20" s="143">
        <f>SUM(K21:K28)</f>
        <v>0</v>
      </c>
      <c r="L20" s="143">
        <f>SUM(L21:L28)</f>
        <v>19500587</v>
      </c>
      <c r="N20" s="9"/>
      <c r="O20" s="7" t="s">
        <v>94</v>
      </c>
    </row>
    <row r="21" spans="1:16" s="7" customFormat="1" ht="19.5" customHeight="1" outlineLevel="3">
      <c r="A21" s="112">
        <v>245301</v>
      </c>
      <c r="B21" s="110" t="s">
        <v>53</v>
      </c>
      <c r="C21" s="84"/>
      <c r="D21" s="76"/>
      <c r="E21" s="171" t="s">
        <v>45</v>
      </c>
      <c r="F21" s="171"/>
      <c r="G21" s="54">
        <v>6437212455</v>
      </c>
      <c r="H21" s="54">
        <f>'MAYO DE 2017'!J21</f>
        <v>513279777.8</v>
      </c>
      <c r="I21" s="54">
        <f>2673114+86205338</f>
        <v>88878452</v>
      </c>
      <c r="J21" s="54">
        <f>H21+I21</f>
        <v>602158229.8</v>
      </c>
      <c r="K21" s="113">
        <v>0</v>
      </c>
      <c r="L21" s="117"/>
      <c r="N21" s="63"/>
      <c r="O21" s="9">
        <f>+J21</f>
        <v>602158229.8</v>
      </c>
      <c r="P21" s="7" t="s">
        <v>90</v>
      </c>
    </row>
    <row r="22" spans="3:14" s="7" customFormat="1" ht="12.75" outlineLevel="3">
      <c r="C22" s="84"/>
      <c r="D22" s="76"/>
      <c r="E22" s="171" t="s">
        <v>46</v>
      </c>
      <c r="F22" s="171"/>
      <c r="G22" s="151"/>
      <c r="H22" s="54">
        <f>'MAYO DE 2017'!J22</f>
        <v>47127612</v>
      </c>
      <c r="I22" s="113"/>
      <c r="J22" s="113">
        <v>47127612</v>
      </c>
      <c r="K22" s="113">
        <v>0</v>
      </c>
      <c r="L22" s="117"/>
      <c r="N22" s="63"/>
    </row>
    <row r="23" spans="1:16" s="7" customFormat="1" ht="24.75" customHeight="1" outlineLevel="3">
      <c r="A23" s="112">
        <v>439005</v>
      </c>
      <c r="B23" s="110" t="s">
        <v>54</v>
      </c>
      <c r="C23" s="84"/>
      <c r="D23" s="76"/>
      <c r="E23" s="171" t="s">
        <v>47</v>
      </c>
      <c r="F23" s="171"/>
      <c r="G23" s="54">
        <v>50000000</v>
      </c>
      <c r="H23" s="54">
        <f>'MAYO DE 2017'!J23</f>
        <v>8234791.89</v>
      </c>
      <c r="I23" s="113">
        <f>920000+1000000+79312</f>
        <v>1999312</v>
      </c>
      <c r="J23" s="113">
        <f>H23+I23</f>
        <v>10234103.89</v>
      </c>
      <c r="K23" s="33">
        <f>18965760-18965760</f>
        <v>0</v>
      </c>
      <c r="L23" s="117">
        <f>643582+4030860+158625+1174256+350000</f>
        <v>6357323</v>
      </c>
      <c r="N23" s="9"/>
      <c r="O23" s="149">
        <f>+O21-O15</f>
        <v>4617183.109999895</v>
      </c>
      <c r="P23" s="7" t="s">
        <v>89</v>
      </c>
    </row>
    <row r="24" spans="1:16" s="7" customFormat="1" ht="21" customHeight="1" outlineLevel="3">
      <c r="A24" s="112">
        <v>439014</v>
      </c>
      <c r="B24" s="110" t="s">
        <v>55</v>
      </c>
      <c r="C24" s="84"/>
      <c r="D24" s="76"/>
      <c r="E24" s="171" t="s">
        <v>48</v>
      </c>
      <c r="F24" s="171"/>
      <c r="G24" s="54">
        <v>962787545</v>
      </c>
      <c r="H24" s="54">
        <f>'MAYO DE 2017'!J24</f>
        <v>789161006</v>
      </c>
      <c r="I24" s="54"/>
      <c r="J24" s="54">
        <f>H24</f>
        <v>789161006</v>
      </c>
      <c r="K24" s="113">
        <v>0</v>
      </c>
      <c r="L24" s="70">
        <v>13143264</v>
      </c>
      <c r="N24" s="63"/>
      <c r="O24" s="61">
        <f>+L24</f>
        <v>13143264</v>
      </c>
      <c r="P24" s="7" t="s">
        <v>91</v>
      </c>
    </row>
    <row r="25" spans="3:16" s="7" customFormat="1" ht="12.75" outlineLevel="3">
      <c r="C25" s="84"/>
      <c r="D25" s="76">
        <v>3123</v>
      </c>
      <c r="E25" s="169" t="s">
        <v>11</v>
      </c>
      <c r="F25" s="170"/>
      <c r="G25" s="150"/>
      <c r="H25" s="150"/>
      <c r="I25" s="139"/>
      <c r="J25" s="139"/>
      <c r="K25" s="33"/>
      <c r="L25" s="70"/>
      <c r="N25" s="9"/>
      <c r="O25" s="61">
        <f>+O24-O23</f>
        <v>8526080.890000105</v>
      </c>
      <c r="P25" s="7" t="s">
        <v>92</v>
      </c>
    </row>
    <row r="26" spans="3:16" s="7" customFormat="1" ht="12" outlineLevel="3">
      <c r="C26" s="84"/>
      <c r="D26" s="76">
        <v>3124</v>
      </c>
      <c r="E26" s="171" t="s">
        <v>12</v>
      </c>
      <c r="F26" s="171"/>
      <c r="G26" s="151"/>
      <c r="H26" s="151"/>
      <c r="I26" s="33"/>
      <c r="J26" s="33"/>
      <c r="K26" s="33"/>
      <c r="L26" s="70"/>
      <c r="N26" s="9"/>
      <c r="O26" s="61">
        <v>1272283</v>
      </c>
      <c r="P26" s="7" t="s">
        <v>93</v>
      </c>
    </row>
    <row r="27" spans="3:15" s="7" customFormat="1" ht="12" outlineLevel="3">
      <c r="C27" s="84"/>
      <c r="D27" s="76">
        <v>3125</v>
      </c>
      <c r="E27" s="90" t="s">
        <v>13</v>
      </c>
      <c r="F27" s="76"/>
      <c r="G27" s="76"/>
      <c r="H27" s="76"/>
      <c r="I27" s="89"/>
      <c r="J27" s="89"/>
      <c r="K27" s="33"/>
      <c r="L27" s="70"/>
      <c r="N27" s="9"/>
      <c r="O27" s="61">
        <f>+O25-O26</f>
        <v>7253797.890000105</v>
      </c>
    </row>
    <row r="28" spans="3:16" s="7" customFormat="1" ht="11.25" outlineLevel="3">
      <c r="C28" s="84"/>
      <c r="D28" s="76">
        <v>3126</v>
      </c>
      <c r="E28" s="52" t="s">
        <v>14</v>
      </c>
      <c r="F28" s="52"/>
      <c r="G28" s="52"/>
      <c r="H28" s="52"/>
      <c r="I28" s="33"/>
      <c r="J28" s="33"/>
      <c r="K28" s="33"/>
      <c r="L28" s="70"/>
      <c r="N28" s="61"/>
      <c r="O28" s="61">
        <f>22000+22000+7100</f>
        <v>51100</v>
      </c>
      <c r="P28" s="7" t="s">
        <v>95</v>
      </c>
    </row>
    <row r="29" spans="3:16" s="7" customFormat="1" ht="15" outlineLevel="3">
      <c r="C29" s="84"/>
      <c r="D29" s="77">
        <v>3128</v>
      </c>
      <c r="E29" s="58" t="s">
        <v>15</v>
      </c>
      <c r="F29" s="77"/>
      <c r="G29" s="31">
        <f>SUM(G30:G32)</f>
        <v>0</v>
      </c>
      <c r="H29" s="31">
        <f>'MAYO DE 2017'!J29</f>
        <v>51100</v>
      </c>
      <c r="I29" s="31">
        <f>SUM(I30:I32)</f>
        <v>22000</v>
      </c>
      <c r="J29" s="31">
        <v>73100</v>
      </c>
      <c r="K29" s="31">
        <f>SUM(K30:K32)</f>
        <v>0</v>
      </c>
      <c r="L29" s="31">
        <f>SUM(L30:L32)</f>
        <v>0</v>
      </c>
      <c r="N29" s="61"/>
      <c r="O29" s="149">
        <f>+O28-O27</f>
        <v>-7202697.890000105</v>
      </c>
      <c r="P29" s="7" t="s">
        <v>96</v>
      </c>
    </row>
    <row r="30" spans="1:15" s="7" customFormat="1" ht="16.5" customHeight="1" outlineLevel="3">
      <c r="A30" s="112" t="s">
        <v>57</v>
      </c>
      <c r="B30" s="111" t="s">
        <v>58</v>
      </c>
      <c r="C30" s="84"/>
      <c r="D30" s="76"/>
      <c r="E30" s="90" t="s">
        <v>70</v>
      </c>
      <c r="F30" s="76"/>
      <c r="G30" s="76"/>
      <c r="H30" s="89">
        <f>'MAYO DE 2017'!J30</f>
        <v>51100</v>
      </c>
      <c r="I30" s="140">
        <v>22000</v>
      </c>
      <c r="J30" s="54">
        <f>H30+I30</f>
        <v>73100</v>
      </c>
      <c r="K30" s="113">
        <v>0</v>
      </c>
      <c r="L30" s="123"/>
      <c r="N30" s="61"/>
      <c r="O30" s="61"/>
    </row>
    <row r="31" spans="1:15" s="7" customFormat="1" ht="16.5" customHeight="1" outlineLevel="3">
      <c r="A31" s="112">
        <v>480819</v>
      </c>
      <c r="B31" s="110" t="s">
        <v>27</v>
      </c>
      <c r="C31" s="84"/>
      <c r="D31" s="76"/>
      <c r="E31" s="90" t="s">
        <v>50</v>
      </c>
      <c r="F31" s="76"/>
      <c r="G31" s="76"/>
      <c r="H31" s="76"/>
      <c r="I31" s="140"/>
      <c r="J31" s="140"/>
      <c r="K31" s="113">
        <v>0</v>
      </c>
      <c r="L31" s="123"/>
      <c r="N31" s="61"/>
      <c r="O31" s="61"/>
    </row>
    <row r="32" spans="1:14" s="7" customFormat="1" ht="12.75" customHeight="1" outlineLevel="3">
      <c r="A32" s="112">
        <v>480522</v>
      </c>
      <c r="B32" s="110" t="s">
        <v>59</v>
      </c>
      <c r="C32" s="84"/>
      <c r="D32" s="76"/>
      <c r="E32" s="52" t="s">
        <v>43</v>
      </c>
      <c r="F32" s="52"/>
      <c r="G32" s="52"/>
      <c r="H32" s="52"/>
      <c r="I32" s="33"/>
      <c r="J32" s="33"/>
      <c r="K32" s="113">
        <v>0</v>
      </c>
      <c r="L32" s="122"/>
      <c r="N32" s="61"/>
    </row>
    <row r="33" spans="1:14" s="24" customFormat="1" ht="15" outlineLevel="1">
      <c r="A33" s="7"/>
      <c r="C33" s="82"/>
      <c r="D33" s="77">
        <v>3200</v>
      </c>
      <c r="E33" s="58" t="s">
        <v>16</v>
      </c>
      <c r="F33" s="58"/>
      <c r="G33" s="31">
        <f aca="true" t="shared" si="0" ref="G33:L33">SUM(G34:G46)</f>
        <v>307013183</v>
      </c>
      <c r="H33" s="31"/>
      <c r="I33" s="31">
        <f t="shared" si="0"/>
        <v>5181386</v>
      </c>
      <c r="J33" s="31">
        <f t="shared" si="0"/>
        <v>5181386</v>
      </c>
      <c r="K33" s="31">
        <f t="shared" si="0"/>
        <v>0</v>
      </c>
      <c r="L33" s="31">
        <f t="shared" si="0"/>
        <v>0</v>
      </c>
      <c r="N33" s="62"/>
    </row>
    <row r="34" spans="3:12" ht="12.75" outlineLevel="2">
      <c r="C34" s="85"/>
      <c r="D34" s="78">
        <v>3210</v>
      </c>
      <c r="E34" s="92" t="s">
        <v>17</v>
      </c>
      <c r="F34" s="91"/>
      <c r="G34" s="91"/>
      <c r="H34" s="91"/>
      <c r="I34" s="141"/>
      <c r="J34" s="141"/>
      <c r="K34" s="35"/>
      <c r="L34" s="71"/>
    </row>
    <row r="35" spans="3:12" s="7" customFormat="1" ht="11.25" outlineLevel="3">
      <c r="C35" s="84"/>
      <c r="D35" s="76">
        <v>3211</v>
      </c>
      <c r="E35" s="90" t="s">
        <v>18</v>
      </c>
      <c r="F35" s="76"/>
      <c r="G35" s="76"/>
      <c r="H35" s="76"/>
      <c r="I35" s="89"/>
      <c r="J35" s="89"/>
      <c r="K35" s="33"/>
      <c r="L35" s="70"/>
    </row>
    <row r="36" spans="3:12" s="7" customFormat="1" ht="11.25" outlineLevel="3">
      <c r="C36" s="84"/>
      <c r="D36" s="76">
        <v>3212</v>
      </c>
      <c r="E36" s="90" t="s">
        <v>19</v>
      </c>
      <c r="F36" s="76"/>
      <c r="G36" s="76"/>
      <c r="H36" s="76"/>
      <c r="I36" s="89"/>
      <c r="J36" s="89"/>
      <c r="K36" s="33"/>
      <c r="L36" s="70"/>
    </row>
    <row r="37" spans="3:12" ht="12.75" outlineLevel="2">
      <c r="C37" s="85"/>
      <c r="D37" s="78">
        <v>3220</v>
      </c>
      <c r="E37" s="92" t="s">
        <v>20</v>
      </c>
      <c r="F37" s="91"/>
      <c r="G37" s="91"/>
      <c r="H37" s="91"/>
      <c r="I37" s="89"/>
      <c r="J37" s="89"/>
      <c r="K37" s="33"/>
      <c r="L37" s="71"/>
    </row>
    <row r="38" spans="3:12" s="7" customFormat="1" ht="11.25" outlineLevel="3">
      <c r="C38" s="84"/>
      <c r="D38" s="76">
        <v>3221</v>
      </c>
      <c r="E38" s="90" t="s">
        <v>18</v>
      </c>
      <c r="F38" s="76"/>
      <c r="G38" s="76"/>
      <c r="H38" s="76"/>
      <c r="I38" s="89"/>
      <c r="J38" s="89"/>
      <c r="K38" s="33"/>
      <c r="L38" s="70"/>
    </row>
    <row r="39" spans="3:12" s="7" customFormat="1" ht="11.25" outlineLevel="3">
      <c r="C39" s="84"/>
      <c r="D39" s="76">
        <v>3222</v>
      </c>
      <c r="E39" s="90" t="s">
        <v>19</v>
      </c>
      <c r="F39" s="76"/>
      <c r="G39" s="76"/>
      <c r="H39" s="76"/>
      <c r="I39" s="89"/>
      <c r="J39" s="89"/>
      <c r="K39" s="33"/>
      <c r="L39" s="70"/>
    </row>
    <row r="40" spans="1:12" s="7" customFormat="1" ht="22.5" customHeight="1" outlineLevel="2">
      <c r="A40" s="112">
        <v>480535</v>
      </c>
      <c r="B40" s="110" t="s">
        <v>56</v>
      </c>
      <c r="C40" s="84"/>
      <c r="D40" s="76">
        <v>3230</v>
      </c>
      <c r="E40" s="52" t="s">
        <v>21</v>
      </c>
      <c r="F40" s="52"/>
      <c r="G40" s="115"/>
      <c r="H40" s="115">
        <f>+'MAYO DE 2017'!J40</f>
        <v>0</v>
      </c>
      <c r="I40" s="33">
        <v>5181386</v>
      </c>
      <c r="J40" s="54">
        <f>H40+I40</f>
        <v>5181386</v>
      </c>
      <c r="K40" s="121"/>
      <c r="L40" s="122"/>
    </row>
    <row r="41" spans="3:12" ht="12.75" outlineLevel="2">
      <c r="C41" s="85"/>
      <c r="D41" s="78">
        <v>3250</v>
      </c>
      <c r="E41" s="59" t="s">
        <v>22</v>
      </c>
      <c r="F41" s="59"/>
      <c r="G41" s="59"/>
      <c r="H41" s="59"/>
      <c r="I41" s="35"/>
      <c r="J41" s="35"/>
      <c r="K41" s="35"/>
      <c r="L41" s="87"/>
    </row>
    <row r="42" spans="3:12" s="7" customFormat="1" ht="11.25" outlineLevel="3">
      <c r="C42" s="84"/>
      <c r="D42" s="76">
        <v>3251</v>
      </c>
      <c r="E42" s="90" t="s">
        <v>23</v>
      </c>
      <c r="F42" s="76"/>
      <c r="G42" s="76"/>
      <c r="H42" s="76"/>
      <c r="I42" s="89"/>
      <c r="J42" s="89"/>
      <c r="K42" s="33"/>
      <c r="L42" s="70"/>
    </row>
    <row r="43" spans="3:12" s="7" customFormat="1" ht="12.75" outlineLevel="3">
      <c r="C43" s="84"/>
      <c r="D43" s="76">
        <v>3252</v>
      </c>
      <c r="E43" s="152" t="s">
        <v>24</v>
      </c>
      <c r="F43" s="153"/>
      <c r="G43" s="54">
        <v>307013183</v>
      </c>
      <c r="H43" s="54"/>
      <c r="I43" s="109"/>
      <c r="J43" s="33"/>
      <c r="K43" s="33"/>
      <c r="L43" s="70"/>
    </row>
    <row r="44" spans="3:12" s="7" customFormat="1" ht="11.25" outlineLevel="3">
      <c r="C44" s="84"/>
      <c r="D44" s="76">
        <v>3254</v>
      </c>
      <c r="E44" s="52" t="s">
        <v>25</v>
      </c>
      <c r="F44" s="52"/>
      <c r="G44" s="52"/>
      <c r="H44" s="52"/>
      <c r="I44" s="33"/>
      <c r="J44" s="33"/>
      <c r="K44" s="33"/>
      <c r="L44" s="70"/>
    </row>
    <row r="45" spans="3:12" s="7" customFormat="1" ht="11.25" outlineLevel="3">
      <c r="C45" s="84"/>
      <c r="D45" s="76">
        <v>3255</v>
      </c>
      <c r="E45" s="52" t="s">
        <v>26</v>
      </c>
      <c r="F45" s="52"/>
      <c r="G45" s="52"/>
      <c r="H45" s="52"/>
      <c r="I45" s="33"/>
      <c r="J45" s="33"/>
      <c r="K45" s="33"/>
      <c r="L45" s="70"/>
    </row>
    <row r="46" spans="3:12" ht="12.75" outlineLevel="2">
      <c r="C46" s="85"/>
      <c r="D46" s="78">
        <v>3260</v>
      </c>
      <c r="E46" s="93" t="s">
        <v>27</v>
      </c>
      <c r="F46" s="78"/>
      <c r="G46" s="78"/>
      <c r="H46" s="78"/>
      <c r="I46" s="141"/>
      <c r="J46" s="141"/>
      <c r="K46" s="35"/>
      <c r="L46" s="71"/>
    </row>
    <row r="47" spans="3:12" s="24" customFormat="1" ht="15" outlineLevel="1">
      <c r="C47" s="82"/>
      <c r="D47" s="77">
        <v>3500</v>
      </c>
      <c r="E47" s="58" t="s">
        <v>28</v>
      </c>
      <c r="F47" s="58"/>
      <c r="G47" s="58"/>
      <c r="H47" s="58"/>
      <c r="I47" s="31"/>
      <c r="J47" s="31"/>
      <c r="K47" s="31"/>
      <c r="L47" s="98"/>
    </row>
    <row r="48" spans="3:12" s="19" customFormat="1" ht="17.25">
      <c r="C48" s="86"/>
      <c r="D48" s="79">
        <v>4000</v>
      </c>
      <c r="E48" s="60" t="s">
        <v>29</v>
      </c>
      <c r="F48" s="60"/>
      <c r="G48" s="36">
        <f>SUM(G49:G51)</f>
        <v>0</v>
      </c>
      <c r="H48" s="36"/>
      <c r="I48" s="36">
        <v>0</v>
      </c>
      <c r="J48" s="36">
        <v>0</v>
      </c>
      <c r="K48" s="36">
        <f>SUM(K49:K51)</f>
        <v>0</v>
      </c>
      <c r="L48" s="72">
        <f>SUM(L49:L51)</f>
        <v>0</v>
      </c>
    </row>
    <row r="49" spans="3:12" ht="12.75" outlineLevel="1">
      <c r="C49" s="85"/>
      <c r="D49" s="78">
        <v>4100</v>
      </c>
      <c r="E49" s="59" t="s">
        <v>30</v>
      </c>
      <c r="F49" s="59"/>
      <c r="G49" s="59"/>
      <c r="H49" s="59"/>
      <c r="I49" s="35"/>
      <c r="J49" s="35"/>
      <c r="K49" s="35"/>
      <c r="L49" s="71"/>
    </row>
    <row r="50" spans="3:12" ht="12.75" outlineLevel="1">
      <c r="C50" s="85"/>
      <c r="D50" s="78">
        <v>4200</v>
      </c>
      <c r="E50" s="59" t="s">
        <v>31</v>
      </c>
      <c r="F50" s="59"/>
      <c r="G50" s="59"/>
      <c r="H50" s="59"/>
      <c r="I50" s="35"/>
      <c r="J50" s="35"/>
      <c r="K50" s="35"/>
      <c r="L50" s="71"/>
    </row>
    <row r="51" spans="3:12" ht="13.5" outlineLevel="1" thickBot="1">
      <c r="C51" s="85"/>
      <c r="D51" s="80">
        <v>4300</v>
      </c>
      <c r="E51" s="37" t="s">
        <v>32</v>
      </c>
      <c r="F51" s="37"/>
      <c r="G51" s="37"/>
      <c r="H51" s="37"/>
      <c r="I51" s="142"/>
      <c r="J51" s="142"/>
      <c r="K51" s="64"/>
      <c r="L51" s="39"/>
    </row>
    <row r="52" spans="3:12" s="19" customFormat="1" ht="18" thickBot="1">
      <c r="C52" s="86"/>
      <c r="D52" s="81" t="s">
        <v>33</v>
      </c>
      <c r="E52" s="21"/>
      <c r="F52" s="21"/>
      <c r="G52" s="22">
        <f aca="true" t="shared" si="1" ref="G52:L52">G48+G15</f>
        <v>7757013183</v>
      </c>
      <c r="H52" s="22">
        <f t="shared" si="1"/>
        <v>1357854287.69</v>
      </c>
      <c r="I52" s="22">
        <f t="shared" si="1"/>
        <v>96081150</v>
      </c>
      <c r="J52" s="22">
        <v>1351162472.69</v>
      </c>
      <c r="K52" s="22">
        <f t="shared" si="1"/>
        <v>0</v>
      </c>
      <c r="L52" s="22">
        <f t="shared" si="1"/>
        <v>19500587</v>
      </c>
    </row>
    <row r="54" spans="5:12" s="40" customFormat="1" ht="12" thickBot="1">
      <c r="E54" s="41" t="s">
        <v>34</v>
      </c>
      <c r="F54" s="41"/>
      <c r="G54" s="41"/>
      <c r="H54" s="41"/>
      <c r="I54" s="41"/>
      <c r="J54" s="41"/>
      <c r="K54" s="42"/>
      <c r="L54" s="43"/>
    </row>
    <row r="55" spans="5:12" s="44" customFormat="1" ht="24.75" customHeight="1" thickBot="1">
      <c r="E55" s="172" t="s">
        <v>99</v>
      </c>
      <c r="F55" s="173"/>
      <c r="G55" s="173"/>
      <c r="H55" s="173"/>
      <c r="I55" s="173"/>
      <c r="J55" s="173"/>
      <c r="K55" s="88"/>
      <c r="L55" s="45" t="s">
        <v>73</v>
      </c>
    </row>
    <row r="56" spans="5:12" s="7" customFormat="1" ht="12">
      <c r="E56" s="119" t="s">
        <v>61</v>
      </c>
      <c r="F56" s="30"/>
      <c r="G56" s="30"/>
      <c r="H56" s="30"/>
      <c r="I56" s="30"/>
      <c r="J56" s="30"/>
      <c r="K56" s="120"/>
      <c r="L56" s="96">
        <f>SUM(L57:L58)</f>
        <v>19500587</v>
      </c>
    </row>
    <row r="57" spans="5:12" s="7" customFormat="1" ht="11.25">
      <c r="E57" s="46" t="s">
        <v>35</v>
      </c>
      <c r="F57" s="27"/>
      <c r="G57" s="27"/>
      <c r="H57" s="27"/>
      <c r="I57" s="27"/>
      <c r="J57" s="27"/>
      <c r="K57" s="28">
        <f>I16</f>
        <v>96081150</v>
      </c>
      <c r="L57" s="29">
        <f>L16</f>
        <v>19500587</v>
      </c>
    </row>
    <row r="58" spans="5:12" s="7" customFormat="1" ht="11.25">
      <c r="E58" s="47" t="s">
        <v>36</v>
      </c>
      <c r="F58" s="32"/>
      <c r="G58" s="32"/>
      <c r="H58" s="32"/>
      <c r="I58" s="32"/>
      <c r="J58" s="32"/>
      <c r="K58" s="33">
        <f>I33</f>
        <v>5181386</v>
      </c>
      <c r="L58" s="34">
        <f>L33</f>
        <v>0</v>
      </c>
    </row>
    <row r="59" spans="5:12" s="7" customFormat="1" ht="11.25">
      <c r="E59" s="47" t="s">
        <v>37</v>
      </c>
      <c r="F59" s="32"/>
      <c r="G59" s="32"/>
      <c r="H59" s="32"/>
      <c r="I59" s="32"/>
      <c r="J59" s="32"/>
      <c r="K59" s="33">
        <f>I48</f>
        <v>0</v>
      </c>
      <c r="L59" s="34">
        <f>L48</f>
        <v>0</v>
      </c>
    </row>
    <row r="60" spans="5:12" s="7" customFormat="1" ht="12" thickBot="1">
      <c r="E60" s="48" t="s">
        <v>38</v>
      </c>
      <c r="F60" s="49"/>
      <c r="G60" s="49"/>
      <c r="H60" s="49"/>
      <c r="I60" s="49"/>
      <c r="J60" s="49"/>
      <c r="K60" s="56">
        <f>SUM(K57:K59)</f>
        <v>101262536</v>
      </c>
      <c r="L60" s="97">
        <f>SUM(L59+L56)</f>
        <v>19500587</v>
      </c>
    </row>
    <row r="64" spans="4:12" ht="12.75">
      <c r="D64" s="174"/>
      <c r="E64" s="174"/>
      <c r="F64" s="174"/>
      <c r="G64" s="174"/>
      <c r="H64" s="174"/>
      <c r="I64" s="174"/>
      <c r="J64" s="174"/>
      <c r="K64" s="174"/>
      <c r="L64" s="174"/>
    </row>
    <row r="65" spans="5:10" ht="15">
      <c r="E65" s="24" t="s">
        <v>100</v>
      </c>
      <c r="F65" s="24"/>
      <c r="G65" s="24"/>
      <c r="H65" s="24"/>
      <c r="I65" s="24"/>
      <c r="J65" s="24"/>
    </row>
    <row r="69" spans="7:10" ht="12.75">
      <c r="G69" s="129"/>
      <c r="H69" s="129"/>
      <c r="I69" s="129"/>
      <c r="J69" s="129"/>
    </row>
    <row r="70" spans="7:10" ht="12.75">
      <c r="G70" s="129"/>
      <c r="H70" s="129"/>
      <c r="I70" s="129"/>
      <c r="J70" s="129"/>
    </row>
    <row r="71" spans="7:10" ht="12.75">
      <c r="G71" s="129"/>
      <c r="H71" s="129"/>
      <c r="I71" s="129"/>
      <c r="J71" s="129"/>
    </row>
  </sheetData>
  <sheetProtection/>
  <mergeCells count="10">
    <mergeCell ref="E25:F25"/>
    <mergeCell ref="E26:F26"/>
    <mergeCell ref="E55:J55"/>
    <mergeCell ref="D64:L64"/>
    <mergeCell ref="E18:F18"/>
    <mergeCell ref="E20:F20"/>
    <mergeCell ref="E21:F21"/>
    <mergeCell ref="E22:F22"/>
    <mergeCell ref="E23:F23"/>
    <mergeCell ref="E24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G4">
      <selection activeCell="J24" sqref="J24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0.7109375" style="0" customWidth="1"/>
    <col min="5" max="5" width="16.57421875" style="0" customWidth="1"/>
    <col min="6" max="9" width="22.00390625" style="0" customWidth="1"/>
    <col min="10" max="10" width="21.28125" style="0" customWidth="1"/>
    <col min="11" max="11" width="28.57421875" style="1" customWidth="1"/>
    <col min="12" max="12" width="34.8515625" style="1" customWidth="1"/>
    <col min="13" max="13" width="5.8515625" style="0" customWidth="1"/>
    <col min="14" max="14" width="21.7109375" style="0" bestFit="1" customWidth="1"/>
    <col min="15" max="15" width="23.7109375" style="0" bestFit="1" customWidth="1"/>
  </cols>
  <sheetData>
    <row r="1" ht="4.5" customHeight="1">
      <c r="L1" s="65"/>
    </row>
    <row r="2" spans="4:13" s="2" customFormat="1" ht="15">
      <c r="D2" s="3"/>
      <c r="E2" s="3"/>
      <c r="F2" s="3" t="s">
        <v>0</v>
      </c>
      <c r="G2" s="3"/>
      <c r="H2" s="3"/>
      <c r="I2" s="3"/>
      <c r="J2" s="3"/>
      <c r="K2" s="4"/>
      <c r="L2" s="66"/>
      <c r="M2" s="5"/>
    </row>
    <row r="3" spans="4:13" s="2" customFormat="1" ht="15">
      <c r="D3" s="6"/>
      <c r="E3" s="6"/>
      <c r="F3" s="6" t="s">
        <v>51</v>
      </c>
      <c r="G3" s="6"/>
      <c r="H3" s="6"/>
      <c r="I3" s="6"/>
      <c r="J3" s="6"/>
      <c r="K3" s="4"/>
      <c r="L3" s="66"/>
      <c r="M3" s="5"/>
    </row>
    <row r="4" spans="4:13" s="2" customFormat="1" ht="15">
      <c r="D4" s="6"/>
      <c r="E4" s="6"/>
      <c r="F4" s="6" t="s">
        <v>1</v>
      </c>
      <c r="G4" s="6"/>
      <c r="H4" s="6"/>
      <c r="I4" s="6"/>
      <c r="J4" s="6"/>
      <c r="K4" s="4"/>
      <c r="L4" s="66"/>
      <c r="M4" s="5"/>
    </row>
    <row r="5" spans="12:14" ht="12.75">
      <c r="L5" s="65"/>
      <c r="N5" s="124" t="s">
        <v>62</v>
      </c>
    </row>
    <row r="6" spans="6:14" ht="12.75">
      <c r="F6" t="s">
        <v>2</v>
      </c>
      <c r="L6" s="65"/>
      <c r="N6" s="124" t="s">
        <v>63</v>
      </c>
    </row>
    <row r="7" spans="4:14" s="7" customFormat="1" ht="12">
      <c r="D7" s="50" t="s">
        <v>39</v>
      </c>
      <c r="E7" s="8" t="s">
        <v>3</v>
      </c>
      <c r="K7" s="9"/>
      <c r="L7" s="29"/>
      <c r="N7" s="7" t="s">
        <v>64</v>
      </c>
    </row>
    <row r="8" spans="4:14" s="7" customFormat="1" ht="12">
      <c r="D8" s="50" t="s">
        <v>40</v>
      </c>
      <c r="K8" s="9"/>
      <c r="L8" s="29"/>
      <c r="N8" s="7" t="s">
        <v>65</v>
      </c>
    </row>
    <row r="9" spans="4:14" s="7" customFormat="1" ht="12">
      <c r="D9" s="50" t="s">
        <v>41</v>
      </c>
      <c r="E9" s="10" t="s">
        <v>0</v>
      </c>
      <c r="K9" s="9"/>
      <c r="L9" s="29"/>
      <c r="N9" s="7" t="s">
        <v>66</v>
      </c>
    </row>
    <row r="10" spans="4:12" s="7" customFormat="1" ht="12">
      <c r="D10" s="50" t="s">
        <v>69</v>
      </c>
      <c r="K10" s="9"/>
      <c r="L10" s="67" t="s">
        <v>44</v>
      </c>
    </row>
    <row r="11" spans="11:12" s="7" customFormat="1" ht="4.5" customHeight="1" thickBot="1">
      <c r="K11" s="9"/>
      <c r="L11" s="29"/>
    </row>
    <row r="12" spans="1:12" s="11" customFormat="1" ht="50.25" customHeight="1">
      <c r="A12" s="11" t="s">
        <v>52</v>
      </c>
      <c r="B12" s="11" t="s">
        <v>60</v>
      </c>
      <c r="D12" s="12" t="s">
        <v>4</v>
      </c>
      <c r="E12" s="13" t="s">
        <v>5</v>
      </c>
      <c r="F12" s="104"/>
      <c r="G12" s="106" t="s">
        <v>67</v>
      </c>
      <c r="H12" s="106" t="s">
        <v>75</v>
      </c>
      <c r="I12" s="106" t="s">
        <v>101</v>
      </c>
      <c r="J12" s="116" t="s">
        <v>71</v>
      </c>
      <c r="K12" s="106" t="s">
        <v>42</v>
      </c>
      <c r="L12" s="14" t="s">
        <v>102</v>
      </c>
    </row>
    <row r="13" spans="3:15" s="15" customFormat="1" ht="12" thickBot="1">
      <c r="C13" s="100"/>
      <c r="D13" s="17"/>
      <c r="E13" s="16"/>
      <c r="F13" s="102"/>
      <c r="G13" s="102"/>
      <c r="H13" s="102"/>
      <c r="I13" s="102"/>
      <c r="J13" s="102"/>
      <c r="K13" s="107">
        <v>1</v>
      </c>
      <c r="L13" s="18">
        <v>2</v>
      </c>
      <c r="N13" s="15" t="s">
        <v>88</v>
      </c>
      <c r="O13" s="15" t="s">
        <v>89</v>
      </c>
    </row>
    <row r="14" spans="3:12" s="11" customFormat="1" ht="4.5" customHeight="1" thickBot="1">
      <c r="C14" s="101"/>
      <c r="F14" s="103"/>
      <c r="G14" s="103"/>
      <c r="H14" s="103"/>
      <c r="I14" s="103"/>
      <c r="J14" s="103"/>
      <c r="K14" s="105"/>
      <c r="L14" s="68"/>
    </row>
    <row r="15" spans="4:15" s="19" customFormat="1" ht="19.5" thickBot="1">
      <c r="D15" s="20">
        <v>3000</v>
      </c>
      <c r="E15" s="21" t="s">
        <v>6</v>
      </c>
      <c r="F15" s="118"/>
      <c r="G15" s="51">
        <f>+G16</f>
        <v>23036056707</v>
      </c>
      <c r="H15" s="51">
        <f>+'JUNIO DE 2017 '!J15</f>
        <v>1453935437.69</v>
      </c>
      <c r="I15" s="51">
        <f>+I16</f>
        <v>1471352271</v>
      </c>
      <c r="J15" s="51">
        <f>J16</f>
        <v>2925287708.69</v>
      </c>
      <c r="K15" s="51">
        <f>+K16</f>
        <v>0</v>
      </c>
      <c r="L15" s="51">
        <f>+L16</f>
        <v>15756307069</v>
      </c>
      <c r="N15" s="158">
        <v>879364903.85</v>
      </c>
      <c r="O15" s="148">
        <f>+J15-N15</f>
        <v>2045922804.8400002</v>
      </c>
    </row>
    <row r="16" spans="3:16" s="24" customFormat="1" ht="15.75" outlineLevel="1">
      <c r="C16" s="82"/>
      <c r="D16" s="74">
        <v>3100</v>
      </c>
      <c r="E16" s="25" t="s">
        <v>7</v>
      </c>
      <c r="F16" s="25"/>
      <c r="G16" s="31">
        <f>+G17+G19</f>
        <v>23036056707</v>
      </c>
      <c r="H16" s="31">
        <f>'MAYO DE 2017'!J16</f>
        <v>1357854287.69</v>
      </c>
      <c r="I16" s="31">
        <f>+I17+I19</f>
        <v>1471352271</v>
      </c>
      <c r="J16" s="31">
        <f>J19</f>
        <v>2925287708.69</v>
      </c>
      <c r="K16" s="31">
        <f>+K17+K19</f>
        <v>0</v>
      </c>
      <c r="L16" s="31">
        <f>+L17+L19</f>
        <v>15756307069</v>
      </c>
      <c r="P16" s="157"/>
    </row>
    <row r="17" spans="3:12" s="26" customFormat="1" ht="15" outlineLevel="2">
      <c r="C17" s="83"/>
      <c r="D17" s="75">
        <v>3110</v>
      </c>
      <c r="E17" s="94" t="s">
        <v>8</v>
      </c>
      <c r="F17" s="95"/>
      <c r="G17" s="114">
        <f>SUM(G18)</f>
        <v>0</v>
      </c>
      <c r="H17" s="114">
        <f>'MAYO DE 2017'!J17</f>
        <v>0</v>
      </c>
      <c r="I17" s="114">
        <f>SUM(I18)</f>
        <v>0</v>
      </c>
      <c r="J17" s="114">
        <v>0</v>
      </c>
      <c r="K17" s="114">
        <f>SUM(K18)</f>
        <v>0</v>
      </c>
      <c r="L17" s="114">
        <f>SUM(L18)</f>
        <v>0</v>
      </c>
    </row>
    <row r="18" spans="3:12" s="7" customFormat="1" ht="12" outlineLevel="2">
      <c r="C18" s="84"/>
      <c r="D18" s="76">
        <v>3112</v>
      </c>
      <c r="E18" s="171" t="s">
        <v>9</v>
      </c>
      <c r="F18" s="171"/>
      <c r="G18" s="155"/>
      <c r="H18" s="155"/>
      <c r="I18" s="33"/>
      <c r="J18" s="33"/>
      <c r="K18" s="33"/>
      <c r="L18" s="70"/>
    </row>
    <row r="19" spans="3:14" s="26" customFormat="1" ht="15.75" outlineLevel="2">
      <c r="C19" s="83"/>
      <c r="D19" s="31">
        <v>3120</v>
      </c>
      <c r="E19" s="31" t="s">
        <v>10</v>
      </c>
      <c r="F19" s="31"/>
      <c r="G19" s="31">
        <f>G20+G29+G33</f>
        <v>23036056707</v>
      </c>
      <c r="H19" s="31">
        <f>'MAYO DE 2017'!J19</f>
        <v>1357854287.69</v>
      </c>
      <c r="I19" s="31">
        <f>I20+I29+I33</f>
        <v>1471352271</v>
      </c>
      <c r="J19" s="31">
        <f>J20+J29+J33</f>
        <v>2925287708.69</v>
      </c>
      <c r="K19" s="31">
        <f>K20+K29+K33</f>
        <v>0</v>
      </c>
      <c r="L19" s="31">
        <f>L20+L29+L33</f>
        <v>15756307069</v>
      </c>
      <c r="N19" s="55"/>
    </row>
    <row r="20" spans="3:15" s="7" customFormat="1" ht="12.75" outlineLevel="3">
      <c r="C20" s="84"/>
      <c r="D20" s="76">
        <v>3121</v>
      </c>
      <c r="E20" s="175" t="s">
        <v>49</v>
      </c>
      <c r="F20" s="176"/>
      <c r="G20" s="143">
        <f>SUM(G21:G28)</f>
        <v>22729043524</v>
      </c>
      <c r="H20" s="143">
        <f>'MAYO DE 2017'!J20</f>
        <v>1357803187.69</v>
      </c>
      <c r="I20" s="143">
        <f>SUM(I21:I28)</f>
        <v>1471352271</v>
      </c>
      <c r="J20" s="143">
        <f>J21+J22+J23+J24</f>
        <v>2920033222.69</v>
      </c>
      <c r="K20" s="143">
        <f>SUM(K21:K28)</f>
        <v>0</v>
      </c>
      <c r="L20" s="143">
        <f>SUM(L21:L28)</f>
        <v>15756307069</v>
      </c>
      <c r="N20" s="9"/>
      <c r="O20" s="7" t="s">
        <v>94</v>
      </c>
    </row>
    <row r="21" spans="1:16" s="7" customFormat="1" ht="19.5" customHeight="1" outlineLevel="3">
      <c r="A21" s="112">
        <v>245301</v>
      </c>
      <c r="B21" s="110" t="s">
        <v>53</v>
      </c>
      <c r="C21" s="84"/>
      <c r="D21" s="76"/>
      <c r="E21" s="171" t="s">
        <v>45</v>
      </c>
      <c r="F21" s="171"/>
      <c r="G21" s="54">
        <f>6437212455+15279043524</f>
        <v>21716255979</v>
      </c>
      <c r="H21" s="54">
        <f>+'JUNIO DE 2017 '!J21</f>
        <v>602158229.8</v>
      </c>
      <c r="I21" s="54">
        <f>304785474+150000000+74250000+225000000+300000000+396000000</f>
        <v>1450035474</v>
      </c>
      <c r="J21" s="54">
        <f>H21+I21</f>
        <v>2052193703.8</v>
      </c>
      <c r="K21" s="113">
        <v>0</v>
      </c>
      <c r="L21" s="117">
        <f>75000000+75000000+75000000+75000000+25000000+12500000+375000000+225000000+75000000+75000000+25000000+12500000+12984000+606001037+13998376561</f>
        <v>15742361598</v>
      </c>
      <c r="N21" s="63"/>
      <c r="O21" s="9">
        <f>+J21</f>
        <v>2052193703.8</v>
      </c>
      <c r="P21" s="7" t="s">
        <v>90</v>
      </c>
    </row>
    <row r="22" spans="3:14" s="7" customFormat="1" ht="12.75" outlineLevel="3">
      <c r="C22" s="84"/>
      <c r="D22" s="76"/>
      <c r="E22" s="171" t="s">
        <v>46</v>
      </c>
      <c r="F22" s="171"/>
      <c r="G22" s="155"/>
      <c r="H22" s="54">
        <f>+'JUNIO DE 2017 '!J22</f>
        <v>47127612</v>
      </c>
      <c r="I22" s="113"/>
      <c r="J22" s="113">
        <v>47127612</v>
      </c>
      <c r="K22" s="113">
        <v>0</v>
      </c>
      <c r="L22" s="117"/>
      <c r="N22" s="63"/>
    </row>
    <row r="23" spans="1:16" s="7" customFormat="1" ht="24.75" customHeight="1" outlineLevel="3">
      <c r="A23" s="112">
        <v>439005</v>
      </c>
      <c r="B23" s="110" t="s">
        <v>54</v>
      </c>
      <c r="C23" s="84"/>
      <c r="D23" s="76"/>
      <c r="E23" s="171" t="s">
        <v>47</v>
      </c>
      <c r="F23" s="171"/>
      <c r="G23" s="54">
        <v>50000000</v>
      </c>
      <c r="H23" s="54">
        <f>+'JUNIO DE 2017 '!J23</f>
        <v>10234103.89</v>
      </c>
      <c r="I23" s="54">
        <f>4030860+350000+1174256+15761681</f>
        <v>21316797</v>
      </c>
      <c r="J23" s="113">
        <f>H23+I23</f>
        <v>31550900.89</v>
      </c>
      <c r="K23" s="33">
        <f>18965760-18965760</f>
        <v>0</v>
      </c>
      <c r="L23" s="117">
        <f>643582+158625</f>
        <v>802207</v>
      </c>
      <c r="N23" s="9"/>
      <c r="O23" s="149">
        <f>+O21-O15</f>
        <v>6270898.9599998</v>
      </c>
      <c r="P23" s="7" t="s">
        <v>89</v>
      </c>
    </row>
    <row r="24" spans="1:16" s="7" customFormat="1" ht="21" customHeight="1" outlineLevel="3">
      <c r="A24" s="112">
        <v>439014</v>
      </c>
      <c r="B24" s="110" t="s">
        <v>55</v>
      </c>
      <c r="C24" s="84"/>
      <c r="D24" s="76"/>
      <c r="E24" s="171" t="s">
        <v>48</v>
      </c>
      <c r="F24" s="171"/>
      <c r="G24" s="54">
        <v>962787545</v>
      </c>
      <c r="H24" s="54">
        <f>+'JUNIO DE 2017 '!J24</f>
        <v>789161006</v>
      </c>
      <c r="I24" s="54"/>
      <c r="J24" s="54">
        <f>H24</f>
        <v>789161006</v>
      </c>
      <c r="K24" s="113">
        <v>0</v>
      </c>
      <c r="L24" s="70">
        <v>13143264</v>
      </c>
      <c r="N24" s="63"/>
      <c r="O24" s="61">
        <f>+L24</f>
        <v>13143264</v>
      </c>
      <c r="P24" s="7" t="s">
        <v>91</v>
      </c>
    </row>
    <row r="25" spans="3:16" s="7" customFormat="1" ht="12.75" outlineLevel="3">
      <c r="C25" s="84"/>
      <c r="D25" s="76">
        <v>3123</v>
      </c>
      <c r="E25" s="169" t="s">
        <v>11</v>
      </c>
      <c r="F25" s="170"/>
      <c r="G25" s="154"/>
      <c r="H25" s="154"/>
      <c r="I25" s="139"/>
      <c r="J25" s="139"/>
      <c r="K25" s="33"/>
      <c r="L25" s="70"/>
      <c r="N25" s="9"/>
      <c r="O25" s="61">
        <f>+O24-O23</f>
        <v>6872365.0400002</v>
      </c>
      <c r="P25" s="7" t="s">
        <v>92</v>
      </c>
    </row>
    <row r="26" spans="3:15" s="7" customFormat="1" ht="12" outlineLevel="3">
      <c r="C26" s="84"/>
      <c r="D26" s="76">
        <v>3124</v>
      </c>
      <c r="E26" s="171" t="s">
        <v>12</v>
      </c>
      <c r="F26" s="171"/>
      <c r="G26" s="155"/>
      <c r="H26" s="155"/>
      <c r="I26" s="33"/>
      <c r="J26" s="33"/>
      <c r="K26" s="33"/>
      <c r="L26" s="70"/>
      <c r="N26" s="9"/>
      <c r="O26" s="61">
        <v>0</v>
      </c>
    </row>
    <row r="27" spans="3:15" s="7" customFormat="1" ht="12" outlineLevel="3">
      <c r="C27" s="84"/>
      <c r="D27" s="76">
        <v>3125</v>
      </c>
      <c r="E27" s="90" t="s">
        <v>13</v>
      </c>
      <c r="F27" s="76"/>
      <c r="G27" s="76"/>
      <c r="H27" s="76"/>
      <c r="I27" s="89"/>
      <c r="J27" s="89"/>
      <c r="K27" s="33"/>
      <c r="L27" s="70"/>
      <c r="N27" s="9"/>
      <c r="O27" s="61">
        <f>+O25-O26</f>
        <v>6872365.0400002</v>
      </c>
    </row>
    <row r="28" spans="3:16" s="7" customFormat="1" ht="12" outlineLevel="3">
      <c r="C28" s="84"/>
      <c r="D28" s="76">
        <v>3126</v>
      </c>
      <c r="E28" s="52" t="s">
        <v>14</v>
      </c>
      <c r="F28" s="52"/>
      <c r="G28" s="52"/>
      <c r="H28" s="52"/>
      <c r="I28" s="33"/>
      <c r="J28" s="33"/>
      <c r="K28" s="33"/>
      <c r="L28" s="70"/>
      <c r="N28" s="61"/>
      <c r="O28" s="61">
        <f>22000+22000+7100</f>
        <v>51100</v>
      </c>
      <c r="P28" s="7" t="s">
        <v>95</v>
      </c>
    </row>
    <row r="29" spans="3:16" s="7" customFormat="1" ht="15.75" outlineLevel="3">
      <c r="C29" s="84"/>
      <c r="D29" s="77">
        <v>3128</v>
      </c>
      <c r="E29" s="58" t="s">
        <v>15</v>
      </c>
      <c r="F29" s="77"/>
      <c r="G29" s="31">
        <f>SUM(G30:G32)</f>
        <v>0</v>
      </c>
      <c r="H29" s="31">
        <f>'MAYO DE 2017'!J29</f>
        <v>51100</v>
      </c>
      <c r="I29" s="31">
        <f>SUM(I30:I32)</f>
        <v>0</v>
      </c>
      <c r="J29" s="31">
        <v>73100</v>
      </c>
      <c r="K29" s="31">
        <f>SUM(K30:K32)</f>
        <v>0</v>
      </c>
      <c r="L29" s="31">
        <f>SUM(L30:L32)</f>
        <v>0</v>
      </c>
      <c r="N29" s="61"/>
      <c r="O29" s="149">
        <f>+O28-O27</f>
        <v>-6821265.0400002</v>
      </c>
      <c r="P29" s="7" t="s">
        <v>96</v>
      </c>
    </row>
    <row r="30" spans="1:15" s="7" customFormat="1" ht="16.5" customHeight="1" outlineLevel="3">
      <c r="A30" s="112" t="s">
        <v>57</v>
      </c>
      <c r="B30" s="111" t="s">
        <v>58</v>
      </c>
      <c r="C30" s="84"/>
      <c r="D30" s="76"/>
      <c r="E30" s="90" t="s">
        <v>70</v>
      </c>
      <c r="F30" s="76"/>
      <c r="G30" s="76"/>
      <c r="H30" s="89">
        <f>+'JUNIO DE 2017 '!J30</f>
        <v>73100</v>
      </c>
      <c r="I30" s="140"/>
      <c r="J30" s="89">
        <f>H30+I30</f>
        <v>73100</v>
      </c>
      <c r="K30" s="113">
        <v>0</v>
      </c>
      <c r="L30" s="123"/>
      <c r="N30" s="61"/>
      <c r="O30" s="61"/>
    </row>
    <row r="31" spans="1:15" s="7" customFormat="1" ht="16.5" customHeight="1" outlineLevel="3">
      <c r="A31" s="112">
        <v>480819</v>
      </c>
      <c r="B31" s="110" t="s">
        <v>27</v>
      </c>
      <c r="C31" s="84"/>
      <c r="D31" s="76"/>
      <c r="E31" s="90" t="s">
        <v>50</v>
      </c>
      <c r="F31" s="76"/>
      <c r="G31" s="76"/>
      <c r="H31" s="76"/>
      <c r="I31" s="140"/>
      <c r="J31" s="140"/>
      <c r="K31" s="113">
        <v>0</v>
      </c>
      <c r="L31" s="123"/>
      <c r="N31" s="61"/>
      <c r="O31" s="61"/>
    </row>
    <row r="32" spans="1:14" s="7" customFormat="1" ht="12.75" customHeight="1" outlineLevel="3">
      <c r="A32" s="112">
        <v>480522</v>
      </c>
      <c r="B32" s="110" t="s">
        <v>59</v>
      </c>
      <c r="C32" s="84"/>
      <c r="D32" s="76"/>
      <c r="E32" s="52" t="s">
        <v>43</v>
      </c>
      <c r="F32" s="52"/>
      <c r="G32" s="52"/>
      <c r="H32" s="52"/>
      <c r="I32" s="33"/>
      <c r="J32" s="33"/>
      <c r="K32" s="113">
        <v>0</v>
      </c>
      <c r="L32" s="122"/>
      <c r="N32" s="61"/>
    </row>
    <row r="33" spans="1:14" s="24" customFormat="1" ht="15" outlineLevel="1">
      <c r="A33" s="7"/>
      <c r="C33" s="82"/>
      <c r="D33" s="77">
        <v>3200</v>
      </c>
      <c r="E33" s="58" t="s">
        <v>16</v>
      </c>
      <c r="F33" s="58"/>
      <c r="G33" s="31">
        <f aca="true" t="shared" si="0" ref="G33:L33">SUM(G34:G46)</f>
        <v>307013183</v>
      </c>
      <c r="H33" s="31">
        <f t="shared" si="0"/>
        <v>5181386</v>
      </c>
      <c r="I33" s="31">
        <f t="shared" si="0"/>
        <v>0</v>
      </c>
      <c r="J33" s="31">
        <f t="shared" si="0"/>
        <v>5181386</v>
      </c>
      <c r="K33" s="31">
        <f t="shared" si="0"/>
        <v>0</v>
      </c>
      <c r="L33" s="31">
        <f t="shared" si="0"/>
        <v>0</v>
      </c>
      <c r="N33" s="62"/>
    </row>
    <row r="34" spans="3:12" ht="12.75" outlineLevel="2">
      <c r="C34" s="85"/>
      <c r="D34" s="78">
        <v>3210</v>
      </c>
      <c r="E34" s="92" t="s">
        <v>17</v>
      </c>
      <c r="F34" s="91"/>
      <c r="G34" s="91"/>
      <c r="H34" s="91"/>
      <c r="I34" s="141"/>
      <c r="J34" s="141"/>
      <c r="K34" s="35"/>
      <c r="L34" s="71"/>
    </row>
    <row r="35" spans="3:12" s="7" customFormat="1" ht="11.25" outlineLevel="3">
      <c r="C35" s="84"/>
      <c r="D35" s="76">
        <v>3211</v>
      </c>
      <c r="E35" s="90" t="s">
        <v>18</v>
      </c>
      <c r="F35" s="76"/>
      <c r="G35" s="76"/>
      <c r="H35" s="76"/>
      <c r="I35" s="89"/>
      <c r="J35" s="89"/>
      <c r="K35" s="33"/>
      <c r="L35" s="70"/>
    </row>
    <row r="36" spans="3:12" s="7" customFormat="1" ht="11.25" outlineLevel="3">
      <c r="C36" s="84"/>
      <c r="D36" s="76">
        <v>3212</v>
      </c>
      <c r="E36" s="90" t="s">
        <v>19</v>
      </c>
      <c r="F36" s="76"/>
      <c r="G36" s="76"/>
      <c r="H36" s="76"/>
      <c r="I36" s="89"/>
      <c r="J36" s="89"/>
      <c r="K36" s="33"/>
      <c r="L36" s="70"/>
    </row>
    <row r="37" spans="3:12" ht="12.75" outlineLevel="2">
      <c r="C37" s="85"/>
      <c r="D37" s="78">
        <v>3220</v>
      </c>
      <c r="E37" s="92" t="s">
        <v>20</v>
      </c>
      <c r="F37" s="91"/>
      <c r="G37" s="91"/>
      <c r="H37" s="91"/>
      <c r="I37" s="89"/>
      <c r="J37" s="89"/>
      <c r="K37" s="33"/>
      <c r="L37" s="71"/>
    </row>
    <row r="38" spans="3:12" s="7" customFormat="1" ht="11.25" outlineLevel="3">
      <c r="C38" s="84"/>
      <c r="D38" s="76">
        <v>3221</v>
      </c>
      <c r="E38" s="90" t="s">
        <v>18</v>
      </c>
      <c r="F38" s="76"/>
      <c r="G38" s="76"/>
      <c r="H38" s="76"/>
      <c r="I38" s="89"/>
      <c r="J38" s="89"/>
      <c r="K38" s="33"/>
      <c r="L38" s="70"/>
    </row>
    <row r="39" spans="3:12" s="7" customFormat="1" ht="11.25" outlineLevel="3">
      <c r="C39" s="84"/>
      <c r="D39" s="76">
        <v>3222</v>
      </c>
      <c r="E39" s="90" t="s">
        <v>19</v>
      </c>
      <c r="F39" s="76"/>
      <c r="G39" s="76"/>
      <c r="H39" s="76"/>
      <c r="I39" s="89"/>
      <c r="J39" s="89"/>
      <c r="K39" s="33"/>
      <c r="L39" s="70"/>
    </row>
    <row r="40" spans="1:12" s="7" customFormat="1" ht="22.5" customHeight="1" outlineLevel="2">
      <c r="A40" s="112">
        <v>480535</v>
      </c>
      <c r="B40" s="110" t="s">
        <v>56</v>
      </c>
      <c r="C40" s="84"/>
      <c r="D40" s="76">
        <v>3230</v>
      </c>
      <c r="E40" s="52" t="s">
        <v>21</v>
      </c>
      <c r="F40" s="52"/>
      <c r="G40" s="115"/>
      <c r="H40" s="54">
        <f>+'JUNIO DE 2017 '!J40</f>
        <v>5181386</v>
      </c>
      <c r="I40" s="33">
        <v>0</v>
      </c>
      <c r="J40" s="54">
        <f>H40</f>
        <v>5181386</v>
      </c>
      <c r="K40" s="121"/>
      <c r="L40" s="122"/>
    </row>
    <row r="41" spans="3:12" ht="12.75" outlineLevel="2">
      <c r="C41" s="85"/>
      <c r="D41" s="78">
        <v>3250</v>
      </c>
      <c r="E41" s="59" t="s">
        <v>22</v>
      </c>
      <c r="F41" s="59"/>
      <c r="G41" s="59"/>
      <c r="H41" s="59"/>
      <c r="I41" s="35"/>
      <c r="J41" s="35"/>
      <c r="K41" s="35"/>
      <c r="L41" s="87"/>
    </row>
    <row r="42" spans="3:12" s="7" customFormat="1" ht="11.25" outlineLevel="3">
      <c r="C42" s="84"/>
      <c r="D42" s="76">
        <v>3251</v>
      </c>
      <c r="E42" s="90" t="s">
        <v>23</v>
      </c>
      <c r="F42" s="76"/>
      <c r="G42" s="76"/>
      <c r="H42" s="76"/>
      <c r="I42" s="89"/>
      <c r="J42" s="89"/>
      <c r="K42" s="33"/>
      <c r="L42" s="70"/>
    </row>
    <row r="43" spans="3:12" s="7" customFormat="1" ht="12.75" outlineLevel="3">
      <c r="C43" s="84"/>
      <c r="D43" s="76">
        <v>3252</v>
      </c>
      <c r="E43" s="152" t="s">
        <v>24</v>
      </c>
      <c r="F43" s="153"/>
      <c r="G43" s="54">
        <v>307013183</v>
      </c>
      <c r="H43" s="54"/>
      <c r="I43" s="109"/>
      <c r="J43" s="33"/>
      <c r="K43" s="33"/>
      <c r="L43" s="70"/>
    </row>
    <row r="44" spans="3:12" s="7" customFormat="1" ht="11.25" outlineLevel="3">
      <c r="C44" s="84"/>
      <c r="D44" s="76">
        <v>3254</v>
      </c>
      <c r="E44" s="52" t="s">
        <v>25</v>
      </c>
      <c r="F44" s="52"/>
      <c r="G44" s="52"/>
      <c r="H44" s="52"/>
      <c r="I44" s="33"/>
      <c r="J44" s="33"/>
      <c r="K44" s="33"/>
      <c r="L44" s="70"/>
    </row>
    <row r="45" spans="3:12" s="7" customFormat="1" ht="11.25" outlineLevel="3">
      <c r="C45" s="84"/>
      <c r="D45" s="76">
        <v>3255</v>
      </c>
      <c r="E45" s="52" t="s">
        <v>26</v>
      </c>
      <c r="F45" s="52"/>
      <c r="G45" s="52"/>
      <c r="H45" s="52"/>
      <c r="I45" s="33"/>
      <c r="J45" s="33"/>
      <c r="K45" s="33"/>
      <c r="L45" s="70"/>
    </row>
    <row r="46" spans="3:12" ht="12.75" outlineLevel="2">
      <c r="C46" s="85"/>
      <c r="D46" s="78">
        <v>3260</v>
      </c>
      <c r="E46" s="93" t="s">
        <v>27</v>
      </c>
      <c r="F46" s="78"/>
      <c r="G46" s="78"/>
      <c r="H46" s="78"/>
      <c r="I46" s="141"/>
      <c r="J46" s="141"/>
      <c r="K46" s="35"/>
      <c r="L46" s="71"/>
    </row>
    <row r="47" spans="3:12" s="24" customFormat="1" ht="15" outlineLevel="1">
      <c r="C47" s="82"/>
      <c r="D47" s="77">
        <v>3500</v>
      </c>
      <c r="E47" s="58" t="s">
        <v>28</v>
      </c>
      <c r="F47" s="58"/>
      <c r="G47" s="58"/>
      <c r="H47" s="58"/>
      <c r="I47" s="31"/>
      <c r="J47" s="31"/>
      <c r="K47" s="31"/>
      <c r="L47" s="98"/>
    </row>
    <row r="48" spans="3:12" s="19" customFormat="1" ht="17.25">
      <c r="C48" s="86"/>
      <c r="D48" s="79">
        <v>4000</v>
      </c>
      <c r="E48" s="60" t="s">
        <v>29</v>
      </c>
      <c r="F48" s="60"/>
      <c r="G48" s="36">
        <f>SUM(G49:G51)</f>
        <v>0</v>
      </c>
      <c r="H48" s="36">
        <f>SUM(H49:H51)</f>
        <v>0</v>
      </c>
      <c r="I48" s="36">
        <v>0</v>
      </c>
      <c r="J48" s="36">
        <v>0</v>
      </c>
      <c r="K48" s="36">
        <f>SUM(K49:K51)</f>
        <v>0</v>
      </c>
      <c r="L48" s="72">
        <f>SUM(L49:L51)</f>
        <v>0</v>
      </c>
    </row>
    <row r="49" spans="3:12" ht="12.75" outlineLevel="1">
      <c r="C49" s="85"/>
      <c r="D49" s="78">
        <v>4100</v>
      </c>
      <c r="E49" s="59" t="s">
        <v>30</v>
      </c>
      <c r="F49" s="59"/>
      <c r="G49" s="59"/>
      <c r="H49" s="59"/>
      <c r="I49" s="35"/>
      <c r="J49" s="35"/>
      <c r="K49" s="35"/>
      <c r="L49" s="71"/>
    </row>
    <row r="50" spans="3:12" ht="12.75" outlineLevel="1">
      <c r="C50" s="85"/>
      <c r="D50" s="78">
        <v>4200</v>
      </c>
      <c r="E50" s="59" t="s">
        <v>31</v>
      </c>
      <c r="F50" s="59"/>
      <c r="G50" s="59"/>
      <c r="H50" s="59"/>
      <c r="I50" s="35"/>
      <c r="J50" s="35"/>
      <c r="K50" s="35"/>
      <c r="L50" s="71"/>
    </row>
    <row r="51" spans="3:12" ht="13.5" outlineLevel="1" thickBot="1">
      <c r="C51" s="85"/>
      <c r="D51" s="80">
        <v>4300</v>
      </c>
      <c r="E51" s="37" t="s">
        <v>32</v>
      </c>
      <c r="F51" s="37"/>
      <c r="G51" s="37"/>
      <c r="H51" s="37"/>
      <c r="I51" s="142"/>
      <c r="J51" s="142"/>
      <c r="K51" s="64"/>
      <c r="L51" s="39"/>
    </row>
    <row r="52" spans="3:12" s="19" customFormat="1" ht="18" thickBot="1">
      <c r="C52" s="86"/>
      <c r="D52" s="81" t="s">
        <v>33</v>
      </c>
      <c r="E52" s="21"/>
      <c r="F52" s="21"/>
      <c r="G52" s="22">
        <f aca="true" t="shared" si="1" ref="G52:L52">G48+G15</f>
        <v>23036056707</v>
      </c>
      <c r="H52" s="22">
        <f t="shared" si="1"/>
        <v>1453935437.69</v>
      </c>
      <c r="I52" s="22">
        <f t="shared" si="1"/>
        <v>1471352271</v>
      </c>
      <c r="J52" s="22">
        <f t="shared" si="1"/>
        <v>2925287708.69</v>
      </c>
      <c r="K52" s="22">
        <f t="shared" si="1"/>
        <v>0</v>
      </c>
      <c r="L52" s="22">
        <f t="shared" si="1"/>
        <v>15756307069</v>
      </c>
    </row>
    <row r="54" spans="5:12" s="40" customFormat="1" ht="12" thickBot="1">
      <c r="E54" s="41" t="s">
        <v>34</v>
      </c>
      <c r="F54" s="41"/>
      <c r="G54" s="41"/>
      <c r="H54" s="41"/>
      <c r="I54" s="41"/>
      <c r="J54" s="41"/>
      <c r="K54" s="42"/>
      <c r="L54" s="43"/>
    </row>
    <row r="55" spans="5:12" s="44" customFormat="1" ht="24.75" customHeight="1" thickBot="1">
      <c r="E55" s="177" t="s">
        <v>104</v>
      </c>
      <c r="F55" s="178"/>
      <c r="G55" s="178"/>
      <c r="H55" s="178"/>
      <c r="I55" s="178"/>
      <c r="J55" s="179"/>
      <c r="K55" s="162"/>
      <c r="L55" s="45" t="s">
        <v>73</v>
      </c>
    </row>
    <row r="56" spans="4:12" s="7" customFormat="1" ht="12">
      <c r="D56" s="84"/>
      <c r="E56" s="30" t="s">
        <v>61</v>
      </c>
      <c r="F56" s="30"/>
      <c r="G56" s="30"/>
      <c r="H56" s="30"/>
      <c r="I56" s="30"/>
      <c r="J56" s="166"/>
      <c r="K56" s="165"/>
      <c r="L56" s="96"/>
    </row>
    <row r="57" spans="5:12" s="7" customFormat="1" ht="11.25">
      <c r="E57" s="46" t="s">
        <v>35</v>
      </c>
      <c r="F57" s="27"/>
      <c r="G57" s="27"/>
      <c r="H57" s="27"/>
      <c r="I57" s="27"/>
      <c r="J57" s="27"/>
      <c r="K57" s="28">
        <f>I16</f>
        <v>1471352271</v>
      </c>
      <c r="L57" s="29">
        <f>L16</f>
        <v>15756307069</v>
      </c>
    </row>
    <row r="58" spans="5:12" s="7" customFormat="1" ht="11.25">
      <c r="E58" s="47" t="s">
        <v>36</v>
      </c>
      <c r="F58" s="32"/>
      <c r="G58" s="32"/>
      <c r="H58" s="32"/>
      <c r="I58" s="32"/>
      <c r="J58" s="32"/>
      <c r="K58" s="33">
        <f>I33</f>
        <v>0</v>
      </c>
      <c r="L58" s="34">
        <f>L33</f>
        <v>0</v>
      </c>
    </row>
    <row r="59" spans="5:12" s="7" customFormat="1" ht="11.25">
      <c r="E59" s="47" t="s">
        <v>37</v>
      </c>
      <c r="F59" s="32"/>
      <c r="G59" s="32"/>
      <c r="H59" s="32"/>
      <c r="I59" s="32"/>
      <c r="J59" s="32"/>
      <c r="K59" s="33">
        <f>I48</f>
        <v>0</v>
      </c>
      <c r="L59" s="34">
        <f>L48</f>
        <v>0</v>
      </c>
    </row>
    <row r="60" spans="5:12" s="7" customFormat="1" ht="12" thickBot="1">
      <c r="E60" s="163" t="s">
        <v>38</v>
      </c>
      <c r="F60" s="164"/>
      <c r="G60" s="49"/>
      <c r="H60" s="49"/>
      <c r="I60" s="49"/>
      <c r="J60" s="49"/>
      <c r="K60" s="56">
        <f>SUM(K57:K59)</f>
        <v>1471352271</v>
      </c>
      <c r="L60" s="97">
        <f>SUM(L59+L56)</f>
        <v>0</v>
      </c>
    </row>
    <row r="64" spans="4:12" ht="12.75">
      <c r="D64" s="174"/>
      <c r="E64" s="174"/>
      <c r="F64" s="174"/>
      <c r="G64" s="174"/>
      <c r="H64" s="174"/>
      <c r="I64" s="174"/>
      <c r="J64" s="174"/>
      <c r="K64" s="174"/>
      <c r="L64" s="174"/>
    </row>
    <row r="65" spans="5:11" ht="15">
      <c r="E65" s="24" t="s">
        <v>103</v>
      </c>
      <c r="F65" s="24"/>
      <c r="G65" s="24"/>
      <c r="H65" s="24"/>
      <c r="I65" s="24"/>
      <c r="J65" s="24"/>
      <c r="K65" s="167"/>
    </row>
    <row r="69" spans="7:10" ht="12.75">
      <c r="G69" s="129"/>
      <c r="H69" s="129"/>
      <c r="I69" s="129"/>
      <c r="J69" s="129"/>
    </row>
    <row r="70" spans="7:10" ht="12.75">
      <c r="G70" s="129"/>
      <c r="H70" s="129"/>
      <c r="I70" s="129"/>
      <c r="J70" s="129"/>
    </row>
    <row r="71" spans="7:10" ht="12.75">
      <c r="G71" s="129"/>
      <c r="H71" s="129"/>
      <c r="I71" s="129"/>
      <c r="J71" s="129"/>
    </row>
  </sheetData>
  <sheetProtection/>
  <mergeCells count="10">
    <mergeCell ref="E25:F25"/>
    <mergeCell ref="E26:F26"/>
    <mergeCell ref="E55:J55"/>
    <mergeCell ref="D64:L64"/>
    <mergeCell ref="E18:F18"/>
    <mergeCell ref="E20:F20"/>
    <mergeCell ref="E21:F21"/>
    <mergeCell ref="E22:F22"/>
    <mergeCell ref="E23:F23"/>
    <mergeCell ref="E24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C1">
      <selection activeCell="I20" sqref="I20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0.7109375" style="0" customWidth="1"/>
    <col min="5" max="5" width="16.57421875" style="0" customWidth="1"/>
    <col min="6" max="9" width="22.00390625" style="0" customWidth="1"/>
    <col min="10" max="10" width="21.28125" style="0" customWidth="1"/>
    <col min="11" max="11" width="28.57421875" style="1" customWidth="1"/>
    <col min="12" max="12" width="34.8515625" style="1" customWidth="1"/>
    <col min="13" max="13" width="6.57421875" style="0" customWidth="1"/>
    <col min="14" max="14" width="21.7109375" style="0" bestFit="1" customWidth="1"/>
    <col min="15" max="15" width="23.7109375" style="0" bestFit="1" customWidth="1"/>
  </cols>
  <sheetData>
    <row r="1" ht="4.5" customHeight="1">
      <c r="L1" s="65"/>
    </row>
    <row r="2" spans="4:13" s="2" customFormat="1" ht="15">
      <c r="D2" s="3"/>
      <c r="E2" s="3"/>
      <c r="F2" s="3" t="s">
        <v>0</v>
      </c>
      <c r="G2" s="3"/>
      <c r="H2" s="3"/>
      <c r="I2" s="3"/>
      <c r="J2" s="3"/>
      <c r="K2" s="4"/>
      <c r="L2" s="66"/>
      <c r="M2" s="5"/>
    </row>
    <row r="3" spans="4:13" s="2" customFormat="1" ht="15">
      <c r="D3" s="6"/>
      <c r="E3" s="6"/>
      <c r="F3" s="6" t="s">
        <v>51</v>
      </c>
      <c r="G3" s="6"/>
      <c r="H3" s="6"/>
      <c r="I3" s="6"/>
      <c r="J3" s="6"/>
      <c r="K3" s="4"/>
      <c r="L3" s="66"/>
      <c r="M3" s="5"/>
    </row>
    <row r="4" spans="4:13" s="2" customFormat="1" ht="15">
      <c r="D4" s="6"/>
      <c r="E4" s="6"/>
      <c r="F4" s="6" t="s">
        <v>1</v>
      </c>
      <c r="G4" s="6"/>
      <c r="H4" s="6"/>
      <c r="I4" s="6"/>
      <c r="J4" s="6"/>
      <c r="K4" s="4"/>
      <c r="L4" s="66"/>
      <c r="M4" s="5"/>
    </row>
    <row r="5" spans="12:14" ht="12.75">
      <c r="L5" s="65"/>
      <c r="N5" s="124"/>
    </row>
    <row r="6" spans="6:14" ht="12.75">
      <c r="F6" t="s">
        <v>2</v>
      </c>
      <c r="L6" s="65"/>
      <c r="N6" s="124"/>
    </row>
    <row r="7" spans="4:12" s="7" customFormat="1" ht="12">
      <c r="D7" s="50" t="s">
        <v>39</v>
      </c>
      <c r="E7" s="8" t="s">
        <v>3</v>
      </c>
      <c r="K7" s="9"/>
      <c r="L7" s="29"/>
    </row>
    <row r="8" spans="4:12" s="7" customFormat="1" ht="12">
      <c r="D8" s="50" t="s">
        <v>40</v>
      </c>
      <c r="K8" s="9"/>
      <c r="L8" s="29"/>
    </row>
    <row r="9" spans="4:12" s="7" customFormat="1" ht="12">
      <c r="D9" s="50" t="s">
        <v>41</v>
      </c>
      <c r="E9" s="10" t="s">
        <v>0</v>
      </c>
      <c r="K9" s="9"/>
      <c r="L9" s="29"/>
    </row>
    <row r="10" spans="4:12" s="7" customFormat="1" ht="12">
      <c r="D10" s="50" t="s">
        <v>69</v>
      </c>
      <c r="K10" s="9"/>
      <c r="L10" s="67" t="s">
        <v>44</v>
      </c>
    </row>
    <row r="11" spans="11:12" s="7" customFormat="1" ht="4.5" customHeight="1" thickBot="1">
      <c r="K11" s="9"/>
      <c r="L11" s="29"/>
    </row>
    <row r="12" spans="1:12" s="11" customFormat="1" ht="50.25" customHeight="1">
      <c r="A12" s="11" t="s">
        <v>52</v>
      </c>
      <c r="B12" s="11" t="s">
        <v>60</v>
      </c>
      <c r="D12" s="12" t="s">
        <v>4</v>
      </c>
      <c r="E12" s="13" t="s">
        <v>5</v>
      </c>
      <c r="F12" s="104"/>
      <c r="G12" s="106" t="s">
        <v>67</v>
      </c>
      <c r="H12" s="106" t="s">
        <v>75</v>
      </c>
      <c r="I12" s="106" t="s">
        <v>105</v>
      </c>
      <c r="J12" s="116" t="s">
        <v>71</v>
      </c>
      <c r="K12" s="106" t="s">
        <v>42</v>
      </c>
      <c r="L12" s="14" t="s">
        <v>102</v>
      </c>
    </row>
    <row r="13" spans="3:12" s="15" customFormat="1" ht="12" thickBot="1">
      <c r="C13" s="100"/>
      <c r="D13" s="17"/>
      <c r="E13" s="16"/>
      <c r="F13" s="102"/>
      <c r="G13" s="102"/>
      <c r="H13" s="102"/>
      <c r="I13" s="102"/>
      <c r="J13" s="102"/>
      <c r="K13" s="107">
        <v>1</v>
      </c>
      <c r="L13" s="18">
        <v>2</v>
      </c>
    </row>
    <row r="14" spans="3:12" s="11" customFormat="1" ht="4.5" customHeight="1" thickBot="1">
      <c r="C14" s="101"/>
      <c r="F14" s="103"/>
      <c r="G14" s="103"/>
      <c r="H14" s="103"/>
      <c r="I14" s="103"/>
      <c r="J14" s="103"/>
      <c r="K14" s="105"/>
      <c r="L14" s="68"/>
    </row>
    <row r="15" spans="4:15" s="19" customFormat="1" ht="18" thickBot="1">
      <c r="D15" s="20">
        <v>3000</v>
      </c>
      <c r="E15" s="21" t="s">
        <v>6</v>
      </c>
      <c r="F15" s="118"/>
      <c r="G15" s="51">
        <f>+G16</f>
        <v>23036056707</v>
      </c>
      <c r="H15" s="51">
        <f>+'JUNIO DE 2017 '!J15</f>
        <v>1453935437.69</v>
      </c>
      <c r="I15" s="51">
        <f>+I16</f>
        <v>15937582679</v>
      </c>
      <c r="J15" s="51">
        <f>J16</f>
        <v>17391518116.69</v>
      </c>
      <c r="K15" s="51">
        <f>+K16</f>
        <v>0</v>
      </c>
      <c r="L15" s="51">
        <f>+L16</f>
        <v>1263957457</v>
      </c>
      <c r="N15" s="168"/>
      <c r="O15" s="148"/>
    </row>
    <row r="16" spans="3:16" s="24" customFormat="1" ht="15" outlineLevel="1">
      <c r="C16" s="82"/>
      <c r="D16" s="74">
        <v>3100</v>
      </c>
      <c r="E16" s="25" t="s">
        <v>7</v>
      </c>
      <c r="F16" s="25"/>
      <c r="G16" s="31">
        <f>+G17+G19</f>
        <v>23036056707</v>
      </c>
      <c r="H16" s="31">
        <f>'MAYO DE 2017'!J16</f>
        <v>1357854287.69</v>
      </c>
      <c r="I16" s="31">
        <f>+I17+I19</f>
        <v>15937582679</v>
      </c>
      <c r="J16" s="31">
        <f>J19</f>
        <v>17391518116.69</v>
      </c>
      <c r="K16" s="31">
        <f>+K17+K19</f>
        <v>0</v>
      </c>
      <c r="L16" s="31">
        <f>+L17+L19</f>
        <v>1263957457</v>
      </c>
      <c r="P16" s="157"/>
    </row>
    <row r="17" spans="3:12" s="26" customFormat="1" ht="13.5" outlineLevel="2">
      <c r="C17" s="83"/>
      <c r="D17" s="75">
        <v>3110</v>
      </c>
      <c r="E17" s="94" t="s">
        <v>8</v>
      </c>
      <c r="F17" s="95"/>
      <c r="G17" s="114">
        <f>SUM(G18)</f>
        <v>0</v>
      </c>
      <c r="H17" s="114">
        <f>'MAYO DE 2017'!J17</f>
        <v>0</v>
      </c>
      <c r="I17" s="114">
        <f>SUM(I18)</f>
        <v>0</v>
      </c>
      <c r="J17" s="114">
        <v>0</v>
      </c>
      <c r="K17" s="114">
        <f>SUM(K18)</f>
        <v>0</v>
      </c>
      <c r="L17" s="114">
        <f>SUM(L18)</f>
        <v>0</v>
      </c>
    </row>
    <row r="18" spans="3:12" s="7" customFormat="1" ht="11.25" outlineLevel="2">
      <c r="C18" s="84"/>
      <c r="D18" s="76">
        <v>3112</v>
      </c>
      <c r="E18" s="171" t="s">
        <v>9</v>
      </c>
      <c r="F18" s="171"/>
      <c r="G18" s="161"/>
      <c r="H18" s="161"/>
      <c r="I18" s="33"/>
      <c r="J18" s="33"/>
      <c r="K18" s="33"/>
      <c r="L18" s="70"/>
    </row>
    <row r="19" spans="3:14" s="26" customFormat="1" ht="15" outlineLevel="2">
      <c r="C19" s="83"/>
      <c r="D19" s="31">
        <v>3120</v>
      </c>
      <c r="E19" s="31" t="s">
        <v>10</v>
      </c>
      <c r="F19" s="31"/>
      <c r="G19" s="31">
        <f>G20+G29+G33</f>
        <v>23036056707</v>
      </c>
      <c r="H19" s="31">
        <f>'MAYO DE 2017'!J19</f>
        <v>1357854287.69</v>
      </c>
      <c r="I19" s="31">
        <f>I20+I29+I33</f>
        <v>15937582679</v>
      </c>
      <c r="J19" s="31">
        <f>J20+J29+J33</f>
        <v>17391518116.69</v>
      </c>
      <c r="K19" s="31">
        <f>K20+K29+K33</f>
        <v>0</v>
      </c>
      <c r="L19" s="31">
        <f>L20+L29+L33</f>
        <v>1263957457</v>
      </c>
      <c r="N19" s="55"/>
    </row>
    <row r="20" spans="3:14" s="7" customFormat="1" ht="12.75" outlineLevel="3">
      <c r="C20" s="84"/>
      <c r="D20" s="76">
        <v>3121</v>
      </c>
      <c r="E20" s="175" t="s">
        <v>49</v>
      </c>
      <c r="F20" s="176"/>
      <c r="G20" s="143">
        <f>SUM(G21:G28)</f>
        <v>22729043524</v>
      </c>
      <c r="H20" s="143">
        <f>+'JULIO DE 2017 '!H20</f>
        <v>1357803187.69</v>
      </c>
      <c r="I20" s="143">
        <f>SUM(I21:I28)</f>
        <v>15937582679</v>
      </c>
      <c r="J20" s="143">
        <f>J21+J22+J23+J24</f>
        <v>17386263630.69</v>
      </c>
      <c r="K20" s="143">
        <f>SUM(K21:K28)</f>
        <v>0</v>
      </c>
      <c r="L20" s="143">
        <f>SUM(L21:L28)</f>
        <v>1263957457</v>
      </c>
      <c r="N20" s="9"/>
    </row>
    <row r="21" spans="1:15" s="7" customFormat="1" ht="19.5" customHeight="1" outlineLevel="3">
      <c r="A21" s="112">
        <v>245301</v>
      </c>
      <c r="B21" s="110" t="s">
        <v>53</v>
      </c>
      <c r="C21" s="84"/>
      <c r="D21" s="76"/>
      <c r="E21" s="171" t="s">
        <v>45</v>
      </c>
      <c r="F21" s="171"/>
      <c r="G21" s="54">
        <f>6437212455+15279043524</f>
        <v>21716255979</v>
      </c>
      <c r="H21" s="54">
        <f>+'JULIO DE 2017 '!H21</f>
        <v>602158229.8</v>
      </c>
      <c r="I21" s="54">
        <v>15919143115</v>
      </c>
      <c r="J21" s="54">
        <f>H21+I21</f>
        <v>16521301344.8</v>
      </c>
      <c r="K21" s="113">
        <v>0</v>
      </c>
      <c r="L21" s="117">
        <f>600000000+360000000+120000000+120000000+40000000+20000000</f>
        <v>1260000000</v>
      </c>
      <c r="N21" s="63"/>
      <c r="O21" s="9"/>
    </row>
    <row r="22" spans="3:14" s="7" customFormat="1" ht="12.75" outlineLevel="3">
      <c r="C22" s="84"/>
      <c r="D22" s="76"/>
      <c r="E22" s="171" t="s">
        <v>46</v>
      </c>
      <c r="F22" s="171"/>
      <c r="G22" s="161"/>
      <c r="H22" s="54">
        <f>+'JULIO DE 2017 '!H22</f>
        <v>47127612</v>
      </c>
      <c r="I22" s="113"/>
      <c r="J22" s="54">
        <f>H22+I22</f>
        <v>47127612</v>
      </c>
      <c r="K22" s="113">
        <v>0</v>
      </c>
      <c r="L22" s="117"/>
      <c r="N22" s="63"/>
    </row>
    <row r="23" spans="1:15" s="7" customFormat="1" ht="24.75" customHeight="1" outlineLevel="3">
      <c r="A23" s="112">
        <v>439005</v>
      </c>
      <c r="B23" s="110" t="s">
        <v>54</v>
      </c>
      <c r="C23" s="84"/>
      <c r="D23" s="76"/>
      <c r="E23" s="171" t="s">
        <v>47</v>
      </c>
      <c r="F23" s="171"/>
      <c r="G23" s="54">
        <v>50000000</v>
      </c>
      <c r="H23" s="54">
        <f>+'JULIO DE 2017 '!H23</f>
        <v>10234103.89</v>
      </c>
      <c r="I23" s="54">
        <v>5296300</v>
      </c>
      <c r="J23" s="113">
        <f>H23+I23</f>
        <v>15530403.89</v>
      </c>
      <c r="K23" s="33">
        <f>18965760-18965760</f>
        <v>0</v>
      </c>
      <c r="L23" s="117">
        <f>643582+158625+3155250</f>
        <v>3957457</v>
      </c>
      <c r="N23" s="9"/>
      <c r="O23" s="149"/>
    </row>
    <row r="24" spans="1:15" s="7" customFormat="1" ht="21" customHeight="1" outlineLevel="3">
      <c r="A24" s="112">
        <v>439014</v>
      </c>
      <c r="B24" s="110" t="s">
        <v>55</v>
      </c>
      <c r="C24" s="84"/>
      <c r="D24" s="76"/>
      <c r="E24" s="171" t="s">
        <v>48</v>
      </c>
      <c r="F24" s="171"/>
      <c r="G24" s="54">
        <v>962787545</v>
      </c>
      <c r="H24" s="54">
        <f>+'JULIO DE 2017 '!H24</f>
        <v>789161006</v>
      </c>
      <c r="I24" s="54">
        <v>13143264</v>
      </c>
      <c r="J24" s="113">
        <f>H24+I24</f>
        <v>802304270</v>
      </c>
      <c r="K24" s="113">
        <v>0</v>
      </c>
      <c r="L24" s="70"/>
      <c r="N24" s="63"/>
      <c r="O24" s="61"/>
    </row>
    <row r="25" spans="3:15" s="7" customFormat="1" ht="12.75" outlineLevel="3">
      <c r="C25" s="84"/>
      <c r="D25" s="76">
        <v>3123</v>
      </c>
      <c r="E25" s="169" t="s">
        <v>11</v>
      </c>
      <c r="F25" s="170"/>
      <c r="G25" s="160"/>
      <c r="H25" s="160"/>
      <c r="I25" s="139"/>
      <c r="J25" s="139"/>
      <c r="K25" s="33"/>
      <c r="L25" s="70"/>
      <c r="N25" s="9"/>
      <c r="O25" s="61"/>
    </row>
    <row r="26" spans="3:15" s="7" customFormat="1" ht="11.25" outlineLevel="3">
      <c r="C26" s="84"/>
      <c r="D26" s="76">
        <v>3124</v>
      </c>
      <c r="E26" s="171" t="s">
        <v>12</v>
      </c>
      <c r="F26" s="171"/>
      <c r="G26" s="161"/>
      <c r="H26" s="161"/>
      <c r="I26" s="33"/>
      <c r="J26" s="33"/>
      <c r="K26" s="33"/>
      <c r="L26" s="70"/>
      <c r="N26" s="9"/>
      <c r="O26" s="61"/>
    </row>
    <row r="27" spans="3:15" s="7" customFormat="1" ht="11.25" outlineLevel="3">
      <c r="C27" s="84"/>
      <c r="D27" s="76">
        <v>3125</v>
      </c>
      <c r="E27" s="90" t="s">
        <v>13</v>
      </c>
      <c r="F27" s="76"/>
      <c r="G27" s="76"/>
      <c r="H27" s="76"/>
      <c r="I27" s="89"/>
      <c r="J27" s="89"/>
      <c r="K27" s="33"/>
      <c r="L27" s="70"/>
      <c r="N27" s="9"/>
      <c r="O27" s="61"/>
    </row>
    <row r="28" spans="3:15" s="7" customFormat="1" ht="11.25" outlineLevel="3">
      <c r="C28" s="84"/>
      <c r="D28" s="76">
        <v>3126</v>
      </c>
      <c r="E28" s="52" t="s">
        <v>14</v>
      </c>
      <c r="F28" s="52"/>
      <c r="G28" s="52"/>
      <c r="H28" s="52"/>
      <c r="I28" s="33"/>
      <c r="J28" s="33"/>
      <c r="K28" s="33"/>
      <c r="L28" s="70"/>
      <c r="N28" s="61"/>
      <c r="O28" s="61"/>
    </row>
    <row r="29" spans="3:15" s="7" customFormat="1" ht="15" outlineLevel="3">
      <c r="C29" s="84"/>
      <c r="D29" s="77">
        <v>3128</v>
      </c>
      <c r="E29" s="58" t="s">
        <v>15</v>
      </c>
      <c r="F29" s="77"/>
      <c r="G29" s="31">
        <f>SUM(G30:G32)</f>
        <v>0</v>
      </c>
      <c r="H29" s="31">
        <f>+'JULIO DE 2017 '!H29</f>
        <v>51100</v>
      </c>
      <c r="I29" s="31">
        <f>SUM(I30:I32)</f>
        <v>0</v>
      </c>
      <c r="J29" s="31">
        <v>73100</v>
      </c>
      <c r="K29" s="31">
        <f>SUM(K30:K32)</f>
        <v>0</v>
      </c>
      <c r="L29" s="31">
        <f>SUM(L30:L32)</f>
        <v>0</v>
      </c>
      <c r="N29" s="61"/>
      <c r="O29" s="149"/>
    </row>
    <row r="30" spans="1:15" s="7" customFormat="1" ht="16.5" customHeight="1" outlineLevel="3">
      <c r="A30" s="112" t="s">
        <v>57</v>
      </c>
      <c r="B30" s="111" t="s">
        <v>58</v>
      </c>
      <c r="C30" s="84"/>
      <c r="D30" s="76"/>
      <c r="E30" s="90" t="s">
        <v>70</v>
      </c>
      <c r="F30" s="76"/>
      <c r="G30" s="76"/>
      <c r="H30" s="89">
        <f>+'JULIO DE 2017 '!H30</f>
        <v>73100</v>
      </c>
      <c r="I30" s="140"/>
      <c r="J30" s="89">
        <f>H30+I30</f>
        <v>73100</v>
      </c>
      <c r="K30" s="113">
        <v>0</v>
      </c>
      <c r="L30" s="123"/>
      <c r="N30" s="61"/>
      <c r="O30" s="61"/>
    </row>
    <row r="31" spans="1:15" s="7" customFormat="1" ht="16.5" customHeight="1" outlineLevel="3">
      <c r="A31" s="112">
        <v>480819</v>
      </c>
      <c r="B31" s="110" t="s">
        <v>27</v>
      </c>
      <c r="C31" s="84"/>
      <c r="D31" s="76"/>
      <c r="E31" s="90" t="s">
        <v>50</v>
      </c>
      <c r="F31" s="76"/>
      <c r="G31" s="76"/>
      <c r="H31" s="76"/>
      <c r="I31" s="140"/>
      <c r="J31" s="140"/>
      <c r="K31" s="113">
        <v>0</v>
      </c>
      <c r="L31" s="123"/>
      <c r="N31" s="61"/>
      <c r="O31" s="61"/>
    </row>
    <row r="32" spans="1:14" s="7" customFormat="1" ht="12.75" customHeight="1" outlineLevel="3">
      <c r="A32" s="112">
        <v>480522</v>
      </c>
      <c r="B32" s="110" t="s">
        <v>59</v>
      </c>
      <c r="C32" s="84"/>
      <c r="D32" s="76"/>
      <c r="E32" s="52" t="s">
        <v>43</v>
      </c>
      <c r="F32" s="52"/>
      <c r="G32" s="52"/>
      <c r="H32" s="52"/>
      <c r="I32" s="33"/>
      <c r="J32" s="33"/>
      <c r="K32" s="113">
        <v>0</v>
      </c>
      <c r="L32" s="122"/>
      <c r="N32" s="61"/>
    </row>
    <row r="33" spans="1:14" s="24" customFormat="1" ht="15" outlineLevel="1">
      <c r="A33" s="7"/>
      <c r="C33" s="82"/>
      <c r="D33" s="77">
        <v>3200</v>
      </c>
      <c r="E33" s="58" t="s">
        <v>16</v>
      </c>
      <c r="F33" s="58"/>
      <c r="G33" s="31">
        <f aca="true" t="shared" si="0" ref="G33:L33">SUM(G34:G46)</f>
        <v>307013183</v>
      </c>
      <c r="H33" s="31">
        <f>SUM(H34:H46)</f>
        <v>5181386</v>
      </c>
      <c r="I33" s="31">
        <f t="shared" si="0"/>
        <v>0</v>
      </c>
      <c r="J33" s="31">
        <f t="shared" si="0"/>
        <v>5181386</v>
      </c>
      <c r="K33" s="31">
        <f t="shared" si="0"/>
        <v>0</v>
      </c>
      <c r="L33" s="31">
        <f t="shared" si="0"/>
        <v>0</v>
      </c>
      <c r="N33" s="62"/>
    </row>
    <row r="34" spans="3:12" ht="12.75" outlineLevel="2">
      <c r="C34" s="85"/>
      <c r="D34" s="78">
        <v>3210</v>
      </c>
      <c r="E34" s="92" t="s">
        <v>17</v>
      </c>
      <c r="F34" s="91"/>
      <c r="G34" s="91"/>
      <c r="H34" s="91"/>
      <c r="I34" s="141"/>
      <c r="J34" s="141"/>
      <c r="K34" s="35"/>
      <c r="L34" s="71"/>
    </row>
    <row r="35" spans="3:12" s="7" customFormat="1" ht="11.25" outlineLevel="3">
      <c r="C35" s="84"/>
      <c r="D35" s="76">
        <v>3211</v>
      </c>
      <c r="E35" s="90" t="s">
        <v>18</v>
      </c>
      <c r="F35" s="76"/>
      <c r="G35" s="76"/>
      <c r="H35" s="76"/>
      <c r="I35" s="89"/>
      <c r="J35" s="89"/>
      <c r="K35" s="33"/>
      <c r="L35" s="70"/>
    </row>
    <row r="36" spans="3:12" s="7" customFormat="1" ht="11.25" outlineLevel="3">
      <c r="C36" s="84"/>
      <c r="D36" s="76">
        <v>3212</v>
      </c>
      <c r="E36" s="90" t="s">
        <v>19</v>
      </c>
      <c r="F36" s="76"/>
      <c r="G36" s="76"/>
      <c r="H36" s="76"/>
      <c r="I36" s="89"/>
      <c r="J36" s="89"/>
      <c r="K36" s="33"/>
      <c r="L36" s="70"/>
    </row>
    <row r="37" spans="3:12" ht="12.75" outlineLevel="2">
      <c r="C37" s="85"/>
      <c r="D37" s="78">
        <v>3220</v>
      </c>
      <c r="E37" s="92" t="s">
        <v>20</v>
      </c>
      <c r="F37" s="91"/>
      <c r="G37" s="91"/>
      <c r="H37" s="91"/>
      <c r="I37" s="89"/>
      <c r="J37" s="89"/>
      <c r="K37" s="33"/>
      <c r="L37" s="71"/>
    </row>
    <row r="38" spans="3:12" s="7" customFormat="1" ht="11.25" outlineLevel="3">
      <c r="C38" s="84"/>
      <c r="D38" s="76">
        <v>3221</v>
      </c>
      <c r="E38" s="90" t="s">
        <v>18</v>
      </c>
      <c r="F38" s="76"/>
      <c r="G38" s="76"/>
      <c r="H38" s="76"/>
      <c r="I38" s="89"/>
      <c r="J38" s="89"/>
      <c r="K38" s="33"/>
      <c r="L38" s="70"/>
    </row>
    <row r="39" spans="3:12" s="7" customFormat="1" ht="11.25" outlineLevel="3">
      <c r="C39" s="84"/>
      <c r="D39" s="76">
        <v>3222</v>
      </c>
      <c r="E39" s="90" t="s">
        <v>19</v>
      </c>
      <c r="F39" s="76"/>
      <c r="G39" s="76"/>
      <c r="H39" s="76"/>
      <c r="I39" s="89"/>
      <c r="J39" s="89"/>
      <c r="K39" s="33"/>
      <c r="L39" s="70"/>
    </row>
    <row r="40" spans="1:12" s="7" customFormat="1" ht="22.5" customHeight="1" outlineLevel="2">
      <c r="A40" s="112">
        <v>480535</v>
      </c>
      <c r="B40" s="110" t="s">
        <v>56</v>
      </c>
      <c r="C40" s="84"/>
      <c r="D40" s="76">
        <v>3230</v>
      </c>
      <c r="E40" s="52" t="s">
        <v>21</v>
      </c>
      <c r="F40" s="52"/>
      <c r="G40" s="115"/>
      <c r="H40" s="54">
        <f>+'JULIO DE 2017 '!H40</f>
        <v>5181386</v>
      </c>
      <c r="I40" s="33">
        <v>0</v>
      </c>
      <c r="J40" s="89">
        <f>H40+I40</f>
        <v>5181386</v>
      </c>
      <c r="K40" s="121"/>
      <c r="L40" s="122"/>
    </row>
    <row r="41" spans="3:12" ht="12.75" outlineLevel="2">
      <c r="C41" s="85"/>
      <c r="D41" s="78">
        <v>3250</v>
      </c>
      <c r="E41" s="59" t="s">
        <v>22</v>
      </c>
      <c r="F41" s="59"/>
      <c r="G41" s="59"/>
      <c r="H41" s="59"/>
      <c r="I41" s="35"/>
      <c r="J41" s="35"/>
      <c r="K41" s="35"/>
      <c r="L41" s="87"/>
    </row>
    <row r="42" spans="3:12" s="7" customFormat="1" ht="11.25" outlineLevel="3">
      <c r="C42" s="84"/>
      <c r="D42" s="76">
        <v>3251</v>
      </c>
      <c r="E42" s="90" t="s">
        <v>23</v>
      </c>
      <c r="F42" s="76"/>
      <c r="G42" s="76"/>
      <c r="H42" s="76"/>
      <c r="I42" s="89"/>
      <c r="J42" s="89"/>
      <c r="K42" s="33"/>
      <c r="L42" s="70"/>
    </row>
    <row r="43" spans="3:12" s="7" customFormat="1" ht="12.75" outlineLevel="3">
      <c r="C43" s="84"/>
      <c r="D43" s="76">
        <v>3252</v>
      </c>
      <c r="E43" s="152" t="s">
        <v>24</v>
      </c>
      <c r="F43" s="153"/>
      <c r="G43" s="54">
        <v>307013183</v>
      </c>
      <c r="H43" s="54"/>
      <c r="I43" s="109"/>
      <c r="J43" s="33"/>
      <c r="K43" s="33"/>
      <c r="L43" s="70"/>
    </row>
    <row r="44" spans="3:12" s="7" customFormat="1" ht="11.25" outlineLevel="3">
      <c r="C44" s="84"/>
      <c r="D44" s="76">
        <v>3254</v>
      </c>
      <c r="E44" s="52" t="s">
        <v>25</v>
      </c>
      <c r="F44" s="52"/>
      <c r="G44" s="52"/>
      <c r="H44" s="52"/>
      <c r="I44" s="33"/>
      <c r="J44" s="33"/>
      <c r="K44" s="33"/>
      <c r="L44" s="70"/>
    </row>
    <row r="45" spans="3:12" s="7" customFormat="1" ht="11.25" outlineLevel="3">
      <c r="C45" s="84"/>
      <c r="D45" s="76">
        <v>3255</v>
      </c>
      <c r="E45" s="52" t="s">
        <v>26</v>
      </c>
      <c r="F45" s="52"/>
      <c r="G45" s="52"/>
      <c r="H45" s="52"/>
      <c r="I45" s="33"/>
      <c r="J45" s="33"/>
      <c r="K45" s="33"/>
      <c r="L45" s="70"/>
    </row>
    <row r="46" spans="3:12" ht="12.75" outlineLevel="2">
      <c r="C46" s="85"/>
      <c r="D46" s="78">
        <v>3260</v>
      </c>
      <c r="E46" s="93" t="s">
        <v>27</v>
      </c>
      <c r="F46" s="78"/>
      <c r="G46" s="78"/>
      <c r="H46" s="78"/>
      <c r="I46" s="141"/>
      <c r="J46" s="141"/>
      <c r="K46" s="35"/>
      <c r="L46" s="71"/>
    </row>
    <row r="47" spans="3:12" s="24" customFormat="1" ht="15" outlineLevel="1">
      <c r="C47" s="82"/>
      <c r="D47" s="77">
        <v>3500</v>
      </c>
      <c r="E47" s="58" t="s">
        <v>28</v>
      </c>
      <c r="F47" s="58"/>
      <c r="G47" s="58"/>
      <c r="H47" s="58"/>
      <c r="I47" s="31"/>
      <c r="J47" s="31"/>
      <c r="K47" s="31"/>
      <c r="L47" s="98"/>
    </row>
    <row r="48" spans="3:12" s="19" customFormat="1" ht="17.25">
      <c r="C48" s="86"/>
      <c r="D48" s="79">
        <v>4000</v>
      </c>
      <c r="E48" s="60" t="s">
        <v>29</v>
      </c>
      <c r="F48" s="60"/>
      <c r="G48" s="36">
        <f>SUM(G49:G51)</f>
        <v>0</v>
      </c>
      <c r="H48" s="36">
        <f>SUM(H49:H51)</f>
        <v>0</v>
      </c>
      <c r="I48" s="36">
        <v>0</v>
      </c>
      <c r="J48" s="36">
        <v>0</v>
      </c>
      <c r="K48" s="36">
        <f>SUM(K49:K51)</f>
        <v>0</v>
      </c>
      <c r="L48" s="72">
        <f>SUM(L49:L51)</f>
        <v>0</v>
      </c>
    </row>
    <row r="49" spans="3:12" ht="12.75" outlineLevel="1">
      <c r="C49" s="85"/>
      <c r="D49" s="78">
        <v>4100</v>
      </c>
      <c r="E49" s="59" t="s">
        <v>30</v>
      </c>
      <c r="F49" s="59"/>
      <c r="G49" s="59"/>
      <c r="H49" s="59"/>
      <c r="I49" s="35"/>
      <c r="J49" s="35"/>
      <c r="K49" s="35"/>
      <c r="L49" s="71"/>
    </row>
    <row r="50" spans="3:12" ht="12.75" outlineLevel="1">
      <c r="C50" s="85"/>
      <c r="D50" s="78">
        <v>4200</v>
      </c>
      <c r="E50" s="59" t="s">
        <v>31</v>
      </c>
      <c r="F50" s="59"/>
      <c r="G50" s="59"/>
      <c r="H50" s="59"/>
      <c r="I50" s="35"/>
      <c r="J50" s="35"/>
      <c r="K50" s="35"/>
      <c r="L50" s="71"/>
    </row>
    <row r="51" spans="3:12" ht="13.5" outlineLevel="1" thickBot="1">
      <c r="C51" s="85"/>
      <c r="D51" s="80">
        <v>4300</v>
      </c>
      <c r="E51" s="37" t="s">
        <v>32</v>
      </c>
      <c r="F51" s="37"/>
      <c r="G51" s="37"/>
      <c r="H51" s="37"/>
      <c r="I51" s="142"/>
      <c r="J51" s="142"/>
      <c r="K51" s="64"/>
      <c r="L51" s="39"/>
    </row>
    <row r="52" spans="3:12" s="19" customFormat="1" ht="18" thickBot="1">
      <c r="C52" s="86"/>
      <c r="D52" s="81" t="s">
        <v>33</v>
      </c>
      <c r="E52" s="21"/>
      <c r="F52" s="21"/>
      <c r="G52" s="22">
        <f aca="true" t="shared" si="1" ref="G52:L52">G48+G15</f>
        <v>23036056707</v>
      </c>
      <c r="H52" s="22">
        <f t="shared" si="1"/>
        <v>1453935437.69</v>
      </c>
      <c r="I52" s="22">
        <f t="shared" si="1"/>
        <v>15937582679</v>
      </c>
      <c r="J52" s="22">
        <f t="shared" si="1"/>
        <v>17391518116.69</v>
      </c>
      <c r="K52" s="22">
        <f t="shared" si="1"/>
        <v>0</v>
      </c>
      <c r="L52" s="22">
        <f t="shared" si="1"/>
        <v>1263957457</v>
      </c>
    </row>
    <row r="54" spans="5:12" s="40" customFormat="1" ht="12" thickBot="1">
      <c r="E54" s="41" t="s">
        <v>34</v>
      </c>
      <c r="F54" s="41"/>
      <c r="G54" s="41"/>
      <c r="H54" s="41"/>
      <c r="I54" s="41"/>
      <c r="J54" s="41"/>
      <c r="K54" s="42"/>
      <c r="L54" s="43"/>
    </row>
    <row r="55" spans="5:12" s="44" customFormat="1" ht="24.75" customHeight="1" thickBot="1">
      <c r="E55" s="177" t="s">
        <v>104</v>
      </c>
      <c r="F55" s="178"/>
      <c r="G55" s="178"/>
      <c r="H55" s="178"/>
      <c r="I55" s="178"/>
      <c r="J55" s="179"/>
      <c r="K55" s="162"/>
      <c r="L55" s="45" t="s">
        <v>73</v>
      </c>
    </row>
    <row r="56" spans="4:12" s="7" customFormat="1" ht="12">
      <c r="D56" s="84"/>
      <c r="E56" s="30" t="s">
        <v>61</v>
      </c>
      <c r="F56" s="30"/>
      <c r="G56" s="30"/>
      <c r="H56" s="30"/>
      <c r="I56" s="30"/>
      <c r="J56" s="166"/>
      <c r="K56" s="165"/>
      <c r="L56" s="96"/>
    </row>
    <row r="57" spans="5:12" s="7" customFormat="1" ht="11.25">
      <c r="E57" s="46" t="s">
        <v>35</v>
      </c>
      <c r="F57" s="27"/>
      <c r="G57" s="27"/>
      <c r="H57" s="27"/>
      <c r="I57" s="27"/>
      <c r="J57" s="27"/>
      <c r="K57" s="28">
        <f>I16</f>
        <v>15937582679</v>
      </c>
      <c r="L57" s="29">
        <f>L16</f>
        <v>1263957457</v>
      </c>
    </row>
    <row r="58" spans="5:12" s="7" customFormat="1" ht="11.25">
      <c r="E58" s="47" t="s">
        <v>36</v>
      </c>
      <c r="F58" s="32"/>
      <c r="G58" s="32"/>
      <c r="H58" s="32"/>
      <c r="I58" s="32"/>
      <c r="J58" s="32"/>
      <c r="K58" s="33">
        <f>I33</f>
        <v>0</v>
      </c>
      <c r="L58" s="34">
        <f>L33</f>
        <v>0</v>
      </c>
    </row>
    <row r="59" spans="5:12" s="7" customFormat="1" ht="11.25">
      <c r="E59" s="47" t="s">
        <v>37</v>
      </c>
      <c r="F59" s="32"/>
      <c r="G59" s="32"/>
      <c r="H59" s="32"/>
      <c r="I59" s="32"/>
      <c r="J59" s="32"/>
      <c r="K59" s="33">
        <f>I48</f>
        <v>0</v>
      </c>
      <c r="L59" s="34">
        <f>L48</f>
        <v>0</v>
      </c>
    </row>
    <row r="60" spans="5:12" s="7" customFormat="1" ht="12" thickBot="1">
      <c r="E60" s="163" t="s">
        <v>38</v>
      </c>
      <c r="F60" s="164"/>
      <c r="G60" s="49"/>
      <c r="H60" s="49"/>
      <c r="I60" s="49"/>
      <c r="J60" s="49"/>
      <c r="K60" s="56">
        <f>SUM(K57:K59)</f>
        <v>15937582679</v>
      </c>
      <c r="L60" s="97">
        <f>SUM(L59+L56)</f>
        <v>0</v>
      </c>
    </row>
    <row r="64" spans="4:12" ht="12.75">
      <c r="D64" s="174"/>
      <c r="E64" s="174"/>
      <c r="F64" s="174"/>
      <c r="G64" s="174"/>
      <c r="H64" s="174"/>
      <c r="I64" s="174"/>
      <c r="J64" s="174"/>
      <c r="K64" s="174"/>
      <c r="L64" s="174"/>
    </row>
    <row r="65" spans="5:11" ht="15">
      <c r="E65" s="24" t="s">
        <v>103</v>
      </c>
      <c r="F65" s="24"/>
      <c r="G65" s="24"/>
      <c r="H65" s="24"/>
      <c r="I65" s="24"/>
      <c r="J65" s="24"/>
      <c r="K65" s="167"/>
    </row>
    <row r="69" spans="7:10" ht="12.75">
      <c r="G69" s="129"/>
      <c r="H69" s="129"/>
      <c r="I69" s="129"/>
      <c r="J69" s="129"/>
    </row>
    <row r="70" spans="7:10" ht="12.75">
      <c r="G70" s="129"/>
      <c r="H70" s="129"/>
      <c r="I70" s="129"/>
      <c r="J70" s="129"/>
    </row>
    <row r="71" spans="7:10" ht="12.75">
      <c r="G71" s="129"/>
      <c r="H71" s="129"/>
      <c r="I71" s="129"/>
      <c r="J71" s="129"/>
    </row>
  </sheetData>
  <sheetProtection/>
  <mergeCells count="10">
    <mergeCell ref="E25:F25"/>
    <mergeCell ref="E26:F26"/>
    <mergeCell ref="E55:J55"/>
    <mergeCell ref="D64:L64"/>
    <mergeCell ref="E18:F18"/>
    <mergeCell ref="E20:F20"/>
    <mergeCell ref="E21:F21"/>
    <mergeCell ref="E22:F22"/>
    <mergeCell ref="E23:F23"/>
    <mergeCell ref="E24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NJCeballosa</dc:creator>
  <cp:keywords/>
  <dc:description/>
  <cp:lastModifiedBy>Jorge Leonardo Velandia Rubio</cp:lastModifiedBy>
  <cp:lastPrinted>2017-03-27T22:07:19Z</cp:lastPrinted>
  <dcterms:created xsi:type="dcterms:W3CDTF">2004-02-18T23:02:25Z</dcterms:created>
  <dcterms:modified xsi:type="dcterms:W3CDTF">2017-09-20T14:38:41Z</dcterms:modified>
  <cp:category/>
  <cp:version/>
  <cp:contentType/>
  <cp:contentStatus/>
</cp:coreProperties>
</file>