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1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APN'!$A$1:$AP$34</definedName>
    <definedName name="_xlnm.Print_Area" localSheetId="3">'RESER FOND'!$A$1:$AC$39</definedName>
  </definedNames>
  <calcPr fullCalcOnLoad="1"/>
</workbook>
</file>

<file path=xl/sharedStrings.xml><?xml version="1.0" encoding="utf-8"?>
<sst xmlns="http://schemas.openxmlformats.org/spreadsheetml/2006/main" count="593" uniqueCount="172">
  <si>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</si>
  <si>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</si>
  <si>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</si>
  <si>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</si>
  <si>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</si>
  <si>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</si>
  <si>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</si>
  <si>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</si>
  <si>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</si>
  <si>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</si>
  <si>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</si>
  <si>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</si>
  <si>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</si>
  <si>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</si>
  <si>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</si>
  <si>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</si>
  <si>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</si>
  <si>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</si>
  <si>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</si>
  <si>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</si>
  <si>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</si>
  <si>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</si>
  <si>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</si>
  <si>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</si>
  <si>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</si>
  <si>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</si>
  <si>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</si>
  <si>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</si>
  <si>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</si>
  <si>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</si>
  <si>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</si>
  <si>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</si>
  <si>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</si>
  <si>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</si>
  <si>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</si>
  <si>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</si>
  <si>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</si>
  <si>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</si>
  <si>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</si>
  <si>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</si>
  <si>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</si>
  <si>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</si>
  <si>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</si>
  <si>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</si>
  <si>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</si>
  <si>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</si>
  <si>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</si>
  <si>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</si>
  <si>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</si>
  <si>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</si>
  <si>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</si>
  <si>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</si>
  <si>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</si>
  <si>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</si>
  <si>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</si>
  <si>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</si>
  <si>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</si>
  <si>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</si>
  <si>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</si>
  <si>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</si>
  <si>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</si>
  <si>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</si>
  <si>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</si>
  <si>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</si>
  <si>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</si>
  <si>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</si>
  <si>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</si>
  <si>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</si>
  <si>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</si>
  <si>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</si>
  <si>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</si>
  <si>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</si>
  <si>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</si>
  <si>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</si>
  <si>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</si>
  <si>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</si>
  <si>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</si>
  <si>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</si>
  <si>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</si>
  <si>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</si>
  <si>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</si>
  <si>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</si>
  <si>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</si>
  <si>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</si>
  <si>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</si>
  <si>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</si>
  <si>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</si>
  <si>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</si>
  <si>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</si>
  <si>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</si>
  <si>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</si>
  <si>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</si>
  <si>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</si>
  <si>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</si>
  <si>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</si>
  <si>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</si>
  <si>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</si>
  <si>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</si>
  <si>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</si>
  <si>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</si>
  <si>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</si>
  <si>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</si>
  <si>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</si>
  <si>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</si>
  <si>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</si>
  <si>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</si>
  <si>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</si>
  <si>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</si>
  <si>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</si>
  <si>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</si>
  <si>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</si>
  <si>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</si>
  <si>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</si>
  <si>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</si>
  <si>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</si>
  <si>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</si>
  <si>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</si>
  <si>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</si>
  <si>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</si>
  <si>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</si>
  <si>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</si>
  <si>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</si>
  <si>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</si>
  <si>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</si>
  <si>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</si>
  <si>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</si>
  <si>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</si>
  <si>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</si>
  <si>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</si>
  <si>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</si>
  <si>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</si>
  <si>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</si>
  <si>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>A|3|2|1|1|21</t>
  </si>
  <si>
    <t>A|2|0|4|2|1|20</t>
  </si>
  <si>
    <t>SERVICIO DE SEGURIDAD Y VIGILANCIA</t>
  </si>
  <si>
    <t>A|2|0|4|7|6|20</t>
  </si>
  <si>
    <t>IMPRESOS Y PUBLICACIONES</t>
  </si>
  <si>
    <t>OTROS GASTOS POR IMPRESOS Y PUBLICACIONES</t>
  </si>
  <si>
    <t>A|2|0|4|8|2|20</t>
  </si>
  <si>
    <t>ENERGIA</t>
  </si>
  <si>
    <t>A|2|0|4|5|6|20</t>
  </si>
  <si>
    <t>MANTENIMIENTO EQUIPO NAVEGACION Y TRANSPORTE</t>
  </si>
  <si>
    <t>A|2|0|4|5|10|20</t>
  </si>
  <si>
    <t>A|2|0|4|6|3|20</t>
  </si>
  <si>
    <t>EMBALAJE Y ACARREO</t>
  </si>
  <si>
    <t>ARRENDAMIENTO</t>
  </si>
  <si>
    <t>ARRENDAMIENTO BIENES INMUEBLES</t>
  </si>
  <si>
    <t>A|2|0|410|2|20</t>
  </si>
  <si>
    <t>A|1|0|2|14|21</t>
  </si>
  <si>
    <t>A|2|0|4|0|21</t>
  </si>
  <si>
    <t>A|2|0|4|1|21</t>
  </si>
  <si>
    <t>A|2|0|4|2|21</t>
  </si>
  <si>
    <t>A|2|0|4|4|21</t>
  </si>
  <si>
    <t>A|2|0|4|5|21</t>
  </si>
  <si>
    <t>A|2|0|4|6|21</t>
  </si>
  <si>
    <t>A|2|0|4|7|21</t>
  </si>
  <si>
    <t>A|2|0|4|8|21</t>
  </si>
  <si>
    <t>A|2|0|4|9|21</t>
  </si>
  <si>
    <t>A|2|0|4|10|21</t>
  </si>
  <si>
    <t>A|2|0|4|11|21</t>
  </si>
  <si>
    <t>A|2|0|4|41|21</t>
  </si>
  <si>
    <t>A|2|0|3|0|21</t>
  </si>
  <si>
    <t>A|2|0|3|50|21</t>
  </si>
  <si>
    <t xml:space="preserve">MES </t>
  </si>
  <si>
    <t>OTROS GASTOS POR ADQUISICION DE SERVICIOS</t>
  </si>
  <si>
    <t xml:space="preserve"> A JUNIO</t>
  </si>
  <si>
    <t>A AGOSTO</t>
  </si>
  <si>
    <t xml:space="preserve"> A DICIEMBRE</t>
  </si>
  <si>
    <t>En este informe se están incluyendo cuentas por cobrar de las Direcciones Territoriales, así: Manizales $6.046.554.00 y b/quilla $1.311.380.00 para un total de $7.357.934</t>
  </si>
  <si>
    <t>A DICIEMBRE</t>
  </si>
  <si>
    <t>NOTA: SE REGISRARON  LAS SIGUIENTES MODIFICACIONES AL PRESUPUESTO, A SABER: RESOLUCION 01-01-12-2010 MODIFICACION A LA DESAGREGACION  DE ENSERES Y EQUIPOS DE OFICINA $7.032.360, COMUNICACIÓN Y TRANSPORTE $5.385.982.96, IMPRESOS Y PUBLICACIONES $2.105.214 Y SEGUROS $3.000.000 PARA MATERIALES Y SUMINISTROS $3.127.819, MANTENIMIENTO $8.753.040.00 Y SERVICIOS PUBLICOS $5.642.697.96.</t>
  </si>
  <si>
    <t>A|3|2|1|1|11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</si>
</sst>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1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4" fontId="9" fillId="0" borderId="2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5" xfId="0" applyFont="1" applyBorder="1" applyAlignment="1">
      <alignment horizontal="left"/>
    </xf>
    <xf numFmtId="4" fontId="0" fillId="0" borderId="2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178" fontId="13" fillId="2" borderId="31" xfId="19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8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0" xfId="0" applyNumberFormat="1" applyFont="1" applyBorder="1" applyAlignment="1" applyProtection="1">
      <alignment horizontal="left"/>
      <protection locked="0"/>
    </xf>
    <xf numFmtId="40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0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7" fillId="0" borderId="20" xfId="0" applyNumberFormat="1" applyFont="1" applyBorder="1" applyAlignment="1" applyProtection="1">
      <alignment horizontal="left"/>
      <protection locked="0"/>
    </xf>
    <xf numFmtId="4" fontId="0" fillId="0" borderId="34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35" xfId="0" applyNumberFormat="1" applyFont="1" applyBorder="1" applyAlignment="1" applyProtection="1">
      <alignment horizontal="right"/>
      <protection locked="0"/>
    </xf>
    <xf numFmtId="0" fontId="7" fillId="2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4" fontId="8" fillId="0" borderId="8" xfId="0" applyNumberFormat="1" applyFont="1" applyBorder="1" applyAlignment="1" applyProtection="1">
      <alignment horizontal="left"/>
      <protection locked="0"/>
    </xf>
    <xf numFmtId="4" fontId="9" fillId="0" borderId="8" xfId="0" applyNumberFormat="1" applyFont="1" applyBorder="1" applyAlignment="1" applyProtection="1">
      <alignment horizontal="right"/>
      <protection locked="0"/>
    </xf>
    <xf numFmtId="4" fontId="9" fillId="0" borderId="8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C6">
      <selection activeCell="BC34" sqref="BC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8.8515625" style="1" hidden="1" customWidth="1"/>
    <col min="15" max="15" width="17.421875" style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7"/>
    </row>
    <row r="2" spans="1:55" ht="15.75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60"/>
    </row>
    <row r="3" spans="1:55" ht="18">
      <c r="A3" s="161" t="s">
        <v>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3"/>
    </row>
    <row r="4" spans="1:55" ht="20.25">
      <c r="A4" s="164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6"/>
    </row>
    <row r="5" spans="1:55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</row>
    <row r="6" spans="1:55" ht="12.75">
      <c r="A6" s="152" t="s">
        <v>4</v>
      </c>
      <c r="B6" s="153"/>
      <c r="C6" s="5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3" t="s">
        <v>6</v>
      </c>
      <c r="Q6" s="53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9" t="s">
        <v>163</v>
      </c>
      <c r="AP6" s="51"/>
      <c r="AQ6" s="51"/>
      <c r="AR6" s="51"/>
      <c r="AS6" s="51"/>
      <c r="AT6" s="89" t="s">
        <v>165</v>
      </c>
      <c r="AU6" s="147" t="s">
        <v>166</v>
      </c>
      <c r="AV6" s="51"/>
      <c r="AW6" s="51"/>
      <c r="AX6" s="51"/>
      <c r="AY6" s="51"/>
      <c r="AZ6" s="51"/>
      <c r="BA6" s="51"/>
      <c r="BB6" s="89" t="s">
        <v>167</v>
      </c>
      <c r="BC6" s="52"/>
    </row>
    <row r="7" spans="1:55" ht="12.75">
      <c r="A7" s="152" t="s">
        <v>5</v>
      </c>
      <c r="B7" s="153"/>
      <c r="C7" s="5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3" t="s">
        <v>7</v>
      </c>
      <c r="Q7" s="53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9" t="s">
        <v>9</v>
      </c>
      <c r="AP7" s="51"/>
      <c r="AQ7" s="51"/>
      <c r="AR7" s="51"/>
      <c r="AS7" s="51"/>
      <c r="AT7" s="58">
        <v>2010</v>
      </c>
      <c r="AU7" s="59">
        <v>2010</v>
      </c>
      <c r="AV7" s="51"/>
      <c r="AW7" s="51"/>
      <c r="AX7" s="51"/>
      <c r="AY7" s="51"/>
      <c r="AZ7" s="51"/>
      <c r="BA7" s="51"/>
      <c r="BB7" s="58">
        <v>2010</v>
      </c>
      <c r="BC7" s="52"/>
    </row>
    <row r="8" spans="1:55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6"/>
    </row>
    <row r="9" spans="1:55" ht="12.75">
      <c r="A9" s="101" t="s">
        <v>78</v>
      </c>
      <c r="B9" s="93"/>
      <c r="C9" s="94" t="s">
        <v>66</v>
      </c>
      <c r="D9" s="93" t="s">
        <v>64</v>
      </c>
      <c r="E9" s="93" t="s">
        <v>64</v>
      </c>
      <c r="F9" s="93" t="s">
        <v>64</v>
      </c>
      <c r="G9" s="93" t="s">
        <v>64</v>
      </c>
      <c r="H9" s="93" t="s">
        <v>64</v>
      </c>
      <c r="I9" s="93" t="s">
        <v>64</v>
      </c>
      <c r="J9" s="93" t="s">
        <v>64</v>
      </c>
      <c r="K9" s="93" t="s">
        <v>64</v>
      </c>
      <c r="L9" s="93" t="s">
        <v>64</v>
      </c>
      <c r="M9" s="93" t="s">
        <v>64</v>
      </c>
      <c r="N9" s="93" t="s">
        <v>64</v>
      </c>
      <c r="O9" s="93" t="s">
        <v>64</v>
      </c>
      <c r="P9" s="93" t="s">
        <v>64</v>
      </c>
      <c r="Q9" s="94" t="s">
        <v>68</v>
      </c>
      <c r="R9" s="93" t="s">
        <v>26</v>
      </c>
      <c r="S9" s="93" t="s">
        <v>68</v>
      </c>
      <c r="T9" s="93" t="s">
        <v>26</v>
      </c>
      <c r="U9" s="93" t="s">
        <v>68</v>
      </c>
      <c r="V9" s="93" t="s">
        <v>26</v>
      </c>
      <c r="W9" s="93" t="s">
        <v>68</v>
      </c>
      <c r="X9" s="93" t="s">
        <v>26</v>
      </c>
      <c r="Y9" s="93" t="s">
        <v>68</v>
      </c>
      <c r="Z9" s="93" t="s">
        <v>26</v>
      </c>
      <c r="AA9" s="93" t="s">
        <v>68</v>
      </c>
      <c r="AB9" s="93" t="s">
        <v>26</v>
      </c>
      <c r="AC9" s="93" t="s">
        <v>68</v>
      </c>
      <c r="AD9" s="93" t="s">
        <v>26</v>
      </c>
      <c r="AE9" s="93" t="s">
        <v>68</v>
      </c>
      <c r="AF9" s="93" t="s">
        <v>26</v>
      </c>
      <c r="AG9" s="94" t="s">
        <v>68</v>
      </c>
      <c r="AH9" s="93" t="s">
        <v>26</v>
      </c>
      <c r="AI9" s="93" t="s">
        <v>68</v>
      </c>
      <c r="AJ9" s="93" t="s">
        <v>26</v>
      </c>
      <c r="AK9" s="93" t="s">
        <v>68</v>
      </c>
      <c r="AL9" s="93" t="s">
        <v>26</v>
      </c>
      <c r="AM9" s="93" t="s">
        <v>68</v>
      </c>
      <c r="AN9" s="93" t="s">
        <v>26</v>
      </c>
      <c r="AO9" s="93" t="s">
        <v>32</v>
      </c>
      <c r="AP9" s="93" t="s">
        <v>34</v>
      </c>
      <c r="AQ9" s="93" t="s">
        <v>34</v>
      </c>
      <c r="AR9" s="93" t="s">
        <v>34</v>
      </c>
      <c r="AS9" s="93" t="s">
        <v>34</v>
      </c>
      <c r="AT9" s="93" t="s">
        <v>34</v>
      </c>
      <c r="AU9" s="93" t="s">
        <v>34</v>
      </c>
      <c r="AV9" s="93" t="s">
        <v>34</v>
      </c>
      <c r="AW9" s="93" t="s">
        <v>34</v>
      </c>
      <c r="AX9" s="93" t="s">
        <v>34</v>
      </c>
      <c r="AY9" s="93" t="s">
        <v>34</v>
      </c>
      <c r="AZ9" s="93" t="s">
        <v>34</v>
      </c>
      <c r="BA9" s="93" t="s">
        <v>34</v>
      </c>
      <c r="BB9" s="93" t="s">
        <v>34</v>
      </c>
      <c r="BC9" s="93" t="s">
        <v>37</v>
      </c>
    </row>
    <row r="10" spans="1:55" ht="12.75">
      <c r="A10" s="102" t="s">
        <v>10</v>
      </c>
      <c r="B10" s="95" t="s">
        <v>11</v>
      </c>
      <c r="C10" s="96" t="s">
        <v>67</v>
      </c>
      <c r="D10" s="95" t="s">
        <v>65</v>
      </c>
      <c r="E10" s="95" t="s">
        <v>65</v>
      </c>
      <c r="F10" s="95" t="s">
        <v>65</v>
      </c>
      <c r="G10" s="95" t="s">
        <v>65</v>
      </c>
      <c r="H10" s="95" t="s">
        <v>65</v>
      </c>
      <c r="I10" s="95" t="s">
        <v>65</v>
      </c>
      <c r="J10" s="95" t="s">
        <v>65</v>
      </c>
      <c r="K10" s="95" t="s">
        <v>65</v>
      </c>
      <c r="L10" s="95" t="s">
        <v>65</v>
      </c>
      <c r="M10" s="95" t="s">
        <v>65</v>
      </c>
      <c r="N10" s="95" t="s">
        <v>65</v>
      </c>
      <c r="O10" s="95" t="s">
        <v>65</v>
      </c>
      <c r="P10" s="95" t="s">
        <v>65</v>
      </c>
      <c r="Q10" s="96" t="s">
        <v>67</v>
      </c>
      <c r="R10" s="95" t="s">
        <v>27</v>
      </c>
      <c r="S10" s="95" t="s">
        <v>67</v>
      </c>
      <c r="T10" s="95" t="s">
        <v>27</v>
      </c>
      <c r="U10" s="95" t="s">
        <v>67</v>
      </c>
      <c r="V10" s="95" t="s">
        <v>27</v>
      </c>
      <c r="W10" s="95" t="s">
        <v>67</v>
      </c>
      <c r="X10" s="95" t="s">
        <v>27</v>
      </c>
      <c r="Y10" s="95" t="s">
        <v>67</v>
      </c>
      <c r="Z10" s="95" t="s">
        <v>27</v>
      </c>
      <c r="AA10" s="95" t="s">
        <v>67</v>
      </c>
      <c r="AB10" s="95" t="s">
        <v>27</v>
      </c>
      <c r="AC10" s="97" t="s">
        <v>67</v>
      </c>
      <c r="AD10" s="97" t="s">
        <v>27</v>
      </c>
      <c r="AE10" s="95" t="s">
        <v>67</v>
      </c>
      <c r="AF10" s="95" t="s">
        <v>27</v>
      </c>
      <c r="AG10" s="96" t="s">
        <v>67</v>
      </c>
      <c r="AH10" s="95" t="s">
        <v>27</v>
      </c>
      <c r="AI10" s="95" t="s">
        <v>67</v>
      </c>
      <c r="AJ10" s="95" t="s">
        <v>27</v>
      </c>
      <c r="AK10" s="95" t="s">
        <v>67</v>
      </c>
      <c r="AL10" s="95" t="s">
        <v>27</v>
      </c>
      <c r="AM10" s="95" t="s">
        <v>67</v>
      </c>
      <c r="AN10" s="95" t="s">
        <v>27</v>
      </c>
      <c r="AO10" s="95" t="s">
        <v>27</v>
      </c>
      <c r="AP10" s="95" t="s">
        <v>35</v>
      </c>
      <c r="AQ10" s="95" t="s">
        <v>35</v>
      </c>
      <c r="AR10" s="95" t="s">
        <v>35</v>
      </c>
      <c r="AS10" s="95" t="s">
        <v>35</v>
      </c>
      <c r="AT10" s="95" t="s">
        <v>35</v>
      </c>
      <c r="AU10" s="95" t="s">
        <v>35</v>
      </c>
      <c r="AV10" s="95" t="s">
        <v>35</v>
      </c>
      <c r="AW10" s="95" t="s">
        <v>35</v>
      </c>
      <c r="AX10" s="95" t="s">
        <v>35</v>
      </c>
      <c r="AY10" s="95" t="s">
        <v>35</v>
      </c>
      <c r="AZ10" s="95" t="s">
        <v>35</v>
      </c>
      <c r="BA10" s="95" t="s">
        <v>35</v>
      </c>
      <c r="BB10" s="95" t="s">
        <v>36</v>
      </c>
      <c r="BC10" s="95" t="s">
        <v>38</v>
      </c>
    </row>
    <row r="11" spans="1:55" ht="13.5" thickBot="1">
      <c r="A11" s="103"/>
      <c r="B11" s="98" t="s">
        <v>12</v>
      </c>
      <c r="C11" s="98" t="s">
        <v>24</v>
      </c>
      <c r="D11" s="98" t="s">
        <v>13</v>
      </c>
      <c r="E11" s="98" t="s">
        <v>14</v>
      </c>
      <c r="F11" s="98" t="s">
        <v>15</v>
      </c>
      <c r="G11" s="98" t="s">
        <v>16</v>
      </c>
      <c r="H11" s="98" t="s">
        <v>17</v>
      </c>
      <c r="I11" s="98" t="s">
        <v>18</v>
      </c>
      <c r="J11" s="98" t="s">
        <v>19</v>
      </c>
      <c r="K11" s="98" t="s">
        <v>20</v>
      </c>
      <c r="L11" s="98" t="s">
        <v>21</v>
      </c>
      <c r="M11" s="98" t="s">
        <v>22</v>
      </c>
      <c r="N11" s="98" t="s">
        <v>23</v>
      </c>
      <c r="O11" s="98" t="s">
        <v>24</v>
      </c>
      <c r="P11" s="98" t="s">
        <v>25</v>
      </c>
      <c r="Q11" s="98" t="s">
        <v>110</v>
      </c>
      <c r="R11" s="98" t="s">
        <v>13</v>
      </c>
      <c r="S11" s="98" t="s">
        <v>77</v>
      </c>
      <c r="T11" s="98" t="s">
        <v>14</v>
      </c>
      <c r="U11" s="98" t="s">
        <v>76</v>
      </c>
      <c r="V11" s="98" t="s">
        <v>15</v>
      </c>
      <c r="W11" s="98" t="s">
        <v>75</v>
      </c>
      <c r="X11" s="98" t="s">
        <v>16</v>
      </c>
      <c r="Y11" s="98" t="s">
        <v>74</v>
      </c>
      <c r="Z11" s="98" t="s">
        <v>28</v>
      </c>
      <c r="AA11" s="98" t="s">
        <v>73</v>
      </c>
      <c r="AB11" s="98" t="s">
        <v>29</v>
      </c>
      <c r="AC11" s="98" t="s">
        <v>19</v>
      </c>
      <c r="AD11" s="98" t="s">
        <v>30</v>
      </c>
      <c r="AE11" s="98" t="s">
        <v>72</v>
      </c>
      <c r="AF11" s="98" t="s">
        <v>20</v>
      </c>
      <c r="AG11" s="98" t="s">
        <v>71</v>
      </c>
      <c r="AH11" s="98" t="s">
        <v>21</v>
      </c>
      <c r="AI11" s="98" t="s">
        <v>22</v>
      </c>
      <c r="AJ11" s="98" t="s">
        <v>31</v>
      </c>
      <c r="AK11" s="98" t="s">
        <v>70</v>
      </c>
      <c r="AL11" s="98" t="s">
        <v>23</v>
      </c>
      <c r="AM11" s="98" t="s">
        <v>69</v>
      </c>
      <c r="AN11" s="98" t="s">
        <v>24</v>
      </c>
      <c r="AO11" s="98" t="s">
        <v>33</v>
      </c>
      <c r="AP11" s="98" t="s">
        <v>13</v>
      </c>
      <c r="AQ11" s="98" t="s">
        <v>14</v>
      </c>
      <c r="AR11" s="98" t="s">
        <v>15</v>
      </c>
      <c r="AS11" s="98" t="s">
        <v>16</v>
      </c>
      <c r="AT11" s="98" t="s">
        <v>28</v>
      </c>
      <c r="AU11" s="98" t="s">
        <v>129</v>
      </c>
      <c r="AV11" s="98" t="s">
        <v>30</v>
      </c>
      <c r="AW11" s="98" t="s">
        <v>23</v>
      </c>
      <c r="AX11" s="98" t="s">
        <v>21</v>
      </c>
      <c r="AY11" s="98" t="s">
        <v>31</v>
      </c>
      <c r="AZ11" s="98" t="s">
        <v>23</v>
      </c>
      <c r="BA11" s="98" t="s">
        <v>24</v>
      </c>
      <c r="BB11" s="98" t="s">
        <v>33</v>
      </c>
      <c r="BC11" s="98" t="s">
        <v>39</v>
      </c>
    </row>
    <row r="12" spans="1:55" ht="13.5" thickBot="1">
      <c r="A12" s="99">
        <v>1</v>
      </c>
      <c r="B12" s="99">
        <v>2</v>
      </c>
      <c r="C12" s="99">
        <v>3</v>
      </c>
      <c r="D12" s="99">
        <v>3</v>
      </c>
      <c r="E12" s="100">
        <v>3</v>
      </c>
      <c r="F12" s="100">
        <v>3</v>
      </c>
      <c r="G12" s="100">
        <v>3</v>
      </c>
      <c r="H12" s="100">
        <v>3</v>
      </c>
      <c r="I12" s="100">
        <v>3</v>
      </c>
      <c r="J12" s="100">
        <v>3</v>
      </c>
      <c r="K12" s="100">
        <v>3</v>
      </c>
      <c r="L12" s="100">
        <v>3</v>
      </c>
      <c r="M12" s="100">
        <v>3</v>
      </c>
      <c r="N12" s="100">
        <v>3</v>
      </c>
      <c r="O12" s="100">
        <v>3</v>
      </c>
      <c r="P12" s="99">
        <v>4</v>
      </c>
      <c r="Q12" s="99">
        <v>5</v>
      </c>
      <c r="R12" s="99">
        <v>5</v>
      </c>
      <c r="S12" s="99">
        <v>5</v>
      </c>
      <c r="T12" s="99">
        <v>5</v>
      </c>
      <c r="U12" s="99">
        <v>5</v>
      </c>
      <c r="V12" s="99">
        <v>5</v>
      </c>
      <c r="W12" s="99">
        <v>5</v>
      </c>
      <c r="X12" s="99">
        <v>5</v>
      </c>
      <c r="Y12" s="99">
        <v>5</v>
      </c>
      <c r="Z12" s="99">
        <v>5</v>
      </c>
      <c r="AA12" s="99">
        <v>5</v>
      </c>
      <c r="AB12" s="99">
        <v>5</v>
      </c>
      <c r="AC12" s="99">
        <v>5</v>
      </c>
      <c r="AD12" s="99">
        <v>5</v>
      </c>
      <c r="AE12" s="99">
        <v>5</v>
      </c>
      <c r="AF12" s="99">
        <v>5</v>
      </c>
      <c r="AG12" s="99">
        <v>5</v>
      </c>
      <c r="AH12" s="99">
        <v>5</v>
      </c>
      <c r="AI12" s="99">
        <v>5</v>
      </c>
      <c r="AJ12" s="99">
        <v>5</v>
      </c>
      <c r="AK12" s="99">
        <v>5</v>
      </c>
      <c r="AL12" s="99">
        <v>5</v>
      </c>
      <c r="AM12" s="99">
        <v>5</v>
      </c>
      <c r="AN12" s="99">
        <v>5</v>
      </c>
      <c r="AO12" s="99">
        <v>6</v>
      </c>
      <c r="AP12" s="99">
        <v>7</v>
      </c>
      <c r="AQ12" s="99">
        <v>7</v>
      </c>
      <c r="AR12" s="99">
        <v>7</v>
      </c>
      <c r="AS12" s="99">
        <v>7</v>
      </c>
      <c r="AT12" s="99">
        <v>7</v>
      </c>
      <c r="AU12" s="99">
        <v>7</v>
      </c>
      <c r="AV12" s="99">
        <v>7</v>
      </c>
      <c r="AW12" s="99">
        <v>7</v>
      </c>
      <c r="AX12" s="99">
        <v>7</v>
      </c>
      <c r="AY12" s="99">
        <v>7</v>
      </c>
      <c r="AZ12" s="99">
        <v>7</v>
      </c>
      <c r="BA12" s="99">
        <v>7</v>
      </c>
      <c r="BB12" s="99">
        <v>8</v>
      </c>
      <c r="BC12" s="99">
        <v>9</v>
      </c>
    </row>
    <row r="13" spans="1:55" ht="24.75" customHeight="1" thickBot="1">
      <c r="A13" s="63" t="s">
        <v>80</v>
      </c>
      <c r="B13" s="18">
        <v>10000000000</v>
      </c>
      <c r="C13" s="18">
        <v>38742883</v>
      </c>
      <c r="D13" s="18">
        <v>3388614.55</v>
      </c>
      <c r="E13" s="18">
        <v>4452341.76</v>
      </c>
      <c r="F13" s="18">
        <v>20122387.5</v>
      </c>
      <c r="G13" s="18">
        <v>12005278.37</v>
      </c>
      <c r="H13" s="18">
        <v>195113416.22</v>
      </c>
      <c r="I13" s="18">
        <v>24062336.95</v>
      </c>
      <c r="J13" s="18">
        <v>441253138.61</v>
      </c>
      <c r="K13" s="18">
        <v>14222522.23</v>
      </c>
      <c r="L13" s="18">
        <v>1578434124.93</v>
      </c>
      <c r="M13" s="18">
        <v>774735218.49</v>
      </c>
      <c r="N13" s="18">
        <v>634066153.47</v>
      </c>
      <c r="O13" s="18">
        <v>726934494.75</v>
      </c>
      <c r="P13" s="17">
        <f>SUM(C13:O13)</f>
        <v>4467532910.83</v>
      </c>
      <c r="Q13" s="16">
        <v>6198165</v>
      </c>
      <c r="R13" s="18">
        <v>2172298.55</v>
      </c>
      <c r="S13" s="18">
        <v>32544718</v>
      </c>
      <c r="T13" s="18">
        <v>5283229.76</v>
      </c>
      <c r="U13" s="19">
        <v>0</v>
      </c>
      <c r="V13" s="18">
        <v>11203883.5</v>
      </c>
      <c r="W13" s="18">
        <v>0</v>
      </c>
      <c r="X13" s="18">
        <v>13398162.37</v>
      </c>
      <c r="Y13" s="18">
        <v>0</v>
      </c>
      <c r="Z13" s="18">
        <v>17495595.22</v>
      </c>
      <c r="AA13" s="18">
        <v>0</v>
      </c>
      <c r="AB13" s="18">
        <v>202084520.95</v>
      </c>
      <c r="AC13" s="18"/>
      <c r="AD13" s="18">
        <v>14463359.61</v>
      </c>
      <c r="AE13" s="18">
        <v>0</v>
      </c>
      <c r="AF13" s="18">
        <v>448415670.23</v>
      </c>
      <c r="AG13" s="18"/>
      <c r="AH13" s="18">
        <v>1472441430.93</v>
      </c>
      <c r="AI13" s="18"/>
      <c r="AJ13" s="18">
        <v>861046418.49</v>
      </c>
      <c r="AK13" s="18"/>
      <c r="AL13" s="18">
        <v>636949421.47</v>
      </c>
      <c r="AM13" s="18"/>
      <c r="AN13" s="18">
        <v>444999054.75</v>
      </c>
      <c r="AO13" s="14">
        <f>SUM(Q13:AN13)</f>
        <v>4168695928.83</v>
      </c>
      <c r="AP13" s="18">
        <v>0</v>
      </c>
      <c r="AQ13" s="18"/>
      <c r="AR13" s="18">
        <v>0</v>
      </c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15">
        <f>SUM(P13-AO13-BB13)</f>
        <v>298836982</v>
      </c>
    </row>
    <row r="14" spans="1:55" ht="24.75" customHeight="1" thickBot="1">
      <c r="A14" s="64" t="s">
        <v>81</v>
      </c>
      <c r="B14" s="19"/>
      <c r="C14" s="19">
        <v>0</v>
      </c>
      <c r="D14" s="19">
        <v>505</v>
      </c>
      <c r="E14" s="19">
        <v>70</v>
      </c>
      <c r="F14" s="19">
        <v>6693</v>
      </c>
      <c r="G14" s="19">
        <v>4066</v>
      </c>
      <c r="H14" s="19">
        <v>1362</v>
      </c>
      <c r="I14" s="19"/>
      <c r="J14" s="19">
        <v>3257578</v>
      </c>
      <c r="K14" s="19">
        <v>679</v>
      </c>
      <c r="L14" s="19">
        <v>3049</v>
      </c>
      <c r="M14" s="19">
        <v>12600</v>
      </c>
      <c r="N14" s="19">
        <v>-3257560</v>
      </c>
      <c r="O14" s="19">
        <v>14737587</v>
      </c>
      <c r="P14" s="17">
        <f>SUM(C14:O14)</f>
        <v>14766629</v>
      </c>
      <c r="Q14" s="17">
        <v>0</v>
      </c>
      <c r="R14" s="19">
        <v>505</v>
      </c>
      <c r="S14" s="19">
        <v>0</v>
      </c>
      <c r="T14" s="19">
        <v>70</v>
      </c>
      <c r="U14" s="19">
        <v>0</v>
      </c>
      <c r="V14" s="19">
        <v>6693</v>
      </c>
      <c r="W14" s="19">
        <v>0</v>
      </c>
      <c r="X14" s="19">
        <v>4066</v>
      </c>
      <c r="Y14" s="19"/>
      <c r="Z14" s="19">
        <v>1362</v>
      </c>
      <c r="AA14" s="19"/>
      <c r="AB14" s="19"/>
      <c r="AC14" s="19"/>
      <c r="AD14" s="19">
        <v>3</v>
      </c>
      <c r="AE14" s="19">
        <v>38</v>
      </c>
      <c r="AF14" s="19">
        <v>679</v>
      </c>
      <c r="AG14" s="19"/>
      <c r="AH14" s="19">
        <v>3049</v>
      </c>
      <c r="AI14" s="19"/>
      <c r="AJ14" s="19">
        <v>12600</v>
      </c>
      <c r="AK14" s="19"/>
      <c r="AL14" s="19">
        <v>15</v>
      </c>
      <c r="AM14" s="19"/>
      <c r="AN14" s="19">
        <v>7838915</v>
      </c>
      <c r="AO14" s="78">
        <f>SUM(Q14:AN14)</f>
        <v>7867995</v>
      </c>
      <c r="AP14" s="19">
        <v>0</v>
      </c>
      <c r="AQ14" s="19"/>
      <c r="AR14" s="18">
        <v>0</v>
      </c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6898634</v>
      </c>
    </row>
    <row r="15" spans="1:55" ht="25.5" customHeight="1">
      <c r="A15" s="64" t="s">
        <v>115</v>
      </c>
      <c r="B15" s="19">
        <v>1073805300</v>
      </c>
      <c r="C15" s="19">
        <v>0</v>
      </c>
      <c r="D15" s="19">
        <v>0</v>
      </c>
      <c r="E15" s="19"/>
      <c r="F15" s="19">
        <v>0</v>
      </c>
      <c r="G15" s="91">
        <v>0</v>
      </c>
      <c r="H15" s="19">
        <v>0</v>
      </c>
      <c r="I15" s="19"/>
      <c r="J15" s="19">
        <v>594171588</v>
      </c>
      <c r="K15" s="19"/>
      <c r="L15" s="19">
        <v>433843750</v>
      </c>
      <c r="M15" s="19">
        <v>0</v>
      </c>
      <c r="N15" s="19">
        <v>0</v>
      </c>
      <c r="O15" s="19">
        <v>1026554</v>
      </c>
      <c r="P15" s="17">
        <f>SUM(C15:O15)</f>
        <v>1029041892</v>
      </c>
      <c r="Q15" s="17">
        <v>0</v>
      </c>
      <c r="R15" s="19">
        <v>0</v>
      </c>
      <c r="S15" s="19"/>
      <c r="T15" s="19"/>
      <c r="U15" s="19">
        <v>0</v>
      </c>
      <c r="V15" s="19"/>
      <c r="W15" s="19">
        <v>0</v>
      </c>
      <c r="X15" s="19">
        <v>0</v>
      </c>
      <c r="Y15" s="19"/>
      <c r="Z15" s="19">
        <v>0</v>
      </c>
      <c r="AA15" s="19"/>
      <c r="AB15" s="19"/>
      <c r="AC15" s="19"/>
      <c r="AD15" s="19">
        <v>594171588</v>
      </c>
      <c r="AE15" s="19"/>
      <c r="AF15" s="19"/>
      <c r="AG15" s="19"/>
      <c r="AH15" s="19">
        <v>433843750</v>
      </c>
      <c r="AI15" s="19"/>
      <c r="AJ15" s="19">
        <v>0</v>
      </c>
      <c r="AK15" s="19"/>
      <c r="AL15" s="19">
        <v>0</v>
      </c>
      <c r="AM15" s="19"/>
      <c r="AN15" s="19">
        <v>1026554</v>
      </c>
      <c r="AO15" s="78">
        <f>SUM(Q15:AN15)</f>
        <v>1029041892</v>
      </c>
      <c r="AP15" s="19">
        <v>0</v>
      </c>
      <c r="AQ15" s="19"/>
      <c r="AR15" s="18">
        <v>0</v>
      </c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8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6" t="s">
        <v>87</v>
      </c>
      <c r="B22" s="87">
        <f aca="true" t="shared" si="0" ref="B22:AG22">SUM(B13:B21)</f>
        <v>11073805300</v>
      </c>
      <c r="C22" s="87">
        <f t="shared" si="0"/>
        <v>38742883</v>
      </c>
      <c r="D22" s="87">
        <f t="shared" si="0"/>
        <v>3389119.55</v>
      </c>
      <c r="E22" s="87">
        <f t="shared" si="0"/>
        <v>4452411.76</v>
      </c>
      <c r="F22" s="87">
        <f t="shared" si="0"/>
        <v>20129080.5</v>
      </c>
      <c r="G22" s="87">
        <f t="shared" si="0"/>
        <v>12009344.37</v>
      </c>
      <c r="H22" s="87">
        <f t="shared" si="0"/>
        <v>195114778.22</v>
      </c>
      <c r="I22" s="87">
        <f t="shared" si="0"/>
        <v>24062336.95</v>
      </c>
      <c r="J22" s="87">
        <f t="shared" si="0"/>
        <v>1038682304.61</v>
      </c>
      <c r="K22" s="87">
        <f t="shared" si="0"/>
        <v>14223201.23</v>
      </c>
      <c r="L22" s="87">
        <f t="shared" si="0"/>
        <v>2012280923.93</v>
      </c>
      <c r="M22" s="87">
        <f t="shared" si="0"/>
        <v>774747818.49</v>
      </c>
      <c r="N22" s="87">
        <f t="shared" si="0"/>
        <v>630808593.47</v>
      </c>
      <c r="O22" s="87">
        <f t="shared" si="0"/>
        <v>742698635.75</v>
      </c>
      <c r="P22" s="87">
        <f t="shared" si="0"/>
        <v>5511341431.83</v>
      </c>
      <c r="Q22" s="87">
        <f t="shared" si="0"/>
        <v>6198165</v>
      </c>
      <c r="R22" s="87">
        <f t="shared" si="0"/>
        <v>2172803.55</v>
      </c>
      <c r="S22" s="87">
        <f t="shared" si="0"/>
        <v>32544718</v>
      </c>
      <c r="T22" s="87">
        <f t="shared" si="0"/>
        <v>5283299.76</v>
      </c>
      <c r="U22" s="87">
        <f t="shared" si="0"/>
        <v>0</v>
      </c>
      <c r="V22" s="87">
        <f t="shared" si="0"/>
        <v>11210576.5</v>
      </c>
      <c r="W22" s="87">
        <f t="shared" si="0"/>
        <v>0</v>
      </c>
      <c r="X22" s="87">
        <f t="shared" si="0"/>
        <v>13402228.37</v>
      </c>
      <c r="Y22" s="87">
        <f t="shared" si="0"/>
        <v>0</v>
      </c>
      <c r="Z22" s="87">
        <f t="shared" si="0"/>
        <v>17496957.22</v>
      </c>
      <c r="AA22" s="87">
        <f t="shared" si="0"/>
        <v>0</v>
      </c>
      <c r="AB22" s="87">
        <f t="shared" si="0"/>
        <v>202084520.95</v>
      </c>
      <c r="AC22" s="87">
        <f t="shared" si="0"/>
        <v>0</v>
      </c>
      <c r="AD22" s="87">
        <f t="shared" si="0"/>
        <v>608634950.61</v>
      </c>
      <c r="AE22" s="87">
        <f t="shared" si="0"/>
        <v>38</v>
      </c>
      <c r="AF22" s="87">
        <f t="shared" si="0"/>
        <v>448416349.23</v>
      </c>
      <c r="AG22" s="87">
        <f t="shared" si="0"/>
        <v>0</v>
      </c>
      <c r="AH22" s="87">
        <f aca="true" t="shared" si="1" ref="AH22:BC22">SUM(AH13:AH21)</f>
        <v>1906288229.93</v>
      </c>
      <c r="AI22" s="87">
        <f t="shared" si="1"/>
        <v>0</v>
      </c>
      <c r="AJ22" s="87">
        <f t="shared" si="1"/>
        <v>861059018.49</v>
      </c>
      <c r="AK22" s="87">
        <f t="shared" si="1"/>
        <v>0</v>
      </c>
      <c r="AL22" s="87">
        <f t="shared" si="1"/>
        <v>636949436.47</v>
      </c>
      <c r="AM22" s="87">
        <f t="shared" si="1"/>
        <v>0</v>
      </c>
      <c r="AN22" s="87">
        <f t="shared" si="1"/>
        <v>453864523.75</v>
      </c>
      <c r="AO22" s="111">
        <f t="shared" si="1"/>
        <v>5205605815.83</v>
      </c>
      <c r="AP22" s="87">
        <f t="shared" si="1"/>
        <v>0</v>
      </c>
      <c r="AQ22" s="87">
        <f t="shared" si="1"/>
        <v>0</v>
      </c>
      <c r="AR22" s="87">
        <f t="shared" si="1"/>
        <v>0</v>
      </c>
      <c r="AS22" s="87">
        <f t="shared" si="1"/>
        <v>0</v>
      </c>
      <c r="AT22" s="87">
        <f t="shared" si="1"/>
        <v>0</v>
      </c>
      <c r="AU22" s="87">
        <f t="shared" si="1"/>
        <v>0</v>
      </c>
      <c r="AV22" s="87">
        <f t="shared" si="1"/>
        <v>0</v>
      </c>
      <c r="AW22" s="87">
        <f t="shared" si="1"/>
        <v>0</v>
      </c>
      <c r="AX22" s="87">
        <f t="shared" si="1"/>
        <v>0</v>
      </c>
      <c r="AY22" s="87">
        <f t="shared" si="1"/>
        <v>0</v>
      </c>
      <c r="AZ22" s="87">
        <f t="shared" si="1"/>
        <v>0</v>
      </c>
      <c r="BA22" s="87">
        <f t="shared" si="1"/>
        <v>0</v>
      </c>
      <c r="BB22" s="87">
        <f t="shared" si="1"/>
        <v>0</v>
      </c>
      <c r="BC22" s="88">
        <f t="shared" si="1"/>
        <v>305735616</v>
      </c>
    </row>
    <row r="23" spans="1:55" ht="12.75">
      <c r="A23" s="81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9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48" t="s">
        <v>168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50"/>
    </row>
    <row r="26" spans="1:55" ht="19.5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50"/>
    </row>
    <row r="27" spans="1:55" ht="12.75" customHeight="1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50"/>
    </row>
    <row r="28" spans="1:55" ht="6.75" customHeight="1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50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2"/>
      <c r="C30" s="42"/>
      <c r="D30" s="46"/>
      <c r="E30" s="46"/>
      <c r="F30" s="46"/>
      <c r="G30" s="46"/>
      <c r="H30" s="46"/>
      <c r="I30" s="46"/>
      <c r="J30" s="46"/>
      <c r="K30" s="46"/>
      <c r="L30" s="46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54" t="s">
        <v>119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5"/>
      <c r="BB31" s="2"/>
      <c r="BC31" s="6"/>
    </row>
    <row r="32" spans="1:55" ht="12.75">
      <c r="A32" s="4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5"/>
      <c r="BB32" s="5"/>
      <c r="BC32" s="6"/>
    </row>
    <row r="33" spans="1:55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5" zoomScaleNormal="75" workbookViewId="0" topLeftCell="C11">
      <pane ySplit="645" topLeftCell="BM14" activePane="bottomLeft" state="split"/>
      <selection pane="topLeft" activeCell="AN11" sqref="AN1:AN16384"/>
      <selection pane="bottomLeft" activeCell="AQ33" sqref="AQ33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customWidth="1"/>
    <col min="42" max="42" width="21.8515625" style="1" bestFit="1" customWidth="1"/>
    <col min="43" max="43" width="21.28125" style="113" bestFit="1" customWidth="1"/>
    <col min="44" max="44" width="19.57421875" style="113" customWidth="1"/>
    <col min="45" max="45" width="20.00390625" style="136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7"/>
    </row>
    <row r="2" spans="1:42" ht="15.75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60"/>
    </row>
    <row r="3" spans="1:42" ht="18">
      <c r="A3" s="161" t="s">
        <v>51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3"/>
    </row>
    <row r="4" spans="1:42" ht="15.75">
      <c r="A4" s="158" t="s">
        <v>52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60"/>
    </row>
    <row r="5" spans="1:42" ht="20.25">
      <c r="A5" s="164" t="s">
        <v>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6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4"/>
    </row>
    <row r="7" spans="1:43" ht="15.75">
      <c r="A7" s="168" t="s">
        <v>4</v>
      </c>
      <c r="B7" s="169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169</v>
      </c>
      <c r="AQ7" s="115"/>
    </row>
    <row r="8" spans="1:44" ht="20.25">
      <c r="A8" s="168" t="s">
        <v>5</v>
      </c>
      <c r="B8" s="169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2010</v>
      </c>
      <c r="AQ8" s="40"/>
      <c r="AR8" s="41"/>
    </row>
    <row r="9" spans="1:43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41"/>
    </row>
    <row r="10" spans="1:42" ht="1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</row>
    <row r="11" spans="1:42" ht="15">
      <c r="A11" s="106" t="s">
        <v>40</v>
      </c>
      <c r="B11" s="106" t="s">
        <v>42</v>
      </c>
      <c r="C11" s="106" t="s">
        <v>43</v>
      </c>
      <c r="D11" s="106" t="s">
        <v>44</v>
      </c>
      <c r="E11" s="106" t="s">
        <v>44</v>
      </c>
      <c r="F11" s="106" t="s">
        <v>44</v>
      </c>
      <c r="G11" s="106" t="s">
        <v>44</v>
      </c>
      <c r="H11" s="106" t="s">
        <v>44</v>
      </c>
      <c r="I11" s="106" t="s">
        <v>44</v>
      </c>
      <c r="J11" s="106" t="s">
        <v>44</v>
      </c>
      <c r="K11" s="106" t="s">
        <v>44</v>
      </c>
      <c r="L11" s="106" t="s">
        <v>44</v>
      </c>
      <c r="M11" s="106" t="s">
        <v>44</v>
      </c>
      <c r="N11" s="106" t="s">
        <v>44</v>
      </c>
      <c r="O11" s="106" t="s">
        <v>44</v>
      </c>
      <c r="P11" s="106" t="s">
        <v>44</v>
      </c>
      <c r="Q11" s="106" t="s">
        <v>45</v>
      </c>
      <c r="R11" s="106" t="s">
        <v>45</v>
      </c>
      <c r="S11" s="106" t="s">
        <v>45</v>
      </c>
      <c r="T11" s="106" t="s">
        <v>45</v>
      </c>
      <c r="U11" s="106" t="s">
        <v>45</v>
      </c>
      <c r="V11" s="106" t="s">
        <v>45</v>
      </c>
      <c r="W11" s="106" t="s">
        <v>45</v>
      </c>
      <c r="X11" s="106" t="s">
        <v>45</v>
      </c>
      <c r="Y11" s="106" t="s">
        <v>45</v>
      </c>
      <c r="Z11" s="106" t="s">
        <v>45</v>
      </c>
      <c r="AA11" s="106" t="s">
        <v>45</v>
      </c>
      <c r="AB11" s="106" t="s">
        <v>45</v>
      </c>
      <c r="AC11" s="106" t="s">
        <v>45</v>
      </c>
      <c r="AD11" s="106" t="s">
        <v>46</v>
      </c>
      <c r="AE11" s="106" t="s">
        <v>46</v>
      </c>
      <c r="AF11" s="106" t="s">
        <v>46</v>
      </c>
      <c r="AG11" s="106" t="s">
        <v>46</v>
      </c>
      <c r="AH11" s="106" t="s">
        <v>46</v>
      </c>
      <c r="AI11" s="106" t="s">
        <v>46</v>
      </c>
      <c r="AJ11" s="106" t="s">
        <v>46</v>
      </c>
      <c r="AK11" s="106" t="s">
        <v>46</v>
      </c>
      <c r="AL11" s="106" t="s">
        <v>46</v>
      </c>
      <c r="AM11" s="106" t="s">
        <v>46</v>
      </c>
      <c r="AN11" s="106" t="s">
        <v>46</v>
      </c>
      <c r="AO11" s="106" t="s">
        <v>46</v>
      </c>
      <c r="AP11" s="106" t="s">
        <v>46</v>
      </c>
    </row>
    <row r="12" spans="1:45" ht="15.75" thickBot="1">
      <c r="A12" s="107" t="s">
        <v>41</v>
      </c>
      <c r="B12" s="107"/>
      <c r="C12" s="107" t="s">
        <v>12</v>
      </c>
      <c r="D12" s="107" t="s">
        <v>13</v>
      </c>
      <c r="E12" s="107" t="s">
        <v>14</v>
      </c>
      <c r="F12" s="107" t="s">
        <v>15</v>
      </c>
      <c r="G12" s="107" t="s">
        <v>82</v>
      </c>
      <c r="H12" s="107" t="s">
        <v>17</v>
      </c>
      <c r="I12" s="107" t="s">
        <v>18</v>
      </c>
      <c r="J12" s="107" t="s">
        <v>19</v>
      </c>
      <c r="K12" s="107" t="s">
        <v>20</v>
      </c>
      <c r="L12" s="107" t="s">
        <v>21</v>
      </c>
      <c r="M12" s="107" t="s">
        <v>22</v>
      </c>
      <c r="N12" s="107" t="s">
        <v>23</v>
      </c>
      <c r="O12" s="107" t="s">
        <v>24</v>
      </c>
      <c r="P12" s="107" t="s">
        <v>25</v>
      </c>
      <c r="Q12" s="107" t="s">
        <v>13</v>
      </c>
      <c r="R12" s="107" t="s">
        <v>14</v>
      </c>
      <c r="S12" s="107" t="s">
        <v>15</v>
      </c>
      <c r="T12" s="107" t="s">
        <v>16</v>
      </c>
      <c r="U12" s="107" t="s">
        <v>28</v>
      </c>
      <c r="V12" s="107" t="s">
        <v>29</v>
      </c>
      <c r="W12" s="107" t="s">
        <v>30</v>
      </c>
      <c r="X12" s="107" t="s">
        <v>20</v>
      </c>
      <c r="Y12" s="107" t="s">
        <v>21</v>
      </c>
      <c r="Z12" s="107" t="s">
        <v>31</v>
      </c>
      <c r="AA12" s="107" t="s">
        <v>23</v>
      </c>
      <c r="AB12" s="107" t="s">
        <v>24</v>
      </c>
      <c r="AC12" s="107" t="s">
        <v>47</v>
      </c>
      <c r="AD12" s="107" t="s">
        <v>13</v>
      </c>
      <c r="AE12" s="107" t="s">
        <v>14</v>
      </c>
      <c r="AF12" s="107" t="s">
        <v>15</v>
      </c>
      <c r="AG12" s="107" t="s">
        <v>16</v>
      </c>
      <c r="AH12" s="107" t="s">
        <v>28</v>
      </c>
      <c r="AI12" s="107" t="s">
        <v>29</v>
      </c>
      <c r="AJ12" s="107" t="s">
        <v>30</v>
      </c>
      <c r="AK12" s="107" t="s">
        <v>20</v>
      </c>
      <c r="AL12" s="107" t="s">
        <v>21</v>
      </c>
      <c r="AM12" s="107" t="s">
        <v>31</v>
      </c>
      <c r="AN12" s="107" t="s">
        <v>23</v>
      </c>
      <c r="AO12" s="107" t="s">
        <v>24</v>
      </c>
      <c r="AP12" s="107" t="s">
        <v>25</v>
      </c>
      <c r="AQ12" s="116"/>
      <c r="AR12" s="116"/>
      <c r="AS12" s="137"/>
    </row>
    <row r="13" spans="1:42" ht="15.75" thickBot="1">
      <c r="A13" s="108">
        <v>1</v>
      </c>
      <c r="B13" s="109">
        <v>2</v>
      </c>
      <c r="C13" s="109"/>
      <c r="D13" s="109"/>
      <c r="E13" s="109"/>
      <c r="F13" s="109">
        <v>3</v>
      </c>
      <c r="G13" s="109">
        <v>3</v>
      </c>
      <c r="H13" s="109">
        <v>3</v>
      </c>
      <c r="I13" s="109">
        <v>3</v>
      </c>
      <c r="J13" s="109">
        <v>3</v>
      </c>
      <c r="K13" s="109">
        <v>3</v>
      </c>
      <c r="L13" s="109">
        <v>3</v>
      </c>
      <c r="M13" s="109">
        <v>3</v>
      </c>
      <c r="N13" s="109">
        <v>3</v>
      </c>
      <c r="O13" s="109">
        <v>3</v>
      </c>
      <c r="P13" s="109">
        <v>4</v>
      </c>
      <c r="Q13" s="109"/>
      <c r="R13" s="109"/>
      <c r="S13" s="109">
        <v>5</v>
      </c>
      <c r="T13" s="109">
        <v>5</v>
      </c>
      <c r="U13" s="109">
        <v>5</v>
      </c>
      <c r="V13" s="109">
        <v>5</v>
      </c>
      <c r="W13" s="109">
        <v>5</v>
      </c>
      <c r="X13" s="109">
        <v>5</v>
      </c>
      <c r="Y13" s="109">
        <v>5</v>
      </c>
      <c r="Z13" s="109">
        <v>5</v>
      </c>
      <c r="AA13" s="109">
        <v>5</v>
      </c>
      <c r="AB13" s="109">
        <v>5</v>
      </c>
      <c r="AC13" s="109">
        <v>6</v>
      </c>
      <c r="AD13" s="109"/>
      <c r="AE13" s="109"/>
      <c r="AF13" s="109">
        <v>7</v>
      </c>
      <c r="AG13" s="109">
        <v>7</v>
      </c>
      <c r="AH13" s="109">
        <v>7</v>
      </c>
      <c r="AI13" s="109">
        <v>7</v>
      </c>
      <c r="AJ13" s="109">
        <v>7</v>
      </c>
      <c r="AK13" s="109">
        <v>7</v>
      </c>
      <c r="AL13" s="109">
        <v>7</v>
      </c>
      <c r="AM13" s="109">
        <v>7</v>
      </c>
      <c r="AN13" s="109">
        <v>7</v>
      </c>
      <c r="AO13" s="109">
        <v>7</v>
      </c>
      <c r="AP13" s="110">
        <v>8</v>
      </c>
    </row>
    <row r="14" spans="1:84" s="30" customFormat="1" ht="16.5" thickBot="1">
      <c r="A14" s="32"/>
      <c r="B14" s="71" t="s">
        <v>60</v>
      </c>
      <c r="C14" s="33">
        <f>SUM(C15,C17,C32,)</f>
        <v>1073805300</v>
      </c>
      <c r="D14" s="33">
        <f aca="true" t="shared" si="0" ref="D14:AP14">SUM(D15,D17,D32)</f>
        <v>66933262.400000006</v>
      </c>
      <c r="E14" s="33">
        <f t="shared" si="0"/>
        <v>45688750.87</v>
      </c>
      <c r="F14" s="33">
        <f t="shared" si="0"/>
        <v>53706841.44</v>
      </c>
      <c r="G14" s="33">
        <f t="shared" si="0"/>
        <v>94673478.03999999</v>
      </c>
      <c r="H14" s="33">
        <f t="shared" si="0"/>
        <v>18972328.759999998</v>
      </c>
      <c r="I14" s="33">
        <f t="shared" si="0"/>
        <v>47269679.74</v>
      </c>
      <c r="J14" s="33">
        <f t="shared" si="0"/>
        <v>8342656.050000001</v>
      </c>
      <c r="K14" s="33">
        <f t="shared" si="0"/>
        <v>42806960.87</v>
      </c>
      <c r="L14" s="33">
        <f t="shared" si="0"/>
        <v>59842174.81</v>
      </c>
      <c r="M14" s="33">
        <f t="shared" si="0"/>
        <v>296287889.28999996</v>
      </c>
      <c r="N14" s="33">
        <f t="shared" si="0"/>
        <v>81783829.08</v>
      </c>
      <c r="O14" s="33">
        <f t="shared" si="0"/>
        <v>219806673.51000002</v>
      </c>
      <c r="P14" s="33">
        <f t="shared" si="0"/>
        <v>1036114524.8600001</v>
      </c>
      <c r="Q14" s="33">
        <f t="shared" si="0"/>
        <v>27872075.73</v>
      </c>
      <c r="R14" s="33">
        <f t="shared" si="0"/>
        <v>35968408.48</v>
      </c>
      <c r="S14" s="33">
        <f t="shared" si="0"/>
        <v>40743483.87</v>
      </c>
      <c r="T14" s="33">
        <f t="shared" si="0"/>
        <v>76423862.9</v>
      </c>
      <c r="U14" s="33">
        <f t="shared" si="0"/>
        <v>31318666.84</v>
      </c>
      <c r="V14" s="33">
        <f t="shared" si="0"/>
        <v>17337844.439999998</v>
      </c>
      <c r="W14" s="33">
        <f t="shared" si="0"/>
        <v>18433817.77</v>
      </c>
      <c r="X14" s="33">
        <f t="shared" si="0"/>
        <v>50094632.14</v>
      </c>
      <c r="Y14" s="33">
        <f t="shared" si="0"/>
        <v>60733862.05</v>
      </c>
      <c r="Z14" s="33">
        <f t="shared" si="0"/>
        <v>57261214.07</v>
      </c>
      <c r="AA14" s="33">
        <f t="shared" si="0"/>
        <v>75419629.91</v>
      </c>
      <c r="AB14" s="33">
        <f t="shared" si="0"/>
        <v>532723433.53000003</v>
      </c>
      <c r="AC14" s="33">
        <f t="shared" si="0"/>
        <v>1024330931.73</v>
      </c>
      <c r="AD14" s="33">
        <f t="shared" si="0"/>
        <v>27872075.73</v>
      </c>
      <c r="AE14" s="33">
        <f t="shared" si="0"/>
        <v>35968408.48</v>
      </c>
      <c r="AF14" s="33">
        <f t="shared" si="0"/>
        <v>37158054.38</v>
      </c>
      <c r="AG14" s="33">
        <f t="shared" si="0"/>
        <v>79659191.66</v>
      </c>
      <c r="AH14" s="33">
        <f t="shared" si="0"/>
        <v>31666733.56</v>
      </c>
      <c r="AI14" s="33">
        <f t="shared" si="0"/>
        <v>17337844.439999998</v>
      </c>
      <c r="AJ14" s="33">
        <f t="shared" si="0"/>
        <v>18424561.279999997</v>
      </c>
      <c r="AK14" s="33">
        <f t="shared" si="0"/>
        <v>48931673.79000001</v>
      </c>
      <c r="AL14" s="33">
        <f t="shared" si="0"/>
        <v>61738128.309999995</v>
      </c>
      <c r="AM14" s="33">
        <f t="shared" si="0"/>
        <v>25211933.220000003</v>
      </c>
      <c r="AN14" s="33">
        <f t="shared" si="0"/>
        <v>40437317.73</v>
      </c>
      <c r="AO14" s="33">
        <f t="shared" si="0"/>
        <v>558808853.7700001</v>
      </c>
      <c r="AP14" s="33">
        <f t="shared" si="0"/>
        <v>983214776.35</v>
      </c>
      <c r="AQ14" s="116"/>
      <c r="AR14" s="116"/>
      <c r="AS14" s="137"/>
      <c r="AT14" s="116"/>
      <c r="AU14" s="116"/>
      <c r="AV14" s="137"/>
      <c r="AW14" s="116"/>
      <c r="AX14" s="116"/>
      <c r="AY14" s="137"/>
      <c r="AZ14" s="116"/>
      <c r="BA14" s="116"/>
      <c r="BB14" s="137"/>
      <c r="BC14" s="116"/>
      <c r="BD14" s="116"/>
      <c r="BE14" s="137"/>
      <c r="BF14" s="116"/>
      <c r="BG14" s="116"/>
      <c r="BH14" s="137"/>
      <c r="BI14" s="116"/>
      <c r="BJ14" s="116"/>
      <c r="BK14" s="137"/>
      <c r="BL14" s="116"/>
      <c r="BM14" s="116"/>
      <c r="BN14" s="137"/>
      <c r="BO14" s="116"/>
      <c r="BP14" s="116"/>
      <c r="BQ14" s="137"/>
      <c r="BR14" s="116"/>
      <c r="BS14" s="116"/>
      <c r="BT14" s="137"/>
      <c r="BU14" s="116"/>
      <c r="BV14" s="116"/>
      <c r="BW14" s="137"/>
      <c r="BX14" s="116"/>
      <c r="BY14" s="116"/>
      <c r="BZ14" s="137"/>
      <c r="CA14" s="116"/>
      <c r="CB14" s="116"/>
      <c r="CC14" s="137"/>
      <c r="CD14" s="116"/>
      <c r="CE14" s="116"/>
      <c r="CF14" s="137"/>
    </row>
    <row r="15" spans="1:84" s="30" customFormat="1" ht="16.5" thickBot="1">
      <c r="A15" s="74"/>
      <c r="B15" s="72" t="s">
        <v>62</v>
      </c>
      <c r="C15" s="34">
        <f aca="true" t="shared" si="1" ref="C15:AS15">SUM(C16)</f>
        <v>12358500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6"/>
      <c r="AR15" s="116"/>
      <c r="AS15" s="137"/>
      <c r="AT15" s="116"/>
      <c r="AU15" s="116"/>
      <c r="AV15" s="137"/>
      <c r="AW15" s="116"/>
      <c r="AX15" s="116"/>
      <c r="AY15" s="137"/>
      <c r="AZ15" s="116"/>
      <c r="BA15" s="116"/>
      <c r="BB15" s="137"/>
      <c r="BC15" s="116"/>
      <c r="BD15" s="116"/>
      <c r="BE15" s="137"/>
      <c r="BF15" s="116"/>
      <c r="BG15" s="116"/>
      <c r="BH15" s="137"/>
      <c r="BI15" s="116"/>
      <c r="BJ15" s="116"/>
      <c r="BK15" s="137"/>
      <c r="BL15" s="116"/>
      <c r="BM15" s="116"/>
      <c r="BN15" s="137"/>
      <c r="BO15" s="116"/>
      <c r="BP15" s="116"/>
      <c r="BQ15" s="137"/>
      <c r="BR15" s="116"/>
      <c r="BS15" s="116"/>
      <c r="BT15" s="137"/>
      <c r="BU15" s="116"/>
      <c r="BV15" s="116"/>
      <c r="BW15" s="137"/>
      <c r="BX15" s="116"/>
      <c r="BY15" s="116"/>
      <c r="BZ15" s="137"/>
      <c r="CA15" s="116"/>
      <c r="CB15" s="116"/>
      <c r="CC15" s="137"/>
      <c r="CD15" s="116"/>
      <c r="CE15" s="116"/>
      <c r="CF15" s="137"/>
    </row>
    <row r="16" spans="1:84" s="12" customFormat="1" ht="15.75" thickBot="1">
      <c r="A16" s="84" t="s">
        <v>148</v>
      </c>
      <c r="B16" s="38" t="s">
        <v>49</v>
      </c>
      <c r="C16" s="48">
        <v>12358500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/>
      <c r="L16" s="48">
        <v>0</v>
      </c>
      <c r="M16" s="48">
        <v>0</v>
      </c>
      <c r="N16" s="48">
        <v>0</v>
      </c>
      <c r="O16" s="48"/>
      <c r="P16" s="28">
        <f>SUM(D16:O16)</f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/>
      <c r="Y16" s="48">
        <v>0</v>
      </c>
      <c r="Z16" s="48"/>
      <c r="AA16" s="48">
        <v>0</v>
      </c>
      <c r="AB16" s="48">
        <v>0</v>
      </c>
      <c r="AC16" s="49">
        <f>SUM(Q16:AB16)</f>
        <v>0</v>
      </c>
      <c r="AD16" s="48"/>
      <c r="AE16" s="48">
        <v>0</v>
      </c>
      <c r="AF16" s="48">
        <v>0</v>
      </c>
      <c r="AG16" s="48">
        <v>0</v>
      </c>
      <c r="AH16" s="48">
        <v>0</v>
      </c>
      <c r="AI16" s="48"/>
      <c r="AJ16" s="48">
        <v>0</v>
      </c>
      <c r="AK16" s="48">
        <v>0</v>
      </c>
      <c r="AL16" s="48"/>
      <c r="AM16" s="48"/>
      <c r="AN16" s="48"/>
      <c r="AO16" s="48"/>
      <c r="AP16" s="75">
        <f>SUM(AD16:AO16)</f>
        <v>0</v>
      </c>
      <c r="AQ16" s="116"/>
      <c r="AR16" s="116"/>
      <c r="AS16" s="137"/>
      <c r="AT16" s="116"/>
      <c r="AU16" s="116"/>
      <c r="AV16" s="137"/>
      <c r="AW16" s="116"/>
      <c r="AX16" s="116"/>
      <c r="AY16" s="137"/>
      <c r="AZ16" s="116"/>
      <c r="BA16" s="116"/>
      <c r="BB16" s="137"/>
      <c r="BC16" s="116"/>
      <c r="BD16" s="116"/>
      <c r="BE16" s="137"/>
      <c r="BF16" s="116"/>
      <c r="BG16" s="116"/>
      <c r="BH16" s="137"/>
      <c r="BI16" s="116"/>
      <c r="BJ16" s="116"/>
      <c r="BK16" s="137"/>
      <c r="BL16" s="116"/>
      <c r="BM16" s="116"/>
      <c r="BN16" s="137"/>
      <c r="BO16" s="116"/>
      <c r="BP16" s="116"/>
      <c r="BQ16" s="137"/>
      <c r="BR16" s="116"/>
      <c r="BS16" s="116"/>
      <c r="BT16" s="137"/>
      <c r="BU16" s="116"/>
      <c r="BV16" s="116"/>
      <c r="BW16" s="137"/>
      <c r="BX16" s="116"/>
      <c r="BY16" s="116"/>
      <c r="BZ16" s="137"/>
      <c r="CA16" s="116"/>
      <c r="CB16" s="116"/>
      <c r="CC16" s="137"/>
      <c r="CD16" s="116"/>
      <c r="CE16" s="116"/>
      <c r="CF16" s="137"/>
    </row>
    <row r="17" spans="1:84" s="12" customFormat="1" ht="16.5" thickBot="1">
      <c r="A17" s="74"/>
      <c r="B17" s="72" t="s">
        <v>63</v>
      </c>
      <c r="C17" s="43">
        <f>SUM(C18,C30)</f>
        <v>1041686800</v>
      </c>
      <c r="D17" s="43">
        <f>SUM(D18,D30)</f>
        <v>66933262.400000006</v>
      </c>
      <c r="E17" s="43">
        <f aca="true" t="shared" si="2" ref="E17:AB17">SUM(E18,E30)</f>
        <v>45688750.87</v>
      </c>
      <c r="F17" s="43">
        <f t="shared" si="2"/>
        <v>53706841.44</v>
      </c>
      <c r="G17" s="43">
        <f t="shared" si="2"/>
        <v>94673478.03999999</v>
      </c>
      <c r="H17" s="43">
        <f t="shared" si="2"/>
        <v>18972328.759999998</v>
      </c>
      <c r="I17" s="43">
        <f t="shared" si="2"/>
        <v>47269679.74</v>
      </c>
      <c r="J17" s="43">
        <f t="shared" si="2"/>
        <v>8342656.050000001</v>
      </c>
      <c r="K17" s="43">
        <f t="shared" si="2"/>
        <v>42806960.87</v>
      </c>
      <c r="L17" s="43">
        <f t="shared" si="2"/>
        <v>59842174.81</v>
      </c>
      <c r="M17" s="43">
        <f t="shared" si="2"/>
        <v>296287889.28999996</v>
      </c>
      <c r="N17" s="43">
        <f t="shared" si="2"/>
        <v>71246359.13</v>
      </c>
      <c r="O17" s="43">
        <f t="shared" si="2"/>
        <v>219806673.51000002</v>
      </c>
      <c r="P17" s="43">
        <f t="shared" si="2"/>
        <v>1025577054.9100001</v>
      </c>
      <c r="Q17" s="43">
        <f t="shared" si="2"/>
        <v>27872075.73</v>
      </c>
      <c r="R17" s="43">
        <f t="shared" si="2"/>
        <v>35968408.48</v>
      </c>
      <c r="S17" s="43">
        <f t="shared" si="2"/>
        <v>40743483.87</v>
      </c>
      <c r="T17" s="43">
        <f t="shared" si="2"/>
        <v>76423862.9</v>
      </c>
      <c r="U17" s="43">
        <f t="shared" si="2"/>
        <v>31318666.84</v>
      </c>
      <c r="V17" s="43">
        <f t="shared" si="2"/>
        <v>17337844.439999998</v>
      </c>
      <c r="W17" s="43">
        <f t="shared" si="2"/>
        <v>18433817.77</v>
      </c>
      <c r="X17" s="43">
        <f t="shared" si="2"/>
        <v>50094632.14</v>
      </c>
      <c r="Y17" s="43">
        <f t="shared" si="2"/>
        <v>60733862.05</v>
      </c>
      <c r="Z17" s="43">
        <f t="shared" si="2"/>
        <v>57261214.07</v>
      </c>
      <c r="AA17" s="43">
        <f t="shared" si="2"/>
        <v>64882159.96</v>
      </c>
      <c r="AB17" s="43">
        <f t="shared" si="2"/>
        <v>532723433.53000003</v>
      </c>
      <c r="AC17" s="43">
        <f aca="true" t="shared" si="3" ref="AC17:AS17">SUM(AC18,AC30)</f>
        <v>1013793461.78</v>
      </c>
      <c r="AD17" s="43">
        <f t="shared" si="3"/>
        <v>27872075.73</v>
      </c>
      <c r="AE17" s="43">
        <f t="shared" si="3"/>
        <v>35968408.48</v>
      </c>
      <c r="AF17" s="43">
        <f t="shared" si="3"/>
        <v>37158054.38</v>
      </c>
      <c r="AG17" s="43">
        <f t="shared" si="3"/>
        <v>79659191.66</v>
      </c>
      <c r="AH17" s="43">
        <f t="shared" si="3"/>
        <v>31666733.56</v>
      </c>
      <c r="AI17" s="43">
        <f t="shared" si="3"/>
        <v>17337844.439999998</v>
      </c>
      <c r="AJ17" s="43">
        <f t="shared" si="3"/>
        <v>18424561.279999997</v>
      </c>
      <c r="AK17" s="43">
        <f t="shared" si="3"/>
        <v>48931673.79000001</v>
      </c>
      <c r="AL17" s="43">
        <f t="shared" si="3"/>
        <v>61738128.309999995</v>
      </c>
      <c r="AM17" s="43">
        <f t="shared" si="3"/>
        <v>25211933.220000003</v>
      </c>
      <c r="AN17" s="43">
        <f t="shared" si="3"/>
        <v>29899847.779999997</v>
      </c>
      <c r="AO17" s="43">
        <f t="shared" si="3"/>
        <v>558808853.7700001</v>
      </c>
      <c r="AP17" s="43">
        <f t="shared" si="3"/>
        <v>972677306.4</v>
      </c>
      <c r="AQ17" s="116"/>
      <c r="AR17" s="116"/>
      <c r="AS17" s="137"/>
      <c r="AT17" s="116"/>
      <c r="AU17" s="116"/>
      <c r="AV17" s="137"/>
      <c r="AW17" s="116"/>
      <c r="AX17" s="116"/>
      <c r="AY17" s="137"/>
      <c r="AZ17" s="116"/>
      <c r="BA17" s="116"/>
      <c r="BB17" s="137"/>
      <c r="BC17" s="116"/>
      <c r="BD17" s="116"/>
      <c r="BE17" s="137"/>
      <c r="BF17" s="116"/>
      <c r="BG17" s="116"/>
      <c r="BH17" s="137"/>
      <c r="BI17" s="116"/>
      <c r="BJ17" s="116"/>
      <c r="BK17" s="137"/>
      <c r="BL17" s="116"/>
      <c r="BM17" s="116"/>
      <c r="BN17" s="137"/>
      <c r="BO17" s="116"/>
      <c r="BP17" s="116"/>
      <c r="BQ17" s="137"/>
      <c r="BR17" s="116"/>
      <c r="BS17" s="116"/>
      <c r="BT17" s="137"/>
      <c r="BU17" s="116"/>
      <c r="BV17" s="116"/>
      <c r="BW17" s="137"/>
      <c r="BX17" s="116"/>
      <c r="BY17" s="116"/>
      <c r="BZ17" s="137"/>
      <c r="CA17" s="116"/>
      <c r="CB17" s="116"/>
      <c r="CC17" s="137"/>
      <c r="CD17" s="116"/>
      <c r="CE17" s="116"/>
      <c r="CF17" s="137"/>
    </row>
    <row r="18" spans="1:84" s="12" customFormat="1" ht="15.75">
      <c r="A18" s="44" t="s">
        <v>149</v>
      </c>
      <c r="B18" s="124" t="s">
        <v>95</v>
      </c>
      <c r="C18" s="128">
        <f>SUM(C19:C29)</f>
        <v>942659600</v>
      </c>
      <c r="D18" s="128">
        <f>SUM(D21:D28)</f>
        <v>57156591.92</v>
      </c>
      <c r="E18" s="128">
        <f>SUM(E19:E28)</f>
        <v>36424156.47</v>
      </c>
      <c r="F18" s="128">
        <f>SUM(F21:F28)</f>
        <v>36710539.44</v>
      </c>
      <c r="G18" s="128">
        <f>SUM(G21:G29)</f>
        <v>47976514.81999999</v>
      </c>
      <c r="H18" s="128">
        <f>SUM(H21:H29)</f>
        <v>14760341.879999999</v>
      </c>
      <c r="I18" s="128">
        <f>SUM(I19:I29)</f>
        <v>47231777.300000004</v>
      </c>
      <c r="J18" s="128">
        <f>SUM(J19:J29)</f>
        <v>8212121.550000001</v>
      </c>
      <c r="K18" s="128">
        <f aca="true" t="shared" si="4" ref="K18:AP18">SUM(K19:K29)</f>
        <v>41627147.23</v>
      </c>
      <c r="L18" s="128">
        <f t="shared" si="4"/>
        <v>59467906.81</v>
      </c>
      <c r="M18" s="128">
        <f t="shared" si="4"/>
        <v>296183352.15999997</v>
      </c>
      <c r="N18" s="128">
        <f t="shared" si="4"/>
        <v>64713875.32</v>
      </c>
      <c r="O18" s="128">
        <f t="shared" si="4"/>
        <v>217694735.77</v>
      </c>
      <c r="P18" s="128">
        <f t="shared" si="4"/>
        <v>928159060.6700001</v>
      </c>
      <c r="Q18" s="128">
        <f t="shared" si="4"/>
        <v>18895405.25</v>
      </c>
      <c r="R18" s="128">
        <f t="shared" si="4"/>
        <v>26766078.08</v>
      </c>
      <c r="S18" s="128">
        <f t="shared" si="4"/>
        <v>23831759.47</v>
      </c>
      <c r="T18" s="128">
        <f t="shared" si="4"/>
        <v>29727297.68</v>
      </c>
      <c r="U18" s="128">
        <f t="shared" si="4"/>
        <v>27140595.96</v>
      </c>
      <c r="V18" s="128">
        <f t="shared" si="4"/>
        <v>17231343.2</v>
      </c>
      <c r="W18" s="128">
        <f t="shared" si="4"/>
        <v>18253018.47</v>
      </c>
      <c r="X18" s="128">
        <f t="shared" si="4"/>
        <v>48952295.95</v>
      </c>
      <c r="Y18" s="128">
        <f t="shared" si="4"/>
        <v>60322117.599999994</v>
      </c>
      <c r="Z18" s="128">
        <f t="shared" si="4"/>
        <v>57156676.94</v>
      </c>
      <c r="AA18" s="128">
        <f t="shared" si="4"/>
        <v>58349676.15</v>
      </c>
      <c r="AB18" s="128">
        <f t="shared" si="4"/>
        <v>529749202.79</v>
      </c>
      <c r="AC18" s="128">
        <f t="shared" si="4"/>
        <v>916375467.54</v>
      </c>
      <c r="AD18" s="128">
        <f t="shared" si="4"/>
        <v>18895405.25</v>
      </c>
      <c r="AE18" s="128">
        <f t="shared" si="4"/>
        <v>26766078.08</v>
      </c>
      <c r="AF18" s="128">
        <f t="shared" si="4"/>
        <v>20631891.990000002</v>
      </c>
      <c r="AG18" s="128">
        <f t="shared" si="4"/>
        <v>32579098.439999998</v>
      </c>
      <c r="AH18" s="128">
        <f t="shared" si="4"/>
        <v>27488662.68</v>
      </c>
      <c r="AI18" s="128">
        <f t="shared" si="4"/>
        <v>17231343.2</v>
      </c>
      <c r="AJ18" s="128">
        <f t="shared" si="4"/>
        <v>18253018.47</v>
      </c>
      <c r="AK18" s="128">
        <f t="shared" si="4"/>
        <v>47810747.95</v>
      </c>
      <c r="AL18" s="128">
        <f t="shared" si="4"/>
        <v>61353064.95999999</v>
      </c>
      <c r="AM18" s="128">
        <f t="shared" si="4"/>
        <v>25102161.71</v>
      </c>
      <c r="AN18" s="128">
        <f t="shared" si="4"/>
        <v>26125069.259999998</v>
      </c>
      <c r="AO18" s="128">
        <f t="shared" si="4"/>
        <v>553022770.1700001</v>
      </c>
      <c r="AP18" s="128">
        <f t="shared" si="4"/>
        <v>875259312.16</v>
      </c>
      <c r="AQ18" s="116"/>
      <c r="AR18" s="116"/>
      <c r="AS18" s="137"/>
      <c r="AT18" s="116"/>
      <c r="AU18" s="116"/>
      <c r="AV18" s="137"/>
      <c r="AW18" s="116"/>
      <c r="AX18" s="116"/>
      <c r="AY18" s="137"/>
      <c r="AZ18" s="116"/>
      <c r="BA18" s="116"/>
      <c r="BB18" s="137"/>
      <c r="BC18" s="116"/>
      <c r="BD18" s="116"/>
      <c r="BE18" s="137"/>
      <c r="BF18" s="116"/>
      <c r="BG18" s="116"/>
      <c r="BH18" s="137"/>
      <c r="BI18" s="116"/>
      <c r="BJ18" s="116"/>
      <c r="BK18" s="137"/>
      <c r="BL18" s="116"/>
      <c r="BM18" s="116"/>
      <c r="BN18" s="137"/>
      <c r="BO18" s="116"/>
      <c r="BP18" s="116"/>
      <c r="BQ18" s="137"/>
      <c r="BR18" s="116"/>
      <c r="BS18" s="116"/>
      <c r="BT18" s="137"/>
      <c r="BU18" s="116"/>
      <c r="BV18" s="116"/>
      <c r="BW18" s="137"/>
      <c r="BX18" s="116"/>
      <c r="BY18" s="116"/>
      <c r="BZ18" s="137"/>
      <c r="CA18" s="116"/>
      <c r="CB18" s="116"/>
      <c r="CC18" s="137"/>
      <c r="CD18" s="116"/>
      <c r="CE18" s="116"/>
      <c r="CF18" s="137"/>
    </row>
    <row r="19" spans="1:84" s="12" customFormat="1" ht="15">
      <c r="A19" s="44" t="s">
        <v>150</v>
      </c>
      <c r="B19" s="26" t="s">
        <v>112</v>
      </c>
      <c r="C19" s="132">
        <v>250000000</v>
      </c>
      <c r="D19" s="27">
        <v>0</v>
      </c>
      <c r="E19" s="27">
        <v>0</v>
      </c>
      <c r="F19" s="27">
        <v>0</v>
      </c>
      <c r="G19" s="132">
        <v>0</v>
      </c>
      <c r="H19" s="27">
        <v>0</v>
      </c>
      <c r="I19" s="27">
        <v>0</v>
      </c>
      <c r="J19" s="27">
        <v>0</v>
      </c>
      <c r="K19" s="85">
        <v>0</v>
      </c>
      <c r="L19" s="27">
        <v>0</v>
      </c>
      <c r="M19" s="27">
        <v>249998750</v>
      </c>
      <c r="N19" s="27">
        <v>0</v>
      </c>
      <c r="O19" s="27">
        <v>0</v>
      </c>
      <c r="P19" s="28">
        <f aca="true" t="shared" si="5" ref="P19:P28">SUM(D19:O19)</f>
        <v>249998750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249998750</v>
      </c>
      <c r="AC19" s="27">
        <f aca="true" t="shared" si="6" ref="AC19:AC31">SUM(Q19:AB19)</f>
        <v>249998750</v>
      </c>
      <c r="AD19" s="27"/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249998750</v>
      </c>
      <c r="AP19" s="27">
        <f aca="true" t="shared" si="7" ref="AP19:AP31">SUM(AD19:AO19)</f>
        <v>249998750</v>
      </c>
      <c r="AQ19" s="116"/>
      <c r="AR19" s="116"/>
      <c r="AS19" s="137"/>
      <c r="AT19" s="116"/>
      <c r="AU19" s="116"/>
      <c r="AV19" s="137"/>
      <c r="AW19" s="116"/>
      <c r="AX19" s="116"/>
      <c r="AY19" s="137"/>
      <c r="AZ19" s="116"/>
      <c r="BA19" s="116"/>
      <c r="BB19" s="137"/>
      <c r="BC19" s="116"/>
      <c r="BD19" s="116"/>
      <c r="BE19" s="137"/>
      <c r="BF19" s="116"/>
      <c r="BG19" s="116"/>
      <c r="BH19" s="137"/>
      <c r="BI19" s="116"/>
      <c r="BJ19" s="116"/>
      <c r="BK19" s="137"/>
      <c r="BL19" s="116"/>
      <c r="BM19" s="116"/>
      <c r="BN19" s="137"/>
      <c r="BO19" s="116"/>
      <c r="BP19" s="116"/>
      <c r="BQ19" s="137"/>
      <c r="BR19" s="116"/>
      <c r="BS19" s="116"/>
      <c r="BT19" s="137"/>
      <c r="BU19" s="116"/>
      <c r="BV19" s="116"/>
      <c r="BW19" s="137"/>
      <c r="BX19" s="116"/>
      <c r="BY19" s="116"/>
      <c r="BZ19" s="137"/>
      <c r="CA19" s="116"/>
      <c r="CB19" s="116"/>
      <c r="CC19" s="137"/>
      <c r="CD19" s="116"/>
      <c r="CE19" s="116"/>
      <c r="CF19" s="137"/>
    </row>
    <row r="20" spans="1:84" s="12" customFormat="1" ht="15">
      <c r="A20" s="44" t="s">
        <v>151</v>
      </c>
      <c r="B20" s="26" t="s">
        <v>131</v>
      </c>
      <c r="C20" s="132">
        <f>90900000-61013840-7032360</f>
        <v>22853800</v>
      </c>
      <c r="D20" s="27">
        <v>0</v>
      </c>
      <c r="E20" s="27">
        <v>0</v>
      </c>
      <c r="F20" s="27">
        <v>0</v>
      </c>
      <c r="G20" s="132">
        <v>0</v>
      </c>
      <c r="H20" s="27">
        <v>0</v>
      </c>
      <c r="I20" s="27">
        <v>2259000</v>
      </c>
      <c r="J20" s="27">
        <v>1242404.16</v>
      </c>
      <c r="K20" s="85">
        <v>0</v>
      </c>
      <c r="L20" s="27">
        <v>0</v>
      </c>
      <c r="M20" s="27">
        <v>1957800</v>
      </c>
      <c r="N20" s="27">
        <v>3348662.4</v>
      </c>
      <c r="O20" s="27">
        <v>13932284.96</v>
      </c>
      <c r="P20" s="28">
        <f t="shared" si="5"/>
        <v>22740151.520000003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2601404.16</v>
      </c>
      <c r="X20" s="27">
        <v>0</v>
      </c>
      <c r="Y20" s="27">
        <v>0</v>
      </c>
      <c r="Z20" s="27">
        <v>900000</v>
      </c>
      <c r="AA20" s="27">
        <v>2726462.4</v>
      </c>
      <c r="AB20" s="27">
        <v>16512284.96</v>
      </c>
      <c r="AC20" s="27">
        <f t="shared" si="6"/>
        <v>22740151.520000003</v>
      </c>
      <c r="AD20" s="27"/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2601404.16</v>
      </c>
      <c r="AK20" s="27">
        <v>0</v>
      </c>
      <c r="AL20" s="27">
        <v>0</v>
      </c>
      <c r="AM20" s="27">
        <v>900000</v>
      </c>
      <c r="AN20" s="27">
        <v>2726462.4</v>
      </c>
      <c r="AO20" s="27">
        <v>188.6</v>
      </c>
      <c r="AP20" s="27">
        <f t="shared" si="7"/>
        <v>6228055.16</v>
      </c>
      <c r="AQ20" s="116"/>
      <c r="AR20" s="116"/>
      <c r="AS20" s="137"/>
      <c r="AT20" s="116"/>
      <c r="AU20" s="116"/>
      <c r="AV20" s="137"/>
      <c r="AW20" s="116"/>
      <c r="AX20" s="116"/>
      <c r="AY20" s="137"/>
      <c r="AZ20" s="116"/>
      <c r="BA20" s="116"/>
      <c r="BB20" s="137"/>
      <c r="BC20" s="116"/>
      <c r="BD20" s="116"/>
      <c r="BE20" s="137"/>
      <c r="BF20" s="116"/>
      <c r="BG20" s="116"/>
      <c r="BH20" s="137"/>
      <c r="BI20" s="116"/>
      <c r="BJ20" s="116"/>
      <c r="BK20" s="137"/>
      <c r="BL20" s="116"/>
      <c r="BM20" s="116"/>
      <c r="BN20" s="137"/>
      <c r="BO20" s="116"/>
      <c r="BP20" s="116"/>
      <c r="BQ20" s="137"/>
      <c r="BR20" s="116"/>
      <c r="BS20" s="116"/>
      <c r="BT20" s="137"/>
      <c r="BU20" s="116"/>
      <c r="BV20" s="116"/>
      <c r="BW20" s="137"/>
      <c r="BX20" s="116"/>
      <c r="BY20" s="116"/>
      <c r="BZ20" s="137"/>
      <c r="CA20" s="116"/>
      <c r="CB20" s="116"/>
      <c r="CC20" s="137"/>
      <c r="CD20" s="116"/>
      <c r="CE20" s="116"/>
      <c r="CF20" s="137"/>
    </row>
    <row r="21" spans="1:84" s="12" customFormat="1" ht="15">
      <c r="A21" s="44" t="s">
        <v>152</v>
      </c>
      <c r="B21" s="26" t="s">
        <v>98</v>
      </c>
      <c r="C21" s="132">
        <f>85000000+3127819</f>
        <v>88127819</v>
      </c>
      <c r="D21" s="27">
        <v>12197959.25</v>
      </c>
      <c r="E21" s="27">
        <v>8605079.12</v>
      </c>
      <c r="F21" s="27">
        <v>9870095.29</v>
      </c>
      <c r="G21" s="132">
        <v>26382694.74</v>
      </c>
      <c r="H21" s="27">
        <v>1506000</v>
      </c>
      <c r="I21" s="27">
        <v>3744720.2</v>
      </c>
      <c r="J21" s="27">
        <v>417346.73</v>
      </c>
      <c r="K21" s="85">
        <v>1048176</v>
      </c>
      <c r="L21" s="27">
        <v>4679731.35</v>
      </c>
      <c r="M21" s="27">
        <v>3594420.15</v>
      </c>
      <c r="N21" s="27">
        <v>1025852.87</v>
      </c>
      <c r="O21" s="27">
        <v>11276255.03</v>
      </c>
      <c r="P21" s="28">
        <f t="shared" si="5"/>
        <v>84348330.73</v>
      </c>
      <c r="Q21" s="27">
        <v>0</v>
      </c>
      <c r="R21" s="27">
        <v>11349796.34</v>
      </c>
      <c r="S21" s="27">
        <v>3145400.48</v>
      </c>
      <c r="T21" s="27">
        <v>8690756.52</v>
      </c>
      <c r="U21" s="27">
        <v>10266060</v>
      </c>
      <c r="V21" s="27">
        <v>4920382.59</v>
      </c>
      <c r="W21" s="27">
        <v>2846269.72</v>
      </c>
      <c r="X21" s="27">
        <v>1849758.62</v>
      </c>
      <c r="Y21" s="27">
        <v>15377796.49</v>
      </c>
      <c r="Z21" s="27">
        <v>617144.74</v>
      </c>
      <c r="AA21" s="27">
        <v>4226283.79</v>
      </c>
      <c r="AB21" s="27">
        <v>21058681.44</v>
      </c>
      <c r="AC21" s="27">
        <f t="shared" si="6"/>
        <v>84348330.73</v>
      </c>
      <c r="AD21" s="27"/>
      <c r="AE21" s="27">
        <v>11349796.34</v>
      </c>
      <c r="AF21" s="27">
        <v>2264020</v>
      </c>
      <c r="AG21" s="27">
        <v>9572137</v>
      </c>
      <c r="AH21" s="27">
        <v>10266060</v>
      </c>
      <c r="AI21" s="27">
        <v>4920382.59</v>
      </c>
      <c r="AJ21" s="27">
        <v>2846269.72</v>
      </c>
      <c r="AK21" s="27">
        <v>1849758.62</v>
      </c>
      <c r="AL21" s="27">
        <v>15377796.49</v>
      </c>
      <c r="AM21" s="27">
        <v>617144.74</v>
      </c>
      <c r="AN21" s="27">
        <v>4226283.79</v>
      </c>
      <c r="AO21" s="27">
        <v>9093259.44</v>
      </c>
      <c r="AP21" s="27">
        <f t="shared" si="7"/>
        <v>72382908.73</v>
      </c>
      <c r="AQ21" s="116"/>
      <c r="AR21" s="116"/>
      <c r="AS21" s="137"/>
      <c r="AT21" s="116"/>
      <c r="AU21" s="116"/>
      <c r="AV21" s="137"/>
      <c r="AW21" s="116"/>
      <c r="AX21" s="116"/>
      <c r="AY21" s="137"/>
      <c r="AZ21" s="116"/>
      <c r="BA21" s="116"/>
      <c r="BB21" s="137"/>
      <c r="BC21" s="116"/>
      <c r="BD21" s="116"/>
      <c r="BE21" s="137"/>
      <c r="BF21" s="116"/>
      <c r="BG21" s="116"/>
      <c r="BH21" s="137"/>
      <c r="BI21" s="116"/>
      <c r="BJ21" s="116"/>
      <c r="BK21" s="137"/>
      <c r="BL21" s="116"/>
      <c r="BM21" s="116"/>
      <c r="BN21" s="137"/>
      <c r="BO21" s="116"/>
      <c r="BP21" s="116"/>
      <c r="BQ21" s="137"/>
      <c r="BR21" s="116"/>
      <c r="BS21" s="116"/>
      <c r="BT21" s="137"/>
      <c r="BU21" s="116"/>
      <c r="BV21" s="116"/>
      <c r="BW21" s="137"/>
      <c r="BX21" s="116"/>
      <c r="BY21" s="116"/>
      <c r="BZ21" s="137"/>
      <c r="CA21" s="116"/>
      <c r="CB21" s="116"/>
      <c r="CC21" s="137"/>
      <c r="CD21" s="116"/>
      <c r="CE21" s="116"/>
      <c r="CF21" s="137"/>
    </row>
    <row r="22" spans="1:84" s="12" customFormat="1" ht="15">
      <c r="A22" s="44" t="s">
        <v>153</v>
      </c>
      <c r="B22" s="26" t="s">
        <v>99</v>
      </c>
      <c r="C22" s="132">
        <f>105100000+7260000+8753040</f>
        <v>121113040</v>
      </c>
      <c r="D22" s="27">
        <v>11484250</v>
      </c>
      <c r="E22" s="27">
        <v>17125664.61</v>
      </c>
      <c r="F22" s="27">
        <v>1785112</v>
      </c>
      <c r="G22" s="27">
        <v>2789152.16</v>
      </c>
      <c r="H22" s="27">
        <v>0</v>
      </c>
      <c r="I22" s="27">
        <v>35826449.85</v>
      </c>
      <c r="J22" s="27">
        <v>0</v>
      </c>
      <c r="K22" s="85">
        <v>423550</v>
      </c>
      <c r="L22" s="129">
        <v>16895458.58</v>
      </c>
      <c r="M22" s="27">
        <v>3229314.48</v>
      </c>
      <c r="N22" s="27">
        <v>13048677.84</v>
      </c>
      <c r="O22" s="27">
        <v>18237963.18</v>
      </c>
      <c r="P22" s="28">
        <f t="shared" si="5"/>
        <v>120845592.70000002</v>
      </c>
      <c r="Q22" s="27">
        <v>0</v>
      </c>
      <c r="R22" s="27">
        <v>929995.2</v>
      </c>
      <c r="S22" s="27">
        <v>5254659.22</v>
      </c>
      <c r="T22" s="27">
        <v>6109855.09</v>
      </c>
      <c r="U22" s="27">
        <v>5581038.21</v>
      </c>
      <c r="V22" s="27">
        <v>3581886.93</v>
      </c>
      <c r="W22" s="27">
        <v>1783614.03</v>
      </c>
      <c r="X22" s="27">
        <v>6758825.59</v>
      </c>
      <c r="Y22" s="27">
        <v>7305041.75</v>
      </c>
      <c r="Z22" s="27">
        <v>10954773.51</v>
      </c>
      <c r="AA22" s="27">
        <v>6989066.89</v>
      </c>
      <c r="AB22" s="27">
        <v>56498889.75</v>
      </c>
      <c r="AC22" s="27">
        <f t="shared" si="6"/>
        <v>111747646.16999999</v>
      </c>
      <c r="AD22" s="27"/>
      <c r="AE22" s="27">
        <v>929995.2</v>
      </c>
      <c r="AF22" s="27">
        <v>3469547.22</v>
      </c>
      <c r="AG22" s="27">
        <v>7546900.37</v>
      </c>
      <c r="AH22" s="27">
        <v>5929104.93</v>
      </c>
      <c r="AI22" s="27">
        <v>3581886.93</v>
      </c>
      <c r="AJ22" s="27">
        <v>1783614.03</v>
      </c>
      <c r="AK22" s="27">
        <v>6758825.59</v>
      </c>
      <c r="AL22" s="27">
        <v>7194441.11</v>
      </c>
      <c r="AM22" s="27">
        <v>10848510.15</v>
      </c>
      <c r="AN22" s="27">
        <v>7205930.89</v>
      </c>
      <c r="AO22" s="27">
        <v>43860252.73</v>
      </c>
      <c r="AP22" s="27">
        <f t="shared" si="7"/>
        <v>99109009.15</v>
      </c>
      <c r="AQ22" s="116"/>
      <c r="AR22" s="116"/>
      <c r="AS22" s="137"/>
      <c r="AT22" s="116"/>
      <c r="AU22" s="116"/>
      <c r="AV22" s="137"/>
      <c r="AW22" s="116"/>
      <c r="AX22" s="116"/>
      <c r="AY22" s="137"/>
      <c r="AZ22" s="116"/>
      <c r="BA22" s="116"/>
      <c r="BB22" s="137"/>
      <c r="BC22" s="116"/>
      <c r="BD22" s="116"/>
      <c r="BE22" s="137"/>
      <c r="BF22" s="116"/>
      <c r="BG22" s="116"/>
      <c r="BH22" s="137"/>
      <c r="BI22" s="116"/>
      <c r="BJ22" s="116"/>
      <c r="BK22" s="137"/>
      <c r="BL22" s="116"/>
      <c r="BM22" s="116"/>
      <c r="BN22" s="137"/>
      <c r="BO22" s="116"/>
      <c r="BP22" s="116"/>
      <c r="BQ22" s="137"/>
      <c r="BR22" s="116"/>
      <c r="BS22" s="116"/>
      <c r="BT22" s="137"/>
      <c r="BU22" s="116"/>
      <c r="BV22" s="116"/>
      <c r="BW22" s="137"/>
      <c r="BX22" s="116"/>
      <c r="BY22" s="116"/>
      <c r="BZ22" s="137"/>
      <c r="CA22" s="116"/>
      <c r="CB22" s="116"/>
      <c r="CC22" s="137"/>
      <c r="CD22" s="116"/>
      <c r="CE22" s="116"/>
      <c r="CF22" s="137"/>
    </row>
    <row r="23" spans="1:84" s="12" customFormat="1" ht="15">
      <c r="A23" s="44" t="s">
        <v>154</v>
      </c>
      <c r="B23" s="26" t="s">
        <v>102</v>
      </c>
      <c r="C23" s="132">
        <f>20200000-5385982.96</f>
        <v>14814017.04</v>
      </c>
      <c r="D23" s="27">
        <v>7931222.34</v>
      </c>
      <c r="E23" s="27">
        <v>2001996.8</v>
      </c>
      <c r="F23" s="27">
        <v>84305.88</v>
      </c>
      <c r="G23" s="27">
        <v>4654187.58</v>
      </c>
      <c r="H23" s="27">
        <v>773526.78</v>
      </c>
      <c r="I23" s="27">
        <v>0</v>
      </c>
      <c r="J23" s="27">
        <v>0</v>
      </c>
      <c r="K23" s="85">
        <v>265056</v>
      </c>
      <c r="L23" s="27">
        <v>0</v>
      </c>
      <c r="M23" s="27">
        <v>-1600000</v>
      </c>
      <c r="N23" s="27">
        <v>0</v>
      </c>
      <c r="O23" s="27">
        <v>666693.8</v>
      </c>
      <c r="P23" s="28">
        <f t="shared" si="5"/>
        <v>14776989.180000002</v>
      </c>
      <c r="Q23" s="27">
        <v>0</v>
      </c>
      <c r="R23" s="27">
        <v>4089495.4</v>
      </c>
      <c r="S23" s="27">
        <v>438552.08</v>
      </c>
      <c r="T23" s="27">
        <v>237519.58</v>
      </c>
      <c r="U23" s="27">
        <v>317929.65</v>
      </c>
      <c r="V23" s="27">
        <v>226421.36</v>
      </c>
      <c r="W23" s="27">
        <v>5084990.93</v>
      </c>
      <c r="X23" s="27">
        <v>280116</v>
      </c>
      <c r="Y23" s="27">
        <v>474593.81</v>
      </c>
      <c r="Z23" s="27">
        <v>323288</v>
      </c>
      <c r="AA23" s="27">
        <v>187748</v>
      </c>
      <c r="AB23" s="27">
        <v>3116334.37</v>
      </c>
      <c r="AC23" s="27">
        <f t="shared" si="6"/>
        <v>14776989.18</v>
      </c>
      <c r="AD23" s="27"/>
      <c r="AE23" s="27">
        <v>4089495.4</v>
      </c>
      <c r="AF23" s="27">
        <v>438552.08</v>
      </c>
      <c r="AG23" s="27">
        <v>237519.58</v>
      </c>
      <c r="AH23" s="27">
        <v>317929.65</v>
      </c>
      <c r="AI23" s="27">
        <v>226421.36</v>
      </c>
      <c r="AJ23" s="27">
        <v>5084990.93</v>
      </c>
      <c r="AK23" s="27">
        <v>280116</v>
      </c>
      <c r="AL23" s="27">
        <v>474593.81</v>
      </c>
      <c r="AM23" s="27">
        <v>323288</v>
      </c>
      <c r="AN23" s="27">
        <v>187748</v>
      </c>
      <c r="AO23" s="27">
        <v>3116334.37</v>
      </c>
      <c r="AP23" s="27">
        <f t="shared" si="7"/>
        <v>14776989.18</v>
      </c>
      <c r="AQ23" s="116"/>
      <c r="AR23" s="116"/>
      <c r="AS23" s="137"/>
      <c r="AT23" s="116"/>
      <c r="AU23" s="116"/>
      <c r="AV23" s="137"/>
      <c r="AW23" s="116"/>
      <c r="AX23" s="116"/>
      <c r="AY23" s="137"/>
      <c r="AZ23" s="116"/>
      <c r="BA23" s="116"/>
      <c r="BB23" s="137"/>
      <c r="BC23" s="116"/>
      <c r="BD23" s="116"/>
      <c r="BE23" s="137"/>
      <c r="BF23" s="116"/>
      <c r="BG23" s="116"/>
      <c r="BH23" s="137"/>
      <c r="BI23" s="116"/>
      <c r="BJ23" s="116"/>
      <c r="BK23" s="137"/>
      <c r="BL23" s="116"/>
      <c r="BM23" s="116"/>
      <c r="BN23" s="137"/>
      <c r="BO23" s="116"/>
      <c r="BP23" s="116"/>
      <c r="BQ23" s="137"/>
      <c r="BR23" s="116"/>
      <c r="BS23" s="116"/>
      <c r="BT23" s="137"/>
      <c r="BU23" s="116"/>
      <c r="BV23" s="116"/>
      <c r="BW23" s="137"/>
      <c r="BX23" s="116"/>
      <c r="BY23" s="116"/>
      <c r="BZ23" s="137"/>
      <c r="CA23" s="116"/>
      <c r="CB23" s="116"/>
      <c r="CC23" s="137"/>
      <c r="CD23" s="116"/>
      <c r="CE23" s="116"/>
      <c r="CF23" s="137"/>
    </row>
    <row r="24" spans="1:84" s="12" customFormat="1" ht="15">
      <c r="A24" s="44" t="s">
        <v>155</v>
      </c>
      <c r="B24" s="26" t="s">
        <v>103</v>
      </c>
      <c r="C24" s="132">
        <f>20100000-2105214</f>
        <v>17994786</v>
      </c>
      <c r="D24" s="27">
        <v>4915045.6</v>
      </c>
      <c r="E24" s="27">
        <v>815945.56</v>
      </c>
      <c r="F24" s="27">
        <v>1321314.2</v>
      </c>
      <c r="G24" s="27">
        <v>0</v>
      </c>
      <c r="H24" s="27">
        <v>1553644.49</v>
      </c>
      <c r="I24" s="27">
        <v>619959.96</v>
      </c>
      <c r="J24" s="27">
        <v>1464032.8</v>
      </c>
      <c r="K24" s="85">
        <v>2835748</v>
      </c>
      <c r="L24" s="27">
        <v>389803</v>
      </c>
      <c r="M24" s="27">
        <v>1467832</v>
      </c>
      <c r="N24" s="27">
        <v>954244.77</v>
      </c>
      <c r="O24" s="27">
        <v>-342677.54</v>
      </c>
      <c r="P24" s="28">
        <f t="shared" si="5"/>
        <v>15994892.84</v>
      </c>
      <c r="Q24" s="27">
        <v>0</v>
      </c>
      <c r="R24" s="27">
        <v>815945.56</v>
      </c>
      <c r="S24" s="27">
        <v>1277162.2</v>
      </c>
      <c r="T24" s="27">
        <v>542160</v>
      </c>
      <c r="U24" s="27">
        <v>981342.4</v>
      </c>
      <c r="V24" s="27">
        <v>1131282.46</v>
      </c>
      <c r="W24" s="27">
        <v>511437.6</v>
      </c>
      <c r="X24" s="27">
        <v>2381688.8</v>
      </c>
      <c r="Y24" s="27">
        <v>138000</v>
      </c>
      <c r="Z24" s="27">
        <v>4637727</v>
      </c>
      <c r="AA24" s="27">
        <v>0</v>
      </c>
      <c r="AB24" s="27">
        <v>3578146.82</v>
      </c>
      <c r="AC24" s="27">
        <f t="shared" si="6"/>
        <v>15994892.84</v>
      </c>
      <c r="AD24" s="27"/>
      <c r="AE24" s="27">
        <v>815945.56</v>
      </c>
      <c r="AF24" s="27">
        <v>743787.2</v>
      </c>
      <c r="AG24" s="27">
        <v>1075535</v>
      </c>
      <c r="AH24" s="27">
        <v>981342.4</v>
      </c>
      <c r="AI24" s="27">
        <v>1131282.46</v>
      </c>
      <c r="AJ24" s="27">
        <v>511437.6</v>
      </c>
      <c r="AK24" s="27">
        <v>1240140.8</v>
      </c>
      <c r="AL24" s="27">
        <v>1279548</v>
      </c>
      <c r="AM24" s="27">
        <v>4637727</v>
      </c>
      <c r="AN24" s="27">
        <v>0</v>
      </c>
      <c r="AO24" s="27">
        <v>3578146.82</v>
      </c>
      <c r="AP24" s="27">
        <f t="shared" si="7"/>
        <v>15994892.84</v>
      </c>
      <c r="AQ24" s="116"/>
      <c r="AR24" s="116"/>
      <c r="AS24" s="137"/>
      <c r="AT24" s="116"/>
      <c r="AU24" s="116"/>
      <c r="AV24" s="137"/>
      <c r="AW24" s="116"/>
      <c r="AX24" s="116"/>
      <c r="AY24" s="137"/>
      <c r="AZ24" s="116"/>
      <c r="BA24" s="116"/>
      <c r="BB24" s="137"/>
      <c r="BC24" s="116"/>
      <c r="BD24" s="116"/>
      <c r="BE24" s="137"/>
      <c r="BF24" s="116"/>
      <c r="BG24" s="116"/>
      <c r="BH24" s="137"/>
      <c r="BI24" s="116"/>
      <c r="BJ24" s="116"/>
      <c r="BK24" s="137"/>
      <c r="BL24" s="116"/>
      <c r="BM24" s="116"/>
      <c r="BN24" s="137"/>
      <c r="BO24" s="116"/>
      <c r="BP24" s="116"/>
      <c r="BQ24" s="137"/>
      <c r="BR24" s="116"/>
      <c r="BS24" s="116"/>
      <c r="BT24" s="137"/>
      <c r="BU24" s="116"/>
      <c r="BV24" s="116"/>
      <c r="BW24" s="137"/>
      <c r="BX24" s="116"/>
      <c r="BY24" s="116"/>
      <c r="BZ24" s="137"/>
      <c r="CA24" s="116"/>
      <c r="CB24" s="116"/>
      <c r="CC24" s="137"/>
      <c r="CD24" s="116"/>
      <c r="CE24" s="116"/>
      <c r="CF24" s="137"/>
    </row>
    <row r="25" spans="1:84" s="12" customFormat="1" ht="15">
      <c r="A25" s="44" t="s">
        <v>156</v>
      </c>
      <c r="B25" s="26" t="s">
        <v>100</v>
      </c>
      <c r="C25" s="132">
        <f>264119600+61013840-5450000+76480000+5642697.96</f>
        <v>401806137.96</v>
      </c>
      <c r="D25" s="27">
        <v>20628114.73</v>
      </c>
      <c r="E25" s="27">
        <v>7875470.38</v>
      </c>
      <c r="F25" s="27">
        <v>13720152.07</v>
      </c>
      <c r="G25" s="27">
        <v>13366168.59</v>
      </c>
      <c r="H25" s="27">
        <v>8978366.45</v>
      </c>
      <c r="I25" s="27">
        <v>4781647.29</v>
      </c>
      <c r="J25" s="27">
        <v>5088337.86</v>
      </c>
      <c r="K25" s="85">
        <v>37054617.23</v>
      </c>
      <c r="L25" s="27">
        <v>37110301.68</v>
      </c>
      <c r="M25" s="27">
        <v>36323171.58</v>
      </c>
      <c r="N25" s="27">
        <v>41965646.12</v>
      </c>
      <c r="O25" s="27">
        <v>168648884.34</v>
      </c>
      <c r="P25" s="28">
        <f t="shared" si="5"/>
        <v>395540878.32000005</v>
      </c>
      <c r="Q25" s="27">
        <v>18895405.25</v>
      </c>
      <c r="R25" s="27">
        <v>9580845.58</v>
      </c>
      <c r="S25" s="27">
        <v>13715985.49</v>
      </c>
      <c r="T25" s="27">
        <v>13362694.74</v>
      </c>
      <c r="U25" s="27">
        <v>8978366.45</v>
      </c>
      <c r="V25" s="27">
        <v>4785178.31</v>
      </c>
      <c r="W25" s="27">
        <v>4665559.17</v>
      </c>
      <c r="X25" s="27">
        <v>37501186.94</v>
      </c>
      <c r="Y25" s="27">
        <v>36936325.55</v>
      </c>
      <c r="Z25" s="27">
        <v>36497147.71</v>
      </c>
      <c r="AA25" s="27">
        <v>39560062.12</v>
      </c>
      <c r="AB25" s="27">
        <v>171062121.01</v>
      </c>
      <c r="AC25" s="27">
        <f t="shared" si="6"/>
        <v>395540878.32000005</v>
      </c>
      <c r="AD25" s="27">
        <v>18895405.25</v>
      </c>
      <c r="AE25" s="27">
        <v>9580845.58</v>
      </c>
      <c r="AF25" s="27">
        <v>13715985.49</v>
      </c>
      <c r="AG25" s="27">
        <v>13362694.74</v>
      </c>
      <c r="AH25" s="27">
        <v>8978366.45</v>
      </c>
      <c r="AI25" s="27">
        <v>4785178.31</v>
      </c>
      <c r="AJ25" s="27">
        <v>4665559.17</v>
      </c>
      <c r="AK25" s="27">
        <v>37501186.94</v>
      </c>
      <c r="AL25" s="27">
        <v>36936325.55</v>
      </c>
      <c r="AM25" s="27">
        <v>4548895.84</v>
      </c>
      <c r="AN25" s="27">
        <v>7118591.23</v>
      </c>
      <c r="AO25" s="27">
        <v>235451843.77</v>
      </c>
      <c r="AP25" s="27">
        <f t="shared" si="7"/>
        <v>395540878.32000005</v>
      </c>
      <c r="AQ25" s="116"/>
      <c r="AR25" s="116"/>
      <c r="AS25" s="137"/>
      <c r="AT25" s="116"/>
      <c r="AU25" s="116"/>
      <c r="AV25" s="137"/>
      <c r="AW25" s="116"/>
      <c r="AX25" s="116"/>
      <c r="AY25" s="137"/>
      <c r="AZ25" s="116"/>
      <c r="BA25" s="116"/>
      <c r="BB25" s="137"/>
      <c r="BC25" s="116"/>
      <c r="BD25" s="116"/>
      <c r="BE25" s="137"/>
      <c r="BF25" s="116"/>
      <c r="BG25" s="116"/>
      <c r="BH25" s="137"/>
      <c r="BI25" s="116"/>
      <c r="BJ25" s="116"/>
      <c r="BK25" s="137"/>
      <c r="BL25" s="116"/>
      <c r="BM25" s="116"/>
      <c r="BN25" s="137"/>
      <c r="BO25" s="116"/>
      <c r="BP25" s="116"/>
      <c r="BQ25" s="137"/>
      <c r="BR25" s="116"/>
      <c r="BS25" s="116"/>
      <c r="BT25" s="137"/>
      <c r="BU25" s="116"/>
      <c r="BV25" s="116"/>
      <c r="BW25" s="137"/>
      <c r="BX25" s="116"/>
      <c r="BY25" s="116"/>
      <c r="BZ25" s="137"/>
      <c r="CA25" s="116"/>
      <c r="CB25" s="116"/>
      <c r="CC25" s="137"/>
      <c r="CD25" s="116"/>
      <c r="CE25" s="116"/>
      <c r="CF25" s="137"/>
    </row>
    <row r="26" spans="1:84" s="12" customFormat="1" ht="15">
      <c r="A26" s="44" t="s">
        <v>157</v>
      </c>
      <c r="B26" s="26" t="s">
        <v>101</v>
      </c>
      <c r="C26" s="132">
        <f>3000000-3000000</f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5">
        <v>0</v>
      </c>
      <c r="L26" s="27">
        <v>0</v>
      </c>
      <c r="M26" s="27">
        <v>0</v>
      </c>
      <c r="N26" s="27">
        <v>0</v>
      </c>
      <c r="O26" s="27">
        <v>0</v>
      </c>
      <c r="P26" s="28">
        <f t="shared" si="5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f t="shared" si="6"/>
        <v>0</v>
      </c>
      <c r="AD26" s="27"/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f t="shared" si="7"/>
        <v>0</v>
      </c>
      <c r="AQ26" s="116"/>
      <c r="AR26" s="116"/>
      <c r="AS26" s="137"/>
      <c r="AT26" s="116"/>
      <c r="AU26" s="116"/>
      <c r="AV26" s="137"/>
      <c r="AW26" s="116"/>
      <c r="AX26" s="116"/>
      <c r="AY26" s="137"/>
      <c r="AZ26" s="116"/>
      <c r="BA26" s="116"/>
      <c r="BB26" s="137"/>
      <c r="BC26" s="116"/>
      <c r="BD26" s="116"/>
      <c r="BE26" s="137"/>
      <c r="BF26" s="116"/>
      <c r="BG26" s="116"/>
      <c r="BH26" s="137"/>
      <c r="BI26" s="116"/>
      <c r="BJ26" s="116"/>
      <c r="BK26" s="137"/>
      <c r="BL26" s="116"/>
      <c r="BM26" s="116"/>
      <c r="BN26" s="137"/>
      <c r="BO26" s="116"/>
      <c r="BP26" s="116"/>
      <c r="BQ26" s="137"/>
      <c r="BR26" s="116"/>
      <c r="BS26" s="116"/>
      <c r="BT26" s="137"/>
      <c r="BU26" s="116"/>
      <c r="BV26" s="116"/>
      <c r="BW26" s="137"/>
      <c r="BX26" s="116"/>
      <c r="BY26" s="116"/>
      <c r="BZ26" s="137"/>
      <c r="CA26" s="116"/>
      <c r="CB26" s="116"/>
      <c r="CC26" s="137"/>
      <c r="CD26" s="116"/>
      <c r="CE26" s="116"/>
      <c r="CF26" s="137"/>
    </row>
    <row r="27" spans="1:84" s="12" customFormat="1" ht="15">
      <c r="A27" s="44" t="s">
        <v>158</v>
      </c>
      <c r="B27" s="26" t="s">
        <v>97</v>
      </c>
      <c r="C27" s="123">
        <v>500000</v>
      </c>
      <c r="D27" s="27">
        <v>0</v>
      </c>
      <c r="E27" s="27">
        <v>0</v>
      </c>
      <c r="F27" s="27">
        <v>0</v>
      </c>
      <c r="G27" s="27">
        <v>0</v>
      </c>
      <c r="H27" s="27">
        <v>499992</v>
      </c>
      <c r="I27" s="27">
        <v>0</v>
      </c>
      <c r="J27" s="27">
        <v>0</v>
      </c>
      <c r="K27" s="85">
        <v>0</v>
      </c>
      <c r="L27" s="27">
        <v>0</v>
      </c>
      <c r="M27" s="27">
        <v>0</v>
      </c>
      <c r="N27" s="27">
        <v>0</v>
      </c>
      <c r="O27" s="27">
        <v>0</v>
      </c>
      <c r="P27" s="28">
        <f t="shared" si="5"/>
        <v>499992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180720</v>
      </c>
      <c r="W27" s="27">
        <v>0</v>
      </c>
      <c r="X27" s="27">
        <v>180720</v>
      </c>
      <c r="Y27" s="27">
        <v>90360</v>
      </c>
      <c r="Z27" s="27">
        <v>0</v>
      </c>
      <c r="AA27" s="27">
        <v>48192</v>
      </c>
      <c r="AB27" s="27">
        <v>0</v>
      </c>
      <c r="AC27" s="27">
        <f t="shared" si="6"/>
        <v>499992</v>
      </c>
      <c r="AD27" s="27"/>
      <c r="AE27" s="27">
        <v>0</v>
      </c>
      <c r="AF27" s="27">
        <v>0</v>
      </c>
      <c r="AG27" s="27">
        <v>0</v>
      </c>
      <c r="AH27" s="27">
        <v>0</v>
      </c>
      <c r="AI27" s="27">
        <v>180720</v>
      </c>
      <c r="AJ27" s="27">
        <v>0</v>
      </c>
      <c r="AK27" s="27">
        <v>180720</v>
      </c>
      <c r="AL27" s="27">
        <v>90360</v>
      </c>
      <c r="AM27" s="27">
        <v>0</v>
      </c>
      <c r="AN27" s="27">
        <v>48192</v>
      </c>
      <c r="AO27" s="27">
        <v>0</v>
      </c>
      <c r="AP27" s="27">
        <f t="shared" si="7"/>
        <v>499992</v>
      </c>
      <c r="AQ27" s="116"/>
      <c r="AR27" s="116"/>
      <c r="AS27" s="137"/>
      <c r="AT27" s="116"/>
      <c r="AU27" s="116"/>
      <c r="AV27" s="137"/>
      <c r="AW27" s="116"/>
      <c r="AX27" s="116"/>
      <c r="AY27" s="137"/>
      <c r="AZ27" s="116"/>
      <c r="BA27" s="116"/>
      <c r="BB27" s="137"/>
      <c r="BC27" s="116"/>
      <c r="BD27" s="116"/>
      <c r="BE27" s="137"/>
      <c r="BF27" s="116"/>
      <c r="BG27" s="116"/>
      <c r="BH27" s="137"/>
      <c r="BI27" s="116"/>
      <c r="BJ27" s="116"/>
      <c r="BK27" s="137"/>
      <c r="BL27" s="116"/>
      <c r="BM27" s="116"/>
      <c r="BN27" s="137"/>
      <c r="BO27" s="116"/>
      <c r="BP27" s="116"/>
      <c r="BQ27" s="137"/>
      <c r="BR27" s="116"/>
      <c r="BS27" s="116"/>
      <c r="BT27" s="137"/>
      <c r="BU27" s="116"/>
      <c r="BV27" s="116"/>
      <c r="BW27" s="137"/>
      <c r="BX27" s="116"/>
      <c r="BY27" s="116"/>
      <c r="BZ27" s="137"/>
      <c r="CA27" s="116"/>
      <c r="CB27" s="116"/>
      <c r="CC27" s="137"/>
      <c r="CD27" s="116"/>
      <c r="CE27" s="116"/>
      <c r="CF27" s="137"/>
    </row>
    <row r="28" spans="1:84" s="12" customFormat="1" ht="15">
      <c r="A28" s="44" t="s">
        <v>159</v>
      </c>
      <c r="B28" s="26" t="s">
        <v>117</v>
      </c>
      <c r="C28" s="123">
        <v>20000000</v>
      </c>
      <c r="D28" s="27">
        <v>0</v>
      </c>
      <c r="E28" s="27">
        <v>0</v>
      </c>
      <c r="F28" s="27">
        <v>9929560</v>
      </c>
      <c r="G28" s="27">
        <v>784311.75</v>
      </c>
      <c r="H28" s="27">
        <v>1448812.16</v>
      </c>
      <c r="I28" s="27">
        <v>0</v>
      </c>
      <c r="J28" s="27">
        <v>0</v>
      </c>
      <c r="K28" s="85">
        <v>0</v>
      </c>
      <c r="L28" s="27">
        <v>392612.2</v>
      </c>
      <c r="M28" s="27">
        <v>1212063.95</v>
      </c>
      <c r="N28" s="27">
        <v>4370791.32</v>
      </c>
      <c r="O28" s="27">
        <v>-169360</v>
      </c>
      <c r="P28" s="28">
        <f t="shared" si="5"/>
        <v>17968791.38</v>
      </c>
      <c r="Q28" s="27">
        <v>0</v>
      </c>
      <c r="R28" s="27">
        <v>0</v>
      </c>
      <c r="S28" s="27">
        <v>0</v>
      </c>
      <c r="T28" s="27">
        <v>784311.75</v>
      </c>
      <c r="U28" s="27">
        <v>1015859.25</v>
      </c>
      <c r="V28" s="27">
        <v>2405471.55</v>
      </c>
      <c r="W28" s="27">
        <v>759742.86</v>
      </c>
      <c r="X28" s="27">
        <v>0</v>
      </c>
      <c r="Y28" s="27">
        <v>0</v>
      </c>
      <c r="Z28" s="27">
        <v>3226595.98</v>
      </c>
      <c r="AA28" s="27">
        <v>4611860.95</v>
      </c>
      <c r="AB28" s="27">
        <v>2479302.44</v>
      </c>
      <c r="AC28" s="27">
        <f t="shared" si="6"/>
        <v>15283144.78</v>
      </c>
      <c r="AD28" s="27"/>
      <c r="AE28" s="27">
        <v>0</v>
      </c>
      <c r="AF28" s="27">
        <v>0</v>
      </c>
      <c r="AG28" s="27">
        <v>784311.75</v>
      </c>
      <c r="AH28" s="27">
        <v>1015859.25</v>
      </c>
      <c r="AI28" s="27">
        <v>2405471.55</v>
      </c>
      <c r="AJ28" s="27">
        <v>759742.86</v>
      </c>
      <c r="AK28" s="27">
        <v>0</v>
      </c>
      <c r="AL28" s="27">
        <v>0</v>
      </c>
      <c r="AM28" s="27">
        <v>3226595.98</v>
      </c>
      <c r="AN28" s="27">
        <v>4611860.95</v>
      </c>
      <c r="AO28" s="27">
        <v>2479302.44</v>
      </c>
      <c r="AP28" s="27">
        <f t="shared" si="7"/>
        <v>15283144.78</v>
      </c>
      <c r="AQ28" s="116"/>
      <c r="AR28" s="116"/>
      <c r="AS28" s="137"/>
      <c r="AT28" s="116"/>
      <c r="AU28" s="116"/>
      <c r="AV28" s="137"/>
      <c r="AW28" s="116"/>
      <c r="AX28" s="116"/>
      <c r="AY28" s="137"/>
      <c r="AZ28" s="116"/>
      <c r="BA28" s="116"/>
      <c r="BB28" s="137"/>
      <c r="BC28" s="116"/>
      <c r="BD28" s="116"/>
      <c r="BE28" s="137"/>
      <c r="BF28" s="116"/>
      <c r="BG28" s="116"/>
      <c r="BH28" s="137"/>
      <c r="BI28" s="116"/>
      <c r="BJ28" s="116"/>
      <c r="BK28" s="137"/>
      <c r="BL28" s="116"/>
      <c r="BM28" s="116"/>
      <c r="BN28" s="137"/>
      <c r="BO28" s="116"/>
      <c r="BP28" s="116"/>
      <c r="BQ28" s="137"/>
      <c r="BR28" s="116"/>
      <c r="BS28" s="116"/>
      <c r="BT28" s="137"/>
      <c r="BU28" s="116"/>
      <c r="BV28" s="116"/>
      <c r="BW28" s="137"/>
      <c r="BX28" s="116"/>
      <c r="BY28" s="116"/>
      <c r="BZ28" s="137"/>
      <c r="CA28" s="116"/>
      <c r="CB28" s="116"/>
      <c r="CC28" s="137"/>
      <c r="CD28" s="116"/>
      <c r="CE28" s="116"/>
      <c r="CF28" s="137"/>
    </row>
    <row r="29" spans="1:84" s="12" customFormat="1" ht="15">
      <c r="A29" s="44" t="s">
        <v>160</v>
      </c>
      <c r="B29" s="26" t="s">
        <v>164</v>
      </c>
      <c r="C29" s="123">
        <f>7260000-7260000+5450000</f>
        <v>5450000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85">
        <v>0</v>
      </c>
      <c r="L29" s="27">
        <v>0</v>
      </c>
      <c r="M29" s="27"/>
      <c r="N29" s="27"/>
      <c r="O29" s="27">
        <v>5444692</v>
      </c>
      <c r="P29" s="28">
        <f>SUM(D29:O29)</f>
        <v>5444692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5444692</v>
      </c>
      <c r="AC29" s="27">
        <f>SUM(Q29:AB29)</f>
        <v>5444692</v>
      </c>
      <c r="AD29" s="27"/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5444692</v>
      </c>
      <c r="AP29" s="27">
        <f>SUM(AD29:AO29)</f>
        <v>5444692</v>
      </c>
      <c r="AQ29" s="116"/>
      <c r="AR29" s="116"/>
      <c r="AS29" s="137"/>
      <c r="AT29" s="116"/>
      <c r="AU29" s="116"/>
      <c r="AV29" s="137"/>
      <c r="AW29" s="116"/>
      <c r="AX29" s="116"/>
      <c r="AY29" s="137"/>
      <c r="AZ29" s="116"/>
      <c r="BA29" s="116"/>
      <c r="BB29" s="137"/>
      <c r="BC29" s="116"/>
      <c r="BD29" s="116"/>
      <c r="BE29" s="137"/>
      <c r="BF29" s="116"/>
      <c r="BG29" s="116"/>
      <c r="BH29" s="137"/>
      <c r="BI29" s="116"/>
      <c r="BJ29" s="116"/>
      <c r="BK29" s="137"/>
      <c r="BL29" s="116"/>
      <c r="BM29" s="116"/>
      <c r="BN29" s="137"/>
      <c r="BO29" s="116"/>
      <c r="BP29" s="116"/>
      <c r="BQ29" s="137"/>
      <c r="BR29" s="116"/>
      <c r="BS29" s="116"/>
      <c r="BT29" s="137"/>
      <c r="BU29" s="116"/>
      <c r="BV29" s="116"/>
      <c r="BW29" s="137"/>
      <c r="BX29" s="116"/>
      <c r="BY29" s="116"/>
      <c r="BZ29" s="137"/>
      <c r="CA29" s="116"/>
      <c r="CB29" s="116"/>
      <c r="CC29" s="137"/>
      <c r="CD29" s="116"/>
      <c r="CE29" s="116"/>
      <c r="CF29" s="137"/>
    </row>
    <row r="30" spans="1:84" s="12" customFormat="1" ht="15.75">
      <c r="A30" s="44" t="s">
        <v>161</v>
      </c>
      <c r="B30" s="125" t="s">
        <v>58</v>
      </c>
      <c r="C30" s="126">
        <f>C31</f>
        <v>99027200</v>
      </c>
      <c r="D30" s="126">
        <f aca="true" t="shared" si="8" ref="D30:AP30">D31</f>
        <v>9776670.48</v>
      </c>
      <c r="E30" s="126">
        <f t="shared" si="8"/>
        <v>9264594.4</v>
      </c>
      <c r="F30" s="126">
        <f t="shared" si="8"/>
        <v>16996302</v>
      </c>
      <c r="G30" s="126">
        <f t="shared" si="8"/>
        <v>46696963.22</v>
      </c>
      <c r="H30" s="126">
        <f t="shared" si="8"/>
        <v>4211986.88</v>
      </c>
      <c r="I30" s="126">
        <f t="shared" si="8"/>
        <v>37902.44</v>
      </c>
      <c r="J30" s="126">
        <f t="shared" si="8"/>
        <v>130534.5</v>
      </c>
      <c r="K30" s="126">
        <f t="shared" si="8"/>
        <v>1179813.64</v>
      </c>
      <c r="L30" s="126">
        <f t="shared" si="8"/>
        <v>374268</v>
      </c>
      <c r="M30" s="126">
        <f t="shared" si="8"/>
        <v>104537.13</v>
      </c>
      <c r="N30" s="126">
        <f t="shared" si="8"/>
        <v>6532483.81</v>
      </c>
      <c r="O30" s="131">
        <f t="shared" si="8"/>
        <v>2111937.74</v>
      </c>
      <c r="P30" s="126">
        <f t="shared" si="8"/>
        <v>97417994.23999998</v>
      </c>
      <c r="Q30" s="126">
        <f t="shared" si="8"/>
        <v>8976670.48</v>
      </c>
      <c r="R30" s="126">
        <f t="shared" si="8"/>
        <v>9202330.4</v>
      </c>
      <c r="S30" s="126">
        <f t="shared" si="8"/>
        <v>16911724.4</v>
      </c>
      <c r="T30" s="126">
        <f t="shared" si="8"/>
        <v>46696565.22</v>
      </c>
      <c r="U30" s="126">
        <f t="shared" si="8"/>
        <v>4178070.88</v>
      </c>
      <c r="V30" s="126">
        <f t="shared" si="8"/>
        <v>106501.24</v>
      </c>
      <c r="W30" s="126">
        <f t="shared" si="8"/>
        <v>180799.3</v>
      </c>
      <c r="X30" s="126">
        <f t="shared" si="8"/>
        <v>1142336.19</v>
      </c>
      <c r="Y30" s="126">
        <f t="shared" si="8"/>
        <v>411744.45</v>
      </c>
      <c r="Z30" s="126">
        <f t="shared" si="8"/>
        <v>104537.13</v>
      </c>
      <c r="AA30" s="126">
        <f t="shared" si="8"/>
        <v>6532483.81</v>
      </c>
      <c r="AB30" s="126">
        <f t="shared" si="8"/>
        <v>2974230.74</v>
      </c>
      <c r="AC30" s="126">
        <f t="shared" si="8"/>
        <v>97417994.23999998</v>
      </c>
      <c r="AD30" s="126">
        <f t="shared" si="8"/>
        <v>8976670.48</v>
      </c>
      <c r="AE30" s="126">
        <f t="shared" si="8"/>
        <v>9202330.4</v>
      </c>
      <c r="AF30" s="126">
        <f t="shared" si="8"/>
        <v>16526162.39</v>
      </c>
      <c r="AG30" s="126">
        <f t="shared" si="8"/>
        <v>47080093.22</v>
      </c>
      <c r="AH30" s="126">
        <f t="shared" si="8"/>
        <v>4178070.88</v>
      </c>
      <c r="AI30" s="126">
        <f t="shared" si="8"/>
        <v>106501.24</v>
      </c>
      <c r="AJ30" s="126">
        <f t="shared" si="8"/>
        <v>171542.81</v>
      </c>
      <c r="AK30" s="126">
        <f t="shared" si="8"/>
        <v>1120925.84</v>
      </c>
      <c r="AL30" s="126">
        <f t="shared" si="8"/>
        <v>385063.35</v>
      </c>
      <c r="AM30" s="126">
        <f t="shared" si="8"/>
        <v>109771.51</v>
      </c>
      <c r="AN30" s="126">
        <f t="shared" si="8"/>
        <v>3774778.52</v>
      </c>
      <c r="AO30" s="126">
        <f t="shared" si="8"/>
        <v>5786083.6</v>
      </c>
      <c r="AP30" s="127">
        <f t="shared" si="8"/>
        <v>97417994.24</v>
      </c>
      <c r="AQ30" s="116"/>
      <c r="AR30" s="116"/>
      <c r="AS30" s="137"/>
      <c r="AT30" s="116"/>
      <c r="AU30" s="116"/>
      <c r="AV30" s="137"/>
      <c r="AW30" s="116"/>
      <c r="AX30" s="116"/>
      <c r="AY30" s="137"/>
      <c r="AZ30" s="116"/>
      <c r="BA30" s="116"/>
      <c r="BB30" s="137"/>
      <c r="BC30" s="116"/>
      <c r="BD30" s="116"/>
      <c r="BE30" s="137"/>
      <c r="BF30" s="116"/>
      <c r="BG30" s="116"/>
      <c r="BH30" s="137"/>
      <c r="BI30" s="116"/>
      <c r="BJ30" s="116"/>
      <c r="BK30" s="137"/>
      <c r="BL30" s="116"/>
      <c r="BM30" s="116"/>
      <c r="BN30" s="137"/>
      <c r="BO30" s="116"/>
      <c r="BP30" s="116"/>
      <c r="BQ30" s="137"/>
      <c r="BR30" s="116"/>
      <c r="BS30" s="116"/>
      <c r="BT30" s="137"/>
      <c r="BU30" s="116"/>
      <c r="BV30" s="116"/>
      <c r="BW30" s="137"/>
      <c r="BX30" s="116"/>
      <c r="BY30" s="116"/>
      <c r="BZ30" s="137"/>
      <c r="CA30" s="116"/>
      <c r="CB30" s="116"/>
      <c r="CC30" s="137"/>
      <c r="CD30" s="116"/>
      <c r="CE30" s="116"/>
      <c r="CF30" s="137"/>
    </row>
    <row r="31" spans="1:84" s="12" customFormat="1" ht="15.75" thickBot="1">
      <c r="A31" s="44" t="s">
        <v>162</v>
      </c>
      <c r="B31" s="121" t="s">
        <v>108</v>
      </c>
      <c r="C31" s="22">
        <f>113027200-14000000</f>
        <v>99027200</v>
      </c>
      <c r="D31" s="22">
        <v>9776670.48</v>
      </c>
      <c r="E31" s="48">
        <v>9264594.4</v>
      </c>
      <c r="F31" s="48">
        <v>16996302</v>
      </c>
      <c r="G31" s="122">
        <v>46696963.22</v>
      </c>
      <c r="H31" s="48">
        <v>4211986.88</v>
      </c>
      <c r="I31" s="123">
        <v>37902.44</v>
      </c>
      <c r="J31" s="48">
        <v>130534.5</v>
      </c>
      <c r="K31" s="48">
        <v>1179813.64</v>
      </c>
      <c r="L31" s="48">
        <v>374268</v>
      </c>
      <c r="M31" s="48">
        <v>104537.13</v>
      </c>
      <c r="N31" s="48">
        <v>6532483.81</v>
      </c>
      <c r="O31" s="130">
        <v>2111937.74</v>
      </c>
      <c r="P31" s="28">
        <f>SUM(D31:O31)</f>
        <v>97417994.23999998</v>
      </c>
      <c r="Q31" s="22">
        <v>8976670.48</v>
      </c>
      <c r="R31" s="48">
        <v>9202330.4</v>
      </c>
      <c r="S31" s="48">
        <v>16911724.4</v>
      </c>
      <c r="T31" s="90">
        <v>46696565.22</v>
      </c>
      <c r="U31" s="48">
        <v>4178070.88</v>
      </c>
      <c r="V31" s="48">
        <v>106501.24</v>
      </c>
      <c r="W31" s="48">
        <v>180799.3</v>
      </c>
      <c r="X31" s="48">
        <v>1142336.19</v>
      </c>
      <c r="Y31" s="48">
        <v>411744.45</v>
      </c>
      <c r="Z31" s="48">
        <v>104537.13</v>
      </c>
      <c r="AA31" s="48">
        <v>6532483.81</v>
      </c>
      <c r="AB31" s="48">
        <v>2974230.74</v>
      </c>
      <c r="AC31" s="49">
        <f t="shared" si="6"/>
        <v>97417994.23999998</v>
      </c>
      <c r="AD31" s="22">
        <v>8976670.48</v>
      </c>
      <c r="AE31" s="48">
        <v>9202330.4</v>
      </c>
      <c r="AF31" s="48">
        <v>16526162.39</v>
      </c>
      <c r="AG31" s="90">
        <v>47080093.22</v>
      </c>
      <c r="AH31" s="48">
        <v>4178070.88</v>
      </c>
      <c r="AI31" s="48">
        <v>106501.24</v>
      </c>
      <c r="AJ31" s="48">
        <v>171542.81</v>
      </c>
      <c r="AK31" s="48">
        <v>1120925.84</v>
      </c>
      <c r="AL31" s="48">
        <v>385063.35</v>
      </c>
      <c r="AM31" s="48">
        <v>109771.51</v>
      </c>
      <c r="AN31" s="48">
        <v>3774778.52</v>
      </c>
      <c r="AO31" s="48">
        <v>5786083.6</v>
      </c>
      <c r="AP31" s="75">
        <f t="shared" si="7"/>
        <v>97417994.24</v>
      </c>
      <c r="AQ31" s="116"/>
      <c r="AR31" s="116"/>
      <c r="AS31" s="137"/>
      <c r="AT31" s="116"/>
      <c r="AU31" s="116"/>
      <c r="AV31" s="137"/>
      <c r="AW31" s="116"/>
      <c r="AX31" s="116"/>
      <c r="AY31" s="137"/>
      <c r="AZ31" s="116"/>
      <c r="BA31" s="116"/>
      <c r="BB31" s="137"/>
      <c r="BC31" s="116"/>
      <c r="BD31" s="116"/>
      <c r="BE31" s="137"/>
      <c r="BF31" s="116"/>
      <c r="BG31" s="116"/>
      <c r="BH31" s="137"/>
      <c r="BI31" s="116"/>
      <c r="BJ31" s="116"/>
      <c r="BK31" s="137"/>
      <c r="BL31" s="116"/>
      <c r="BM31" s="116"/>
      <c r="BN31" s="137"/>
      <c r="BO31" s="116"/>
      <c r="BP31" s="116"/>
      <c r="BQ31" s="137"/>
      <c r="BR31" s="116"/>
      <c r="BS31" s="116"/>
      <c r="BT31" s="137"/>
      <c r="BU31" s="116"/>
      <c r="BV31" s="116"/>
      <c r="BW31" s="137"/>
      <c r="BX31" s="116"/>
      <c r="BY31" s="116"/>
      <c r="BZ31" s="137"/>
      <c r="CA31" s="116"/>
      <c r="CB31" s="116"/>
      <c r="CC31" s="137"/>
      <c r="CD31" s="116"/>
      <c r="CE31" s="116"/>
      <c r="CF31" s="137"/>
    </row>
    <row r="32" spans="1:84" s="61" customFormat="1" ht="16.5" thickBot="1">
      <c r="A32" s="181"/>
      <c r="B32" s="71" t="s">
        <v>84</v>
      </c>
      <c r="C32" s="33">
        <f>SUM(C33:C35)</f>
        <v>19760000</v>
      </c>
      <c r="D32" s="33">
        <f aca="true" t="shared" si="9" ref="D32:M32">SUM(D33:D35)</f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  <c r="I32" s="33">
        <f t="shared" si="9"/>
        <v>0</v>
      </c>
      <c r="J32" s="33">
        <f t="shared" si="9"/>
        <v>0</v>
      </c>
      <c r="K32" s="33">
        <f t="shared" si="9"/>
        <v>0</v>
      </c>
      <c r="L32" s="33">
        <f t="shared" si="9"/>
        <v>0</v>
      </c>
      <c r="M32" s="33">
        <f t="shared" si="9"/>
        <v>0</v>
      </c>
      <c r="N32" s="33">
        <f aca="true" t="shared" si="10" ref="N32:AP32">SUM(N33:N35)</f>
        <v>10537469.95</v>
      </c>
      <c r="O32" s="33">
        <f t="shared" si="10"/>
        <v>0</v>
      </c>
      <c r="P32" s="33">
        <f t="shared" si="10"/>
        <v>10537469.95</v>
      </c>
      <c r="Q32" s="33">
        <f t="shared" si="10"/>
        <v>0</v>
      </c>
      <c r="R32" s="33">
        <f t="shared" si="10"/>
        <v>0</v>
      </c>
      <c r="S32" s="33">
        <f t="shared" si="10"/>
        <v>0</v>
      </c>
      <c r="T32" s="33">
        <f t="shared" si="10"/>
        <v>0</v>
      </c>
      <c r="U32" s="33">
        <f t="shared" si="10"/>
        <v>0</v>
      </c>
      <c r="V32" s="33">
        <f t="shared" si="10"/>
        <v>0</v>
      </c>
      <c r="W32" s="33">
        <f t="shared" si="10"/>
        <v>0</v>
      </c>
      <c r="X32" s="33">
        <f t="shared" si="10"/>
        <v>0</v>
      </c>
      <c r="Y32" s="33">
        <f t="shared" si="10"/>
        <v>0</v>
      </c>
      <c r="Z32" s="33">
        <f t="shared" si="10"/>
        <v>0</v>
      </c>
      <c r="AA32" s="33">
        <f t="shared" si="10"/>
        <v>10537469.95</v>
      </c>
      <c r="AB32" s="33">
        <f t="shared" si="10"/>
        <v>0</v>
      </c>
      <c r="AC32" s="33">
        <f t="shared" si="10"/>
        <v>10537469.95</v>
      </c>
      <c r="AD32" s="33">
        <f t="shared" si="10"/>
        <v>0</v>
      </c>
      <c r="AE32" s="33">
        <f t="shared" si="10"/>
        <v>0</v>
      </c>
      <c r="AF32" s="33">
        <f t="shared" si="10"/>
        <v>0</v>
      </c>
      <c r="AG32" s="33">
        <f t="shared" si="10"/>
        <v>0</v>
      </c>
      <c r="AH32" s="33">
        <f t="shared" si="10"/>
        <v>0</v>
      </c>
      <c r="AI32" s="33">
        <f t="shared" si="10"/>
        <v>0</v>
      </c>
      <c r="AJ32" s="33">
        <f t="shared" si="10"/>
        <v>0</v>
      </c>
      <c r="AK32" s="33">
        <f t="shared" si="10"/>
        <v>0</v>
      </c>
      <c r="AL32" s="33">
        <f t="shared" si="10"/>
        <v>0</v>
      </c>
      <c r="AM32" s="33">
        <f t="shared" si="10"/>
        <v>0</v>
      </c>
      <c r="AN32" s="33">
        <f t="shared" si="10"/>
        <v>10537469.95</v>
      </c>
      <c r="AO32" s="33">
        <f t="shared" si="10"/>
        <v>0</v>
      </c>
      <c r="AP32" s="33">
        <f t="shared" si="10"/>
        <v>10537469.95</v>
      </c>
      <c r="AQ32" s="116"/>
      <c r="AR32" s="116"/>
      <c r="AS32" s="137"/>
      <c r="AT32" s="116"/>
      <c r="AU32" s="116"/>
      <c r="AV32" s="137"/>
      <c r="AW32" s="116"/>
      <c r="AX32" s="116"/>
      <c r="AY32" s="137"/>
      <c r="AZ32" s="116"/>
      <c r="BA32" s="116"/>
      <c r="BB32" s="137"/>
      <c r="BC32" s="116"/>
      <c r="BD32" s="116"/>
      <c r="BE32" s="137"/>
      <c r="BF32" s="116"/>
      <c r="BG32" s="116"/>
      <c r="BH32" s="137"/>
      <c r="BI32" s="116"/>
      <c r="BJ32" s="116"/>
      <c r="BK32" s="137"/>
      <c r="BL32" s="116"/>
      <c r="BM32" s="116"/>
      <c r="BN32" s="137"/>
      <c r="BO32" s="116"/>
      <c r="BP32" s="116"/>
      <c r="BQ32" s="137"/>
      <c r="BR32" s="116"/>
      <c r="BS32" s="116"/>
      <c r="BT32" s="137"/>
      <c r="BU32" s="116"/>
      <c r="BV32" s="116"/>
      <c r="BW32" s="137"/>
      <c r="BX32" s="116"/>
      <c r="BY32" s="116"/>
      <c r="BZ32" s="137"/>
      <c r="CA32" s="116"/>
      <c r="CB32" s="116"/>
      <c r="CC32" s="137"/>
      <c r="CD32" s="116"/>
      <c r="CE32" s="116"/>
      <c r="CF32" s="137"/>
    </row>
    <row r="33" spans="1:84" s="37" customFormat="1" ht="15">
      <c r="A33" s="183" t="s">
        <v>132</v>
      </c>
      <c r="B33" s="184" t="s">
        <v>83</v>
      </c>
      <c r="C33" s="185">
        <v>19760000</v>
      </c>
      <c r="D33" s="185"/>
      <c r="E33" s="185">
        <v>0</v>
      </c>
      <c r="F33" s="185">
        <v>0</v>
      </c>
      <c r="G33" s="185">
        <v>0</v>
      </c>
      <c r="H33" s="185"/>
      <c r="I33" s="185">
        <v>0</v>
      </c>
      <c r="J33" s="185">
        <v>0</v>
      </c>
      <c r="K33" s="185">
        <v>0</v>
      </c>
      <c r="L33" s="185">
        <v>0</v>
      </c>
      <c r="M33" s="185"/>
      <c r="N33" s="185">
        <v>10537469.95</v>
      </c>
      <c r="O33" s="185"/>
      <c r="P33" s="186">
        <f>SUM(D33:O33)</f>
        <v>10537469.95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7">
        <v>0</v>
      </c>
      <c r="Y33" s="185">
        <v>0</v>
      </c>
      <c r="Z33" s="185"/>
      <c r="AA33" s="185">
        <v>10537469.95</v>
      </c>
      <c r="AB33" s="185">
        <v>0</v>
      </c>
      <c r="AC33" s="186">
        <f>SUM(Q33:AB33)</f>
        <v>10537469.95</v>
      </c>
      <c r="AD33" s="185"/>
      <c r="AE33" s="185">
        <v>0</v>
      </c>
      <c r="AF33" s="185"/>
      <c r="AG33" s="185"/>
      <c r="AH33" s="185">
        <v>0</v>
      </c>
      <c r="AI33" s="185"/>
      <c r="AJ33" s="185"/>
      <c r="AK33" s="185">
        <v>0</v>
      </c>
      <c r="AL33" s="185"/>
      <c r="AM33" s="185"/>
      <c r="AN33" s="185">
        <v>10537469.95</v>
      </c>
      <c r="AO33" s="185"/>
      <c r="AP33" s="188">
        <f>SUM(AD33:AO33)</f>
        <v>10537469.95</v>
      </c>
      <c r="AQ33" s="189"/>
      <c r="AR33" s="189"/>
      <c r="AS33" s="190"/>
      <c r="AT33" s="189"/>
      <c r="AU33" s="189"/>
      <c r="AV33" s="190"/>
      <c r="AW33" s="189"/>
      <c r="AX33" s="189"/>
      <c r="AY33" s="190"/>
      <c r="AZ33" s="189"/>
      <c r="BA33" s="189"/>
      <c r="BB33" s="190"/>
      <c r="BC33" s="189"/>
      <c r="BD33" s="189"/>
      <c r="BE33" s="190"/>
      <c r="BF33" s="189"/>
      <c r="BG33" s="189"/>
      <c r="BH33" s="190"/>
      <c r="BI33" s="189"/>
      <c r="BJ33" s="189"/>
      <c r="BK33" s="190"/>
      <c r="BL33" s="189"/>
      <c r="BM33" s="189"/>
      <c r="BN33" s="190"/>
      <c r="BO33" s="189"/>
      <c r="BP33" s="189"/>
      <c r="BQ33" s="190"/>
      <c r="BR33" s="189"/>
      <c r="BS33" s="189"/>
      <c r="BT33" s="190"/>
      <c r="BU33" s="189"/>
      <c r="BV33" s="189"/>
      <c r="BW33" s="190"/>
      <c r="BX33" s="189"/>
      <c r="BY33" s="189"/>
      <c r="BZ33" s="190"/>
      <c r="CA33" s="189"/>
      <c r="CB33" s="189"/>
      <c r="CC33" s="190"/>
      <c r="CD33" s="189"/>
      <c r="CE33" s="189"/>
      <c r="CF33" s="190"/>
    </row>
    <row r="34" spans="1:84" s="12" customFormat="1" ht="15.75" customHeight="1" hidden="1" thickBot="1">
      <c r="A34" s="82" t="s">
        <v>93</v>
      </c>
      <c r="B34" s="21" t="s">
        <v>94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23">
        <f>SUM(D34:O34)</f>
        <v>0</v>
      </c>
      <c r="Q34" s="48"/>
      <c r="R34" s="48"/>
      <c r="S34" s="48"/>
      <c r="T34" s="48"/>
      <c r="U34" s="48"/>
      <c r="V34" s="48"/>
      <c r="W34" s="48"/>
      <c r="X34" s="48">
        <v>0</v>
      </c>
      <c r="Y34" s="48"/>
      <c r="Z34" s="48"/>
      <c r="AA34" s="48"/>
      <c r="AB34" s="48"/>
      <c r="AC34" s="23">
        <f>SUM(Q34:AB34)</f>
        <v>0</v>
      </c>
      <c r="AD34" s="48"/>
      <c r="AE34" s="48"/>
      <c r="AF34" s="48"/>
      <c r="AG34" s="48"/>
      <c r="AH34" s="27">
        <v>0</v>
      </c>
      <c r="AI34" s="48"/>
      <c r="AJ34" s="48"/>
      <c r="AK34" s="48"/>
      <c r="AL34" s="48"/>
      <c r="AM34" s="48"/>
      <c r="AN34" s="48"/>
      <c r="AO34" s="48"/>
      <c r="AP34" s="24">
        <f>SUM(AD34:AO34)</f>
        <v>0</v>
      </c>
      <c r="AQ34" s="116"/>
      <c r="AR34" s="116"/>
      <c r="AS34" s="137"/>
      <c r="AT34" s="116"/>
      <c r="AU34" s="116"/>
      <c r="AV34" s="137"/>
      <c r="AW34" s="116"/>
      <c r="AX34" s="116"/>
      <c r="AY34" s="137"/>
      <c r="AZ34" s="116"/>
      <c r="BA34" s="116"/>
      <c r="BB34" s="137"/>
      <c r="BC34" s="116"/>
      <c r="BD34" s="116"/>
      <c r="BE34" s="137"/>
      <c r="BF34" s="116"/>
      <c r="BG34" s="116"/>
      <c r="BH34" s="137"/>
      <c r="BI34" s="116"/>
      <c r="BJ34" s="116"/>
      <c r="BK34" s="137"/>
      <c r="BL34" s="116"/>
      <c r="BM34" s="116"/>
      <c r="BN34" s="137"/>
      <c r="BO34" s="116"/>
      <c r="BP34" s="116"/>
      <c r="BQ34" s="137"/>
      <c r="BR34" s="116"/>
      <c r="BS34" s="116"/>
      <c r="BT34" s="137"/>
      <c r="BU34" s="116"/>
      <c r="BV34" s="116"/>
      <c r="BW34" s="137"/>
      <c r="BX34" s="116"/>
      <c r="BY34" s="116"/>
      <c r="BZ34" s="137"/>
      <c r="CA34" s="116"/>
      <c r="CB34" s="116"/>
      <c r="CC34" s="137"/>
      <c r="CD34" s="116"/>
      <c r="CE34" s="116"/>
      <c r="CF34" s="137"/>
    </row>
    <row r="35" spans="1:84" s="12" customFormat="1" ht="16.5" thickBot="1">
      <c r="A35" s="82" t="s">
        <v>113</v>
      </c>
      <c r="B35" s="121" t="s">
        <v>114</v>
      </c>
      <c r="C35" s="48">
        <f>62480000-62480000</f>
        <v>0</v>
      </c>
      <c r="D35" s="48"/>
      <c r="E35" s="48">
        <v>0</v>
      </c>
      <c r="F35" s="48">
        <v>0</v>
      </c>
      <c r="G35" s="48">
        <v>0</v>
      </c>
      <c r="H35" s="48"/>
      <c r="I35" s="48">
        <v>0</v>
      </c>
      <c r="J35" s="48">
        <v>0</v>
      </c>
      <c r="K35" s="48">
        <v>0</v>
      </c>
      <c r="L35" s="48">
        <v>0</v>
      </c>
      <c r="M35" s="48"/>
      <c r="N35" s="48">
        <v>0</v>
      </c>
      <c r="O35" s="48"/>
      <c r="P35" s="28">
        <f>SUM(D35:O35)</f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126">
        <v>0</v>
      </c>
      <c r="Y35" s="48">
        <v>0</v>
      </c>
      <c r="Z35" s="48"/>
      <c r="AA35" s="48">
        <v>0</v>
      </c>
      <c r="AB35" s="48">
        <v>0</v>
      </c>
      <c r="AC35" s="23">
        <f>SUM(Q35:AB35)</f>
        <v>0</v>
      </c>
      <c r="AD35" s="48"/>
      <c r="AE35" s="48">
        <v>0</v>
      </c>
      <c r="AF35" s="48"/>
      <c r="AG35" s="48"/>
      <c r="AH35" s="27">
        <v>0</v>
      </c>
      <c r="AI35" s="48"/>
      <c r="AJ35" s="48"/>
      <c r="AK35" s="48">
        <v>0</v>
      </c>
      <c r="AL35" s="48"/>
      <c r="AM35" s="48"/>
      <c r="AN35" s="48">
        <v>0</v>
      </c>
      <c r="AO35" s="48"/>
      <c r="AP35" s="23">
        <f>SUM(AD35:AO35)</f>
        <v>0</v>
      </c>
      <c r="AQ35" s="116"/>
      <c r="AR35" s="116"/>
      <c r="AS35" s="137"/>
      <c r="AT35" s="116"/>
      <c r="AU35" s="116"/>
      <c r="AV35" s="137"/>
      <c r="AW35" s="116"/>
      <c r="AX35" s="116"/>
      <c r="AY35" s="137"/>
      <c r="AZ35" s="116"/>
      <c r="BA35" s="116"/>
      <c r="BB35" s="137"/>
      <c r="BC35" s="116"/>
      <c r="BD35" s="116"/>
      <c r="BE35" s="137"/>
      <c r="BF35" s="116"/>
      <c r="BG35" s="116"/>
      <c r="BH35" s="137"/>
      <c r="BI35" s="116"/>
      <c r="BJ35" s="116"/>
      <c r="BK35" s="137"/>
      <c r="BL35" s="116"/>
      <c r="BM35" s="116"/>
      <c r="BN35" s="137"/>
      <c r="BO35" s="116"/>
      <c r="BP35" s="116"/>
      <c r="BQ35" s="137"/>
      <c r="BR35" s="116"/>
      <c r="BS35" s="116"/>
      <c r="BT35" s="137"/>
      <c r="BU35" s="116"/>
      <c r="BV35" s="116"/>
      <c r="BW35" s="137"/>
      <c r="BX35" s="116"/>
      <c r="BY35" s="116"/>
      <c r="BZ35" s="137"/>
      <c r="CA35" s="116"/>
      <c r="CB35" s="116"/>
      <c r="CC35" s="137"/>
      <c r="CD35" s="116"/>
      <c r="CE35" s="116"/>
      <c r="CF35" s="137"/>
    </row>
    <row r="36" spans="1:84" s="30" customFormat="1" ht="16.5" thickBot="1">
      <c r="A36" s="83"/>
      <c r="B36" s="72" t="s">
        <v>61</v>
      </c>
      <c r="C36" s="34">
        <f aca="true" t="shared" si="11" ref="C36:AS36">SUM(C37:C38)</f>
        <v>10000000000</v>
      </c>
      <c r="D36" s="34">
        <f t="shared" si="11"/>
        <v>687537216.52</v>
      </c>
      <c r="E36" s="34">
        <f t="shared" si="11"/>
        <v>18293104.09</v>
      </c>
      <c r="F36" s="34">
        <f t="shared" si="11"/>
        <v>35558265.29</v>
      </c>
      <c r="G36" s="34">
        <f t="shared" si="11"/>
        <v>28415043.43</v>
      </c>
      <c r="H36" s="34">
        <f t="shared" si="11"/>
        <v>2466358.04</v>
      </c>
      <c r="I36" s="34">
        <f t="shared" si="11"/>
        <v>10861599.66</v>
      </c>
      <c r="J36" s="34">
        <f t="shared" si="11"/>
        <v>476982931.37</v>
      </c>
      <c r="K36" s="34">
        <f t="shared" si="11"/>
        <v>75681234.98</v>
      </c>
      <c r="L36" s="34">
        <f t="shared" si="11"/>
        <v>68395296.69</v>
      </c>
      <c r="M36" s="34">
        <f t="shared" si="11"/>
        <v>76682213.67</v>
      </c>
      <c r="N36" s="34">
        <f t="shared" si="11"/>
        <v>337712719.94</v>
      </c>
      <c r="O36" s="34">
        <f t="shared" si="11"/>
        <v>365482169.35</v>
      </c>
      <c r="P36" s="34">
        <f t="shared" si="11"/>
        <v>2184068153.03</v>
      </c>
      <c r="Q36" s="34">
        <f t="shared" si="11"/>
        <v>1339380.37</v>
      </c>
      <c r="R36" s="34">
        <f t="shared" si="11"/>
        <v>14150029.35</v>
      </c>
      <c r="S36" s="34">
        <f t="shared" si="11"/>
        <v>158624112.03</v>
      </c>
      <c r="T36" s="34">
        <f t="shared" si="11"/>
        <v>86728427.74</v>
      </c>
      <c r="U36" s="34">
        <f t="shared" si="11"/>
        <v>88725947.7</v>
      </c>
      <c r="V36" s="34">
        <f t="shared" si="11"/>
        <v>139414336.79</v>
      </c>
      <c r="W36" s="34">
        <f t="shared" si="11"/>
        <v>102327966.8</v>
      </c>
      <c r="X36" s="34">
        <f t="shared" si="11"/>
        <v>245509874.69</v>
      </c>
      <c r="Y36" s="34">
        <f t="shared" si="11"/>
        <v>183500811.98</v>
      </c>
      <c r="Z36" s="34">
        <f t="shared" si="11"/>
        <v>239947760.32</v>
      </c>
      <c r="AA36" s="34">
        <f t="shared" si="11"/>
        <v>132418667.83</v>
      </c>
      <c r="AB36" s="34">
        <f t="shared" si="11"/>
        <v>390109285.78</v>
      </c>
      <c r="AC36" s="34">
        <f t="shared" si="11"/>
        <v>1782796601.3799999</v>
      </c>
      <c r="AD36" s="34">
        <f t="shared" si="11"/>
        <v>1339380.37</v>
      </c>
      <c r="AE36" s="34">
        <f t="shared" si="11"/>
        <v>14150029.35</v>
      </c>
      <c r="AF36" s="34">
        <f t="shared" si="11"/>
        <v>158616572.03</v>
      </c>
      <c r="AG36" s="34">
        <f t="shared" si="11"/>
        <v>86735967.74</v>
      </c>
      <c r="AH36" s="34">
        <f t="shared" si="11"/>
        <v>88725947.7</v>
      </c>
      <c r="AI36" s="34">
        <f t="shared" si="11"/>
        <v>139414336.79</v>
      </c>
      <c r="AJ36" s="34">
        <f t="shared" si="11"/>
        <v>99617166.8</v>
      </c>
      <c r="AK36" s="34">
        <f t="shared" si="11"/>
        <v>248211974.69</v>
      </c>
      <c r="AL36" s="34">
        <f t="shared" si="11"/>
        <v>183500811.98</v>
      </c>
      <c r="AM36" s="34">
        <f t="shared" si="11"/>
        <v>232151306.76</v>
      </c>
      <c r="AN36" s="34">
        <f t="shared" si="11"/>
        <v>124685082</v>
      </c>
      <c r="AO36" s="34">
        <f t="shared" si="11"/>
        <v>384242225.11</v>
      </c>
      <c r="AP36" s="34">
        <f t="shared" si="11"/>
        <v>1761390801.3200002</v>
      </c>
      <c r="AQ36" s="116"/>
      <c r="AR36" s="116"/>
      <c r="AS36" s="137"/>
      <c r="AT36" s="116"/>
      <c r="AU36" s="116"/>
      <c r="AV36" s="137"/>
      <c r="AW36" s="116"/>
      <c r="AX36" s="116"/>
      <c r="AY36" s="137"/>
      <c r="AZ36" s="116"/>
      <c r="BA36" s="116"/>
      <c r="BB36" s="137"/>
      <c r="BC36" s="116"/>
      <c r="BD36" s="116"/>
      <c r="BE36" s="137"/>
      <c r="BF36" s="116"/>
      <c r="BG36" s="116"/>
      <c r="BH36" s="137"/>
      <c r="BI36" s="116"/>
      <c r="BJ36" s="116"/>
      <c r="BK36" s="137"/>
      <c r="BL36" s="116"/>
      <c r="BM36" s="116"/>
      <c r="BN36" s="137"/>
      <c r="BO36" s="116"/>
      <c r="BP36" s="116"/>
      <c r="BQ36" s="137"/>
      <c r="BR36" s="116"/>
      <c r="BS36" s="116"/>
      <c r="BT36" s="137"/>
      <c r="BU36" s="116"/>
      <c r="BV36" s="116"/>
      <c r="BW36" s="137"/>
      <c r="BX36" s="116"/>
      <c r="BY36" s="116"/>
      <c r="BZ36" s="137"/>
      <c r="CA36" s="116"/>
      <c r="CB36" s="116"/>
      <c r="CC36" s="137"/>
      <c r="CD36" s="116"/>
      <c r="CE36" s="116"/>
      <c r="CF36" s="137"/>
    </row>
    <row r="37" spans="1:84" s="12" customFormat="1" ht="23.25" customHeight="1" thickBot="1">
      <c r="A37" s="47" t="s">
        <v>79</v>
      </c>
      <c r="B37" s="26" t="s">
        <v>59</v>
      </c>
      <c r="C37" s="27">
        <v>10000000000</v>
      </c>
      <c r="D37" s="28">
        <v>687537216.52</v>
      </c>
      <c r="E37" s="27">
        <v>18293104.09</v>
      </c>
      <c r="F37" s="27">
        <v>35558265.29</v>
      </c>
      <c r="G37" s="27">
        <v>28415043.43</v>
      </c>
      <c r="H37" s="28">
        <v>2466358.04</v>
      </c>
      <c r="I37" s="27">
        <v>10861599.66</v>
      </c>
      <c r="J37" s="27">
        <v>476982931.37</v>
      </c>
      <c r="K37" s="129">
        <v>75681234.98</v>
      </c>
      <c r="L37" s="27">
        <v>68395296.69</v>
      </c>
      <c r="M37" s="27">
        <v>76682213.67</v>
      </c>
      <c r="N37" s="27">
        <v>337712719.94</v>
      </c>
      <c r="O37" s="28">
        <v>365482169.35</v>
      </c>
      <c r="P37" s="23">
        <f>SUM(D37:O37)</f>
        <v>2184068153.03</v>
      </c>
      <c r="Q37" s="28">
        <v>1339380.37</v>
      </c>
      <c r="R37" s="27">
        <v>14150029.35</v>
      </c>
      <c r="S37" s="27">
        <v>158624112.03</v>
      </c>
      <c r="T37" s="27">
        <v>86728427.74</v>
      </c>
      <c r="U37" s="27">
        <v>88725947.7</v>
      </c>
      <c r="V37" s="27">
        <v>139414336.79</v>
      </c>
      <c r="W37" s="27">
        <v>102327966.8</v>
      </c>
      <c r="X37" s="27">
        <v>245509874.69</v>
      </c>
      <c r="Y37" s="27">
        <v>183500811.98</v>
      </c>
      <c r="Z37" s="27">
        <v>239947760.32</v>
      </c>
      <c r="AA37" s="27">
        <v>132418667.83</v>
      </c>
      <c r="AB37" s="27">
        <v>390109285.78</v>
      </c>
      <c r="AC37" s="49">
        <f>SUM(Q37:AB37)</f>
        <v>1782796601.3799999</v>
      </c>
      <c r="AD37" s="28">
        <v>1339380.37</v>
      </c>
      <c r="AE37" s="27">
        <v>14150029.35</v>
      </c>
      <c r="AF37" s="27">
        <v>158616572.03</v>
      </c>
      <c r="AG37" s="27">
        <v>86735967.74</v>
      </c>
      <c r="AH37" s="27">
        <v>88725947.7</v>
      </c>
      <c r="AI37" s="27">
        <v>139414336.79</v>
      </c>
      <c r="AJ37" s="27">
        <v>99617166.8</v>
      </c>
      <c r="AK37" s="27">
        <v>248211974.69</v>
      </c>
      <c r="AL37" s="27">
        <v>183500811.98</v>
      </c>
      <c r="AM37" s="27">
        <v>232151306.76</v>
      </c>
      <c r="AN37" s="27">
        <v>124685082</v>
      </c>
      <c r="AO37" s="27">
        <v>384242225.11</v>
      </c>
      <c r="AP37" s="23">
        <f>SUM(AD37:AO37)</f>
        <v>1761390801.3200002</v>
      </c>
      <c r="AQ37" s="116"/>
      <c r="AR37" s="116"/>
      <c r="AS37" s="137"/>
      <c r="AT37" s="116"/>
      <c r="AU37" s="116"/>
      <c r="AV37" s="137"/>
      <c r="AW37" s="116"/>
      <c r="AX37" s="116"/>
      <c r="AY37" s="137"/>
      <c r="AZ37" s="116"/>
      <c r="BA37" s="116"/>
      <c r="BB37" s="137"/>
      <c r="BC37" s="116"/>
      <c r="BD37" s="116"/>
      <c r="BE37" s="137"/>
      <c r="BF37" s="116"/>
      <c r="BG37" s="116"/>
      <c r="BH37" s="137"/>
      <c r="BI37" s="116"/>
      <c r="BJ37" s="116"/>
      <c r="BK37" s="137"/>
      <c r="BL37" s="116"/>
      <c r="BM37" s="116"/>
      <c r="BN37" s="137"/>
      <c r="BO37" s="116"/>
      <c r="BP37" s="116"/>
      <c r="BQ37" s="137"/>
      <c r="BR37" s="116"/>
      <c r="BS37" s="116"/>
      <c r="BT37" s="137"/>
      <c r="BU37" s="116"/>
      <c r="BV37" s="116"/>
      <c r="BW37" s="137"/>
      <c r="BX37" s="116"/>
      <c r="BY37" s="116"/>
      <c r="BZ37" s="137"/>
      <c r="CA37" s="116"/>
      <c r="CB37" s="116"/>
      <c r="CC37" s="137"/>
      <c r="CD37" s="116"/>
      <c r="CE37" s="116"/>
      <c r="CF37" s="137"/>
    </row>
    <row r="38" spans="1:84" s="12" customFormat="1" ht="31.5" customHeight="1" hidden="1" thickBot="1">
      <c r="A38" s="47" t="s">
        <v>92</v>
      </c>
      <c r="B38" s="118" t="s">
        <v>91</v>
      </c>
      <c r="C38" s="48"/>
      <c r="D38" s="28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28"/>
      <c r="P38" s="28">
        <f>SUM(D38:O38)</f>
        <v>0</v>
      </c>
      <c r="Q38" s="28"/>
      <c r="R38" s="48"/>
      <c r="S38" s="48"/>
      <c r="T38" s="48"/>
      <c r="U38" s="49"/>
      <c r="V38" s="48"/>
      <c r="W38" s="48"/>
      <c r="X38" s="48"/>
      <c r="Y38" s="48"/>
      <c r="Z38" s="48"/>
      <c r="AA38" s="48"/>
      <c r="AB38" s="48"/>
      <c r="AC38" s="27">
        <f>SUM(Q38:AB38)</f>
        <v>0</v>
      </c>
      <c r="AD38" s="28"/>
      <c r="AE38" s="48"/>
      <c r="AF38" s="48"/>
      <c r="AG38" s="48"/>
      <c r="AH38" s="49"/>
      <c r="AI38" s="48"/>
      <c r="AJ38" s="48"/>
      <c r="AK38" s="48"/>
      <c r="AL38" s="48"/>
      <c r="AM38" s="48"/>
      <c r="AN38" s="48"/>
      <c r="AO38" s="48"/>
      <c r="AP38" s="29">
        <f>SUM(AD38:AO38)</f>
        <v>0</v>
      </c>
      <c r="AQ38" s="116"/>
      <c r="AR38" s="116"/>
      <c r="AS38" s="137"/>
      <c r="AT38" s="116"/>
      <c r="AU38" s="116"/>
      <c r="AV38" s="137"/>
      <c r="AW38" s="116"/>
      <c r="AX38" s="116"/>
      <c r="AY38" s="137"/>
      <c r="AZ38" s="116"/>
      <c r="BA38" s="116"/>
      <c r="BB38" s="137"/>
      <c r="BC38" s="116"/>
      <c r="BD38" s="116"/>
      <c r="BE38" s="137"/>
      <c r="BF38" s="116"/>
      <c r="BG38" s="116"/>
      <c r="BH38" s="137"/>
      <c r="BI38" s="116"/>
      <c r="BJ38" s="116"/>
      <c r="BK38" s="137"/>
      <c r="BL38" s="116"/>
      <c r="BM38" s="116"/>
      <c r="BN38" s="137"/>
      <c r="BO38" s="116"/>
      <c r="BP38" s="116"/>
      <c r="BQ38" s="137"/>
      <c r="BR38" s="116"/>
      <c r="BS38" s="116"/>
      <c r="BT38" s="137"/>
      <c r="BU38" s="116"/>
      <c r="BV38" s="116"/>
      <c r="BW38" s="137"/>
      <c r="BX38" s="116"/>
      <c r="BY38" s="116"/>
      <c r="BZ38" s="137"/>
      <c r="CA38" s="116"/>
      <c r="CB38" s="116"/>
      <c r="CC38" s="137"/>
      <c r="CD38" s="116"/>
      <c r="CE38" s="116"/>
      <c r="CF38" s="137"/>
    </row>
    <row r="39" spans="1:84" s="25" customFormat="1" ht="18.75" thickBot="1">
      <c r="A39" s="170" t="s">
        <v>50</v>
      </c>
      <c r="B39" s="171"/>
      <c r="C39" s="31">
        <f aca="true" t="shared" si="12" ref="C39:O39">SUM(C14+C36)</f>
        <v>11073805300</v>
      </c>
      <c r="D39" s="31">
        <f t="shared" si="12"/>
        <v>754470478.92</v>
      </c>
      <c r="E39" s="31">
        <f t="shared" si="12"/>
        <v>63981854.95999999</v>
      </c>
      <c r="F39" s="31">
        <f t="shared" si="12"/>
        <v>89265106.72999999</v>
      </c>
      <c r="G39" s="31">
        <f t="shared" si="12"/>
        <v>123088521.47</v>
      </c>
      <c r="H39" s="31">
        <f t="shared" si="12"/>
        <v>21438686.799999997</v>
      </c>
      <c r="I39" s="31">
        <f t="shared" si="12"/>
        <v>58131279.400000006</v>
      </c>
      <c r="J39" s="31">
        <f t="shared" si="12"/>
        <v>485325587.42</v>
      </c>
      <c r="K39" s="31">
        <f t="shared" si="12"/>
        <v>118488195.85</v>
      </c>
      <c r="L39" s="31">
        <f t="shared" si="12"/>
        <v>128237471.5</v>
      </c>
      <c r="M39" s="31">
        <f t="shared" si="12"/>
        <v>372970102.96</v>
      </c>
      <c r="N39" s="31">
        <f t="shared" si="12"/>
        <v>419496549.02</v>
      </c>
      <c r="O39" s="117">
        <f t="shared" si="12"/>
        <v>585288842.86</v>
      </c>
      <c r="P39" s="117">
        <f aca="true" t="shared" si="13" ref="P39:AP39">SUM(P14+P36)</f>
        <v>3220182677.8900003</v>
      </c>
      <c r="Q39" s="117">
        <f t="shared" si="13"/>
        <v>29211456.1</v>
      </c>
      <c r="R39" s="117">
        <f t="shared" si="13"/>
        <v>50118437.83</v>
      </c>
      <c r="S39" s="117">
        <f t="shared" si="13"/>
        <v>199367595.9</v>
      </c>
      <c r="T39" s="117">
        <f t="shared" si="13"/>
        <v>163152290.64</v>
      </c>
      <c r="U39" s="117">
        <f t="shared" si="13"/>
        <v>120044614.54</v>
      </c>
      <c r="V39" s="117">
        <f t="shared" si="13"/>
        <v>156752181.23</v>
      </c>
      <c r="W39" s="117">
        <f t="shared" si="13"/>
        <v>120761784.57</v>
      </c>
      <c r="X39" s="117">
        <f t="shared" si="13"/>
        <v>295604506.83</v>
      </c>
      <c r="Y39" s="117">
        <f t="shared" si="13"/>
        <v>244234674.02999997</v>
      </c>
      <c r="Z39" s="117">
        <f t="shared" si="13"/>
        <v>297208974.39</v>
      </c>
      <c r="AA39" s="117">
        <f t="shared" si="13"/>
        <v>207838297.74</v>
      </c>
      <c r="AB39" s="117">
        <f t="shared" si="13"/>
        <v>922832719.31</v>
      </c>
      <c r="AC39" s="117">
        <f t="shared" si="13"/>
        <v>2807127533.1099997</v>
      </c>
      <c r="AD39" s="117">
        <f t="shared" si="13"/>
        <v>29211456.1</v>
      </c>
      <c r="AE39" s="117">
        <f t="shared" si="13"/>
        <v>50118437.83</v>
      </c>
      <c r="AF39" s="117">
        <f t="shared" si="13"/>
        <v>195774626.41</v>
      </c>
      <c r="AG39" s="117">
        <f t="shared" si="13"/>
        <v>166395159.39999998</v>
      </c>
      <c r="AH39" s="117">
        <f t="shared" si="13"/>
        <v>120392681.26</v>
      </c>
      <c r="AI39" s="117">
        <f t="shared" si="13"/>
        <v>156752181.23</v>
      </c>
      <c r="AJ39" s="117">
        <f t="shared" si="13"/>
        <v>118041728.08</v>
      </c>
      <c r="AK39" s="117">
        <f t="shared" si="13"/>
        <v>297143648.48</v>
      </c>
      <c r="AL39" s="117">
        <f t="shared" si="13"/>
        <v>245238940.29</v>
      </c>
      <c r="AM39" s="117">
        <f t="shared" si="13"/>
        <v>257363239.98</v>
      </c>
      <c r="AN39" s="117">
        <f t="shared" si="13"/>
        <v>165122399.73</v>
      </c>
      <c r="AO39" s="117">
        <f t="shared" si="13"/>
        <v>943051078.8800001</v>
      </c>
      <c r="AP39" s="117">
        <f t="shared" si="13"/>
        <v>2744605577.67</v>
      </c>
      <c r="AQ39" s="116"/>
      <c r="AR39" s="116"/>
      <c r="AS39" s="137"/>
      <c r="AT39" s="116"/>
      <c r="AU39" s="116"/>
      <c r="AV39" s="137"/>
      <c r="AW39" s="116"/>
      <c r="AX39" s="116"/>
      <c r="AY39" s="137"/>
      <c r="AZ39" s="116"/>
      <c r="BA39" s="116"/>
      <c r="BB39" s="137"/>
      <c r="BC39" s="116"/>
      <c r="BD39" s="116"/>
      <c r="BE39" s="137"/>
      <c r="BF39" s="116"/>
      <c r="BG39" s="116"/>
      <c r="BH39" s="137"/>
      <c r="BI39" s="116"/>
      <c r="BJ39" s="116"/>
      <c r="BK39" s="137"/>
      <c r="BL39" s="116"/>
      <c r="BM39" s="116"/>
      <c r="BN39" s="137"/>
      <c r="BO39" s="116"/>
      <c r="BP39" s="116"/>
      <c r="BQ39" s="137"/>
      <c r="BR39" s="116"/>
      <c r="BS39" s="116"/>
      <c r="BT39" s="137"/>
      <c r="BU39" s="116"/>
      <c r="BV39" s="116"/>
      <c r="BW39" s="137"/>
      <c r="BX39" s="116"/>
      <c r="BY39" s="116"/>
      <c r="BZ39" s="137"/>
      <c r="CA39" s="116"/>
      <c r="CB39" s="116"/>
      <c r="CC39" s="137"/>
      <c r="CD39" s="116"/>
      <c r="CE39" s="116"/>
      <c r="CF39" s="137"/>
    </row>
    <row r="40" spans="1:84" ht="15">
      <c r="A40" s="112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Q40" s="116"/>
      <c r="AR40" s="116"/>
      <c r="AS40" s="137"/>
      <c r="AT40" s="116"/>
      <c r="AU40" s="116"/>
      <c r="AV40" s="137"/>
      <c r="AW40" s="116"/>
      <c r="AX40" s="116"/>
      <c r="AY40" s="137"/>
      <c r="AZ40" s="116"/>
      <c r="BA40" s="116"/>
      <c r="BB40" s="137"/>
      <c r="BC40" s="116"/>
      <c r="BD40" s="116"/>
      <c r="BE40" s="137"/>
      <c r="BF40" s="116"/>
      <c r="BG40" s="116"/>
      <c r="BH40" s="137"/>
      <c r="BI40" s="116"/>
      <c r="BJ40" s="116"/>
      <c r="BK40" s="137"/>
      <c r="BL40" s="116"/>
      <c r="BM40" s="116"/>
      <c r="BN40" s="137"/>
      <c r="BO40" s="116"/>
      <c r="BP40" s="116"/>
      <c r="BQ40" s="137"/>
      <c r="BR40" s="116"/>
      <c r="BS40" s="116"/>
      <c r="BT40" s="137"/>
      <c r="BU40" s="116"/>
      <c r="BV40" s="116"/>
      <c r="BW40" s="137"/>
      <c r="BX40" s="116"/>
      <c r="BY40" s="116"/>
      <c r="BZ40" s="137"/>
      <c r="CA40" s="116"/>
      <c r="CB40" s="116"/>
      <c r="CC40" s="137"/>
      <c r="CD40" s="116"/>
      <c r="CE40" s="116"/>
      <c r="CF40" s="137"/>
    </row>
    <row r="41" spans="1:84" ht="15">
      <c r="A41" s="11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  <c r="AQ41" s="116"/>
      <c r="AR41" s="116"/>
      <c r="AS41" s="137"/>
      <c r="AT41" s="116"/>
      <c r="AU41" s="116"/>
      <c r="AV41" s="137"/>
      <c r="AW41" s="116"/>
      <c r="AX41" s="116"/>
      <c r="AY41" s="137"/>
      <c r="AZ41" s="116"/>
      <c r="BA41" s="116"/>
      <c r="BB41" s="137"/>
      <c r="BC41" s="116"/>
      <c r="BD41" s="116"/>
      <c r="BE41" s="137"/>
      <c r="BF41" s="116"/>
      <c r="BG41" s="116"/>
      <c r="BH41" s="137"/>
      <c r="BI41" s="116"/>
      <c r="BJ41" s="116"/>
      <c r="BK41" s="137"/>
      <c r="BL41" s="116"/>
      <c r="BM41" s="116"/>
      <c r="BN41" s="137"/>
      <c r="BO41" s="116"/>
      <c r="BP41" s="116"/>
      <c r="BQ41" s="137"/>
      <c r="BR41" s="116"/>
      <c r="BS41" s="116"/>
      <c r="BT41" s="137"/>
      <c r="BU41" s="116"/>
      <c r="BV41" s="116"/>
      <c r="BW41" s="137"/>
      <c r="BX41" s="116"/>
      <c r="BY41" s="116"/>
      <c r="BZ41" s="137"/>
      <c r="CA41" s="116"/>
      <c r="CB41" s="116"/>
      <c r="CC41" s="137"/>
      <c r="CD41" s="116"/>
      <c r="CE41" s="116"/>
      <c r="CF41" s="137"/>
    </row>
    <row r="42" spans="1:84" ht="15" customHeight="1">
      <c r="A42" s="172" t="s">
        <v>170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4"/>
      <c r="AQ42" s="116"/>
      <c r="AR42" s="116"/>
      <c r="AS42" s="137"/>
      <c r="AT42" s="116"/>
      <c r="AU42" s="116"/>
      <c r="AV42" s="137"/>
      <c r="AW42" s="116"/>
      <c r="AX42" s="116"/>
      <c r="AY42" s="137"/>
      <c r="AZ42" s="116"/>
      <c r="BA42" s="116"/>
      <c r="BB42" s="137"/>
      <c r="BC42" s="116"/>
      <c r="BD42" s="116"/>
      <c r="BE42" s="137"/>
      <c r="BF42" s="116"/>
      <c r="BG42" s="116"/>
      <c r="BH42" s="137"/>
      <c r="BI42" s="116"/>
      <c r="BJ42" s="116"/>
      <c r="BK42" s="137"/>
      <c r="BL42" s="116"/>
      <c r="BM42" s="116"/>
      <c r="BN42" s="137"/>
      <c r="BO42" s="116"/>
      <c r="BP42" s="116"/>
      <c r="BQ42" s="137"/>
      <c r="BR42" s="116"/>
      <c r="BS42" s="116"/>
      <c r="BT42" s="137"/>
      <c r="BU42" s="116"/>
      <c r="BV42" s="116"/>
      <c r="BW42" s="137"/>
      <c r="BX42" s="116"/>
      <c r="BY42" s="116"/>
      <c r="BZ42" s="137"/>
      <c r="CA42" s="116"/>
      <c r="CB42" s="116"/>
      <c r="CC42" s="137"/>
      <c r="CD42" s="116"/>
      <c r="CE42" s="116"/>
      <c r="CF42" s="137"/>
    </row>
    <row r="43" spans="1:84" ht="27.75" customHeight="1">
      <c r="A43" s="175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4"/>
      <c r="AQ43" s="116"/>
      <c r="AR43" s="116"/>
      <c r="AS43" s="137"/>
      <c r="AT43" s="116"/>
      <c r="AU43" s="116"/>
      <c r="AV43" s="137"/>
      <c r="AW43" s="116"/>
      <c r="AX43" s="116"/>
      <c r="AY43" s="137"/>
      <c r="AZ43" s="116"/>
      <c r="BA43" s="116"/>
      <c r="BB43" s="137"/>
      <c r="BC43" s="116"/>
      <c r="BD43" s="116"/>
      <c r="BE43" s="137"/>
      <c r="BF43" s="116"/>
      <c r="BG43" s="116"/>
      <c r="BH43" s="137"/>
      <c r="BI43" s="116"/>
      <c r="BJ43" s="116"/>
      <c r="BK43" s="137"/>
      <c r="BL43" s="116"/>
      <c r="BM43" s="116"/>
      <c r="BN43" s="137"/>
      <c r="BO43" s="116"/>
      <c r="BP43" s="116"/>
      <c r="BQ43" s="137"/>
      <c r="BR43" s="116"/>
      <c r="BS43" s="116"/>
      <c r="BT43" s="137"/>
      <c r="BU43" s="116"/>
      <c r="BV43" s="116"/>
      <c r="BW43" s="137"/>
      <c r="BX43" s="116"/>
      <c r="BY43" s="116"/>
      <c r="BZ43" s="137"/>
      <c r="CA43" s="116"/>
      <c r="CB43" s="116"/>
      <c r="CC43" s="137"/>
      <c r="CD43" s="116"/>
      <c r="CE43" s="116"/>
      <c r="CF43" s="137"/>
    </row>
    <row r="44" spans="1:84" ht="15" customHeight="1" hidden="1">
      <c r="A44" s="175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4"/>
      <c r="AQ44" s="116"/>
      <c r="AR44" s="116"/>
      <c r="AS44" s="137"/>
      <c r="AT44" s="116"/>
      <c r="AU44" s="116"/>
      <c r="AV44" s="137"/>
      <c r="AW44" s="116"/>
      <c r="AX44" s="116"/>
      <c r="AY44" s="137"/>
      <c r="AZ44" s="116"/>
      <c r="BA44" s="116"/>
      <c r="BB44" s="137"/>
      <c r="BC44" s="116"/>
      <c r="BD44" s="116"/>
      <c r="BE44" s="137"/>
      <c r="BF44" s="116"/>
      <c r="BG44" s="116"/>
      <c r="BH44" s="137"/>
      <c r="BI44" s="116"/>
      <c r="BJ44" s="116"/>
      <c r="BK44" s="137"/>
      <c r="BL44" s="116"/>
      <c r="BM44" s="116"/>
      <c r="BN44" s="137"/>
      <c r="BO44" s="116"/>
      <c r="BP44" s="116"/>
      <c r="BQ44" s="137"/>
      <c r="BR44" s="116"/>
      <c r="BS44" s="116"/>
      <c r="BT44" s="137"/>
      <c r="BU44" s="116"/>
      <c r="BV44" s="116"/>
      <c r="BW44" s="137"/>
      <c r="BX44" s="116"/>
      <c r="BY44" s="116"/>
      <c r="BZ44" s="137"/>
      <c r="CA44" s="116"/>
      <c r="CB44" s="116"/>
      <c r="CC44" s="137"/>
      <c r="CD44" s="116"/>
      <c r="CE44" s="116"/>
      <c r="CF44" s="137"/>
    </row>
    <row r="45" spans="1:84" ht="15" customHeight="1" hidden="1">
      <c r="A45" s="175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4"/>
      <c r="AQ45" s="116"/>
      <c r="AR45" s="116"/>
      <c r="AS45" s="137"/>
      <c r="AT45" s="116"/>
      <c r="AU45" s="116"/>
      <c r="AV45" s="137"/>
      <c r="AW45" s="116"/>
      <c r="AX45" s="116"/>
      <c r="AY45" s="137"/>
      <c r="AZ45" s="116"/>
      <c r="BA45" s="116"/>
      <c r="BB45" s="137"/>
      <c r="BC45" s="116"/>
      <c r="BD45" s="116"/>
      <c r="BE45" s="137"/>
      <c r="BF45" s="116"/>
      <c r="BG45" s="116"/>
      <c r="BH45" s="137"/>
      <c r="BI45" s="116"/>
      <c r="BJ45" s="116"/>
      <c r="BK45" s="137"/>
      <c r="BL45" s="116"/>
      <c r="BM45" s="116"/>
      <c r="BN45" s="137"/>
      <c r="BO45" s="116"/>
      <c r="BP45" s="116"/>
      <c r="BQ45" s="137"/>
      <c r="BR45" s="116"/>
      <c r="BS45" s="116"/>
      <c r="BT45" s="137"/>
      <c r="BU45" s="116"/>
      <c r="BV45" s="116"/>
      <c r="BW45" s="137"/>
      <c r="BX45" s="116"/>
      <c r="BY45" s="116"/>
      <c r="BZ45" s="137"/>
      <c r="CA45" s="116"/>
      <c r="CB45" s="116"/>
      <c r="CC45" s="137"/>
      <c r="CD45" s="116"/>
      <c r="CE45" s="116"/>
      <c r="CF45" s="137"/>
    </row>
    <row r="46" spans="1:256" ht="15" customHeight="1">
      <c r="A46" s="175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4"/>
      <c r="AQ46" s="116"/>
      <c r="AR46" s="116"/>
      <c r="AS46" s="137"/>
      <c r="AT46" s="116"/>
      <c r="AU46" s="116"/>
      <c r="AV46" s="137"/>
      <c r="AW46" s="116"/>
      <c r="AX46" s="116"/>
      <c r="AY46" s="137"/>
      <c r="AZ46" s="116"/>
      <c r="BA46" s="116"/>
      <c r="BB46" s="137"/>
      <c r="BC46" s="116"/>
      <c r="BD46" s="116"/>
      <c r="BE46" s="137"/>
      <c r="BF46" s="116"/>
      <c r="BG46" s="116"/>
      <c r="BH46" s="137"/>
      <c r="BI46" s="116"/>
      <c r="BJ46" s="116"/>
      <c r="BK46" s="137"/>
      <c r="BL46" s="116"/>
      <c r="BM46" s="116"/>
      <c r="BN46" s="137"/>
      <c r="BO46" s="116"/>
      <c r="BP46" s="116"/>
      <c r="BQ46" s="137"/>
      <c r="BR46" s="116"/>
      <c r="BS46" s="116"/>
      <c r="BT46" s="137"/>
      <c r="BU46" s="116"/>
      <c r="BV46" s="116"/>
      <c r="BW46" s="137"/>
      <c r="BX46" s="116"/>
      <c r="BY46" s="116"/>
      <c r="BZ46" s="137"/>
      <c r="CA46" s="116"/>
      <c r="CB46" s="116"/>
      <c r="CC46" s="137"/>
      <c r="CD46" s="116"/>
      <c r="CE46" s="116"/>
      <c r="CF46" s="137"/>
      <c r="CG46" s="148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50"/>
      <c r="DW46" s="148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50"/>
      <c r="FM46" s="148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50"/>
      <c r="HC46" s="148"/>
      <c r="HD46" s="149"/>
      <c r="HE46" s="149"/>
      <c r="HF46" s="149"/>
      <c r="HG46" s="149"/>
      <c r="HH46" s="149"/>
      <c r="HI46" s="149"/>
      <c r="HJ46" s="149"/>
      <c r="HK46" s="149"/>
      <c r="HL46" s="149"/>
      <c r="HM46" s="149"/>
      <c r="HN46" s="149"/>
      <c r="HO46" s="149"/>
      <c r="HP46" s="149"/>
      <c r="HQ46" s="149"/>
      <c r="HR46" s="149"/>
      <c r="HS46" s="149"/>
      <c r="HT46" s="149"/>
      <c r="HU46" s="149"/>
      <c r="HV46" s="149"/>
      <c r="HW46" s="149"/>
      <c r="HX46" s="149"/>
      <c r="HY46" s="149"/>
      <c r="HZ46" s="149"/>
      <c r="IA46" s="149"/>
      <c r="IB46" s="149"/>
      <c r="IC46" s="149"/>
      <c r="ID46" s="149"/>
      <c r="IE46" s="149"/>
      <c r="IF46" s="149"/>
      <c r="IG46" s="149"/>
      <c r="IH46" s="149"/>
      <c r="II46" s="149"/>
      <c r="IJ46" s="149"/>
      <c r="IK46" s="149"/>
      <c r="IL46" s="149"/>
      <c r="IM46" s="149"/>
      <c r="IN46" s="149"/>
      <c r="IO46" s="149"/>
      <c r="IP46" s="149"/>
      <c r="IQ46" s="149"/>
      <c r="IR46" s="150"/>
      <c r="IS46" s="148"/>
      <c r="IT46" s="149"/>
      <c r="IU46" s="149"/>
      <c r="IV46" s="149"/>
    </row>
    <row r="47" spans="1:256" ht="15">
      <c r="A47" s="175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4"/>
      <c r="AQ47" s="116"/>
      <c r="AR47" s="116"/>
      <c r="AS47" s="137"/>
      <c r="AT47" s="116"/>
      <c r="AU47" s="116"/>
      <c r="AV47" s="137"/>
      <c r="AW47" s="116"/>
      <c r="AX47" s="116"/>
      <c r="AY47" s="137"/>
      <c r="AZ47" s="116"/>
      <c r="BA47" s="116"/>
      <c r="BB47" s="137"/>
      <c r="BC47" s="116"/>
      <c r="BD47" s="116"/>
      <c r="BE47" s="137"/>
      <c r="BF47" s="116"/>
      <c r="BG47" s="116"/>
      <c r="BH47" s="137"/>
      <c r="BI47" s="116"/>
      <c r="BJ47" s="116"/>
      <c r="BK47" s="137"/>
      <c r="BL47" s="116"/>
      <c r="BM47" s="116"/>
      <c r="BN47" s="137"/>
      <c r="BO47" s="116"/>
      <c r="BP47" s="116"/>
      <c r="BQ47" s="137"/>
      <c r="BR47" s="116"/>
      <c r="BS47" s="116"/>
      <c r="BT47" s="137"/>
      <c r="BU47" s="116"/>
      <c r="BV47" s="116"/>
      <c r="BW47" s="137"/>
      <c r="BX47" s="116"/>
      <c r="BY47" s="116"/>
      <c r="BZ47" s="137"/>
      <c r="CA47" s="116"/>
      <c r="CB47" s="116"/>
      <c r="CC47" s="137"/>
      <c r="CD47" s="116"/>
      <c r="CE47" s="116"/>
      <c r="CF47" s="137"/>
      <c r="CG47" s="148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50"/>
      <c r="DW47" s="148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50"/>
      <c r="FM47" s="148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50"/>
      <c r="HC47" s="148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49"/>
      <c r="ID47" s="149"/>
      <c r="IE47" s="149"/>
      <c r="IF47" s="149"/>
      <c r="IG47" s="149"/>
      <c r="IH47" s="149"/>
      <c r="II47" s="149"/>
      <c r="IJ47" s="149"/>
      <c r="IK47" s="149"/>
      <c r="IL47" s="149"/>
      <c r="IM47" s="149"/>
      <c r="IN47" s="149"/>
      <c r="IO47" s="149"/>
      <c r="IP47" s="149"/>
      <c r="IQ47" s="149"/>
      <c r="IR47" s="150"/>
      <c r="IS47" s="148"/>
      <c r="IT47" s="149"/>
      <c r="IU47" s="149"/>
      <c r="IV47" s="149"/>
    </row>
    <row r="48" spans="1:42" ht="15.75" thickBot="1">
      <c r="A48" s="4"/>
      <c r="B48" s="76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5"/>
      <c r="C49" s="167" t="s">
        <v>118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142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3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5">
    <mergeCell ref="HC46:IR47"/>
    <mergeCell ref="IS46:IV47"/>
    <mergeCell ref="A42:AP47"/>
    <mergeCell ref="CG46:DV47"/>
    <mergeCell ref="DW46:FL47"/>
    <mergeCell ref="FM46:HB47"/>
    <mergeCell ref="A1:AP1"/>
    <mergeCell ref="A2:AP2"/>
    <mergeCell ref="A3:AP3"/>
    <mergeCell ref="A4:AP4"/>
    <mergeCell ref="C49:P49"/>
    <mergeCell ref="A5:AP5"/>
    <mergeCell ref="A7:B7"/>
    <mergeCell ref="A8:B8"/>
    <mergeCell ref="A39:B39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55" r:id="rId1"/>
  <headerFooter alignWithMargins="0">
    <oddHeader>&amp;CHACIENDA 2010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workbookViewId="0" topLeftCell="A1">
      <selection activeCell="I13" sqref="I13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8" width="22.7109375" style="1" hidden="1" customWidth="1"/>
    <col min="9" max="9" width="22.7109375" style="1" customWidth="1"/>
    <col min="10" max="10" width="20.421875" style="1" customWidth="1"/>
    <col min="11" max="11" width="11.8515625" style="1" bestFit="1" customWidth="1"/>
    <col min="12" max="12" width="18.57421875" style="1" customWidth="1"/>
    <col min="13" max="16384" width="11.421875" style="1" customWidth="1"/>
  </cols>
  <sheetData>
    <row r="1" spans="1:10" ht="18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ht="15.75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60"/>
    </row>
    <row r="3" spans="1:10" ht="18">
      <c r="A3" s="161" t="s">
        <v>51</v>
      </c>
      <c r="B3" s="162"/>
      <c r="C3" s="162"/>
      <c r="D3" s="162"/>
      <c r="E3" s="162"/>
      <c r="F3" s="162"/>
      <c r="G3" s="162"/>
      <c r="H3" s="162"/>
      <c r="I3" s="162"/>
      <c r="J3" s="163"/>
    </row>
    <row r="4" spans="1:10" ht="15.75">
      <c r="A4" s="158" t="s">
        <v>56</v>
      </c>
      <c r="B4" s="159"/>
      <c r="C4" s="159"/>
      <c r="D4" s="159"/>
      <c r="E4" s="159"/>
      <c r="F4" s="159"/>
      <c r="G4" s="159"/>
      <c r="H4" s="159"/>
      <c r="I4" s="159"/>
      <c r="J4" s="160"/>
    </row>
    <row r="5" spans="1:10" ht="20.25">
      <c r="A5" s="164" t="s">
        <v>3</v>
      </c>
      <c r="B5" s="165"/>
      <c r="C5" s="165"/>
      <c r="D5" s="165"/>
      <c r="E5" s="165"/>
      <c r="F5" s="165"/>
      <c r="G5" s="165"/>
      <c r="H5" s="165"/>
      <c r="I5" s="165"/>
      <c r="J5" s="166"/>
    </row>
    <row r="6" spans="1:10" ht="12.75">
      <c r="A6" s="50"/>
      <c r="B6" s="51"/>
      <c r="C6" s="51"/>
      <c r="D6" s="51"/>
      <c r="E6" s="51"/>
      <c r="F6" s="51"/>
      <c r="G6" s="51"/>
      <c r="H6" s="51"/>
      <c r="I6" s="51"/>
      <c r="J6" s="52"/>
    </row>
    <row r="7" spans="1:10" ht="15.75">
      <c r="A7" s="168" t="s">
        <v>4</v>
      </c>
      <c r="B7" s="169"/>
      <c r="C7" s="67" t="s">
        <v>48</v>
      </c>
      <c r="D7" s="70"/>
      <c r="E7" s="70"/>
      <c r="F7" s="70"/>
      <c r="G7" s="70"/>
      <c r="H7" s="70"/>
      <c r="I7" s="70"/>
      <c r="J7" s="73" t="s">
        <v>169</v>
      </c>
    </row>
    <row r="8" spans="1:10" ht="15.75">
      <c r="A8" s="168" t="s">
        <v>5</v>
      </c>
      <c r="B8" s="169"/>
      <c r="C8" s="66" t="s">
        <v>57</v>
      </c>
      <c r="D8" s="70"/>
      <c r="E8" s="70"/>
      <c r="F8" s="70"/>
      <c r="G8" s="70"/>
      <c r="H8" s="70"/>
      <c r="I8" s="70"/>
      <c r="J8" s="69">
        <v>2010</v>
      </c>
    </row>
    <row r="9" spans="1:10" ht="13.5" thickBot="1">
      <c r="A9" s="54"/>
      <c r="B9" s="55"/>
      <c r="C9" s="55"/>
      <c r="D9" s="55"/>
      <c r="E9" s="55"/>
      <c r="F9" s="55"/>
      <c r="G9" s="55"/>
      <c r="H9" s="55"/>
      <c r="I9" s="55"/>
      <c r="J9" s="56"/>
    </row>
    <row r="10" spans="1:10" ht="12.75">
      <c r="A10" s="104"/>
      <c r="B10" s="105"/>
      <c r="C10" s="105" t="s">
        <v>89</v>
      </c>
      <c r="D10" s="105"/>
      <c r="E10" s="105"/>
      <c r="F10" s="105"/>
      <c r="G10" s="105"/>
      <c r="H10" s="105"/>
      <c r="I10" s="105"/>
      <c r="J10" s="105"/>
    </row>
    <row r="11" spans="1:10" ht="12.75">
      <c r="A11" s="106" t="s">
        <v>40</v>
      </c>
      <c r="B11" s="106" t="s">
        <v>42</v>
      </c>
      <c r="C11" s="106" t="s">
        <v>55</v>
      </c>
      <c r="D11" s="106" t="s">
        <v>46</v>
      </c>
      <c r="E11" s="106" t="s">
        <v>46</v>
      </c>
      <c r="F11" s="106" t="s">
        <v>46</v>
      </c>
      <c r="G11" s="106" t="s">
        <v>46</v>
      </c>
      <c r="H11" s="106" t="s">
        <v>46</v>
      </c>
      <c r="I11" s="106" t="s">
        <v>46</v>
      </c>
      <c r="J11" s="106" t="s">
        <v>46</v>
      </c>
    </row>
    <row r="12" spans="1:10" ht="13.5" thickBot="1">
      <c r="A12" s="107" t="s">
        <v>41</v>
      </c>
      <c r="B12" s="107"/>
      <c r="C12" s="107" t="s">
        <v>88</v>
      </c>
      <c r="D12" s="107" t="s">
        <v>13</v>
      </c>
      <c r="E12" s="107" t="s">
        <v>14</v>
      </c>
      <c r="F12" s="107" t="s">
        <v>15</v>
      </c>
      <c r="G12" s="107" t="s">
        <v>16</v>
      </c>
      <c r="H12" s="107" t="s">
        <v>21</v>
      </c>
      <c r="I12" s="107" t="s">
        <v>24</v>
      </c>
      <c r="J12" s="107" t="s">
        <v>25</v>
      </c>
    </row>
    <row r="13" spans="1:10" ht="13.5" thickBot="1">
      <c r="A13" s="108">
        <v>1</v>
      </c>
      <c r="B13" s="109">
        <v>2</v>
      </c>
      <c r="C13" s="109"/>
      <c r="D13" s="109"/>
      <c r="E13" s="109"/>
      <c r="F13" s="109"/>
      <c r="G13" s="146">
        <v>7</v>
      </c>
      <c r="H13" s="146"/>
      <c r="I13" s="146"/>
      <c r="J13" s="110">
        <v>8</v>
      </c>
    </row>
    <row r="14" spans="1:10" ht="16.5" thickBot="1">
      <c r="A14" s="32"/>
      <c r="B14" s="71" t="s">
        <v>60</v>
      </c>
      <c r="C14" s="33">
        <f aca="true" t="shared" si="0" ref="C14:J14">C15</f>
        <v>53933107.48</v>
      </c>
      <c r="D14" s="33">
        <f t="shared" si="0"/>
        <v>0</v>
      </c>
      <c r="E14" s="33">
        <f t="shared" si="0"/>
        <v>3733107.4799999995</v>
      </c>
      <c r="F14" s="33">
        <f t="shared" si="0"/>
        <v>50200000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53933107.48</v>
      </c>
    </row>
    <row r="15" spans="1:10" ht="16.5" thickBot="1">
      <c r="A15" s="74"/>
      <c r="B15" s="72" t="s">
        <v>63</v>
      </c>
      <c r="C15" s="43">
        <f aca="true" t="shared" si="1" ref="C15:J15">SUM(C16)</f>
        <v>53933107.48</v>
      </c>
      <c r="D15" s="43">
        <f t="shared" si="1"/>
        <v>0</v>
      </c>
      <c r="E15" s="43">
        <f t="shared" si="1"/>
        <v>3733107.4799999995</v>
      </c>
      <c r="F15" s="43">
        <f t="shared" si="1"/>
        <v>50200000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53933107.48</v>
      </c>
    </row>
    <row r="16" spans="1:10" ht="15.75">
      <c r="A16" s="44" t="s">
        <v>96</v>
      </c>
      <c r="B16" s="124" t="s">
        <v>95</v>
      </c>
      <c r="C16" s="128">
        <f aca="true" t="shared" si="2" ref="C16:J16">SUM(C17+C19+C21+C23)</f>
        <v>53933107.48</v>
      </c>
      <c r="D16" s="128">
        <f t="shared" si="2"/>
        <v>0</v>
      </c>
      <c r="E16" s="128">
        <f t="shared" si="2"/>
        <v>3733107.4799999995</v>
      </c>
      <c r="F16" s="128">
        <f t="shared" si="2"/>
        <v>50200000</v>
      </c>
      <c r="G16" s="128">
        <f t="shared" si="2"/>
        <v>0</v>
      </c>
      <c r="H16" s="128">
        <f t="shared" si="2"/>
        <v>0</v>
      </c>
      <c r="I16" s="128">
        <f>SUM(I17+I19+I21+I23)</f>
        <v>0</v>
      </c>
      <c r="J16" s="128">
        <f t="shared" si="2"/>
        <v>53933107.48</v>
      </c>
    </row>
    <row r="17" spans="1:10" ht="15.75">
      <c r="A17" s="44" t="s">
        <v>130</v>
      </c>
      <c r="B17" s="124" t="s">
        <v>131</v>
      </c>
      <c r="C17" s="128">
        <f aca="true" t="shared" si="3" ref="C17:J17">C18</f>
        <v>1083115.2</v>
      </c>
      <c r="D17" s="128">
        <f t="shared" si="3"/>
        <v>0</v>
      </c>
      <c r="E17" s="144">
        <f t="shared" si="3"/>
        <v>1083115.2</v>
      </c>
      <c r="F17" s="128">
        <f t="shared" si="3"/>
        <v>0</v>
      </c>
      <c r="G17" s="128">
        <f t="shared" si="3"/>
        <v>0</v>
      </c>
      <c r="H17" s="128">
        <f t="shared" si="3"/>
        <v>0</v>
      </c>
      <c r="I17" s="128">
        <f t="shared" si="3"/>
        <v>0</v>
      </c>
      <c r="J17" s="128">
        <f t="shared" si="3"/>
        <v>1083115.2</v>
      </c>
    </row>
    <row r="18" spans="1:10" ht="15">
      <c r="A18" s="44" t="s">
        <v>133</v>
      </c>
      <c r="B18" s="26" t="s">
        <v>131</v>
      </c>
      <c r="C18" s="27">
        <v>1083115.2</v>
      </c>
      <c r="D18" s="27">
        <v>0</v>
      </c>
      <c r="E18" s="145">
        <v>1083115.2</v>
      </c>
      <c r="F18" s="27">
        <v>0</v>
      </c>
      <c r="G18" s="145">
        <v>0</v>
      </c>
      <c r="H18" s="145">
        <v>0</v>
      </c>
      <c r="I18" s="145">
        <v>0</v>
      </c>
      <c r="J18" s="24">
        <f>SUM(D18:G18)</f>
        <v>1083115.2</v>
      </c>
    </row>
    <row r="19" spans="1:10" ht="15.75">
      <c r="A19" s="44" t="s">
        <v>104</v>
      </c>
      <c r="B19" s="124" t="s">
        <v>99</v>
      </c>
      <c r="C19" s="128">
        <f aca="true" t="shared" si="4" ref="C19:J19">C20</f>
        <v>2289692.28</v>
      </c>
      <c r="D19" s="128">
        <f t="shared" si="4"/>
        <v>0</v>
      </c>
      <c r="E19" s="128">
        <f t="shared" si="4"/>
        <v>2289692.28</v>
      </c>
      <c r="F19" s="128">
        <f t="shared" si="4"/>
        <v>0</v>
      </c>
      <c r="G19" s="128">
        <f t="shared" si="4"/>
        <v>0</v>
      </c>
      <c r="H19" s="128">
        <f t="shared" si="4"/>
        <v>0</v>
      </c>
      <c r="I19" s="128">
        <f t="shared" si="4"/>
        <v>0</v>
      </c>
      <c r="J19" s="128">
        <f t="shared" si="4"/>
        <v>2289692.28</v>
      </c>
    </row>
    <row r="20" spans="1:12" ht="15.75">
      <c r="A20" s="44" t="s">
        <v>142</v>
      </c>
      <c r="B20" s="26" t="s">
        <v>134</v>
      </c>
      <c r="C20" s="27">
        <v>2289692.28</v>
      </c>
      <c r="D20" s="128">
        <v>0</v>
      </c>
      <c r="E20" s="27">
        <v>2289692.28</v>
      </c>
      <c r="F20" s="27">
        <v>0</v>
      </c>
      <c r="G20" s="27">
        <v>0</v>
      </c>
      <c r="H20" s="27">
        <v>0</v>
      </c>
      <c r="I20" s="27">
        <v>0</v>
      </c>
      <c r="J20" s="27">
        <f>SUM(D20:G20)</f>
        <v>2289692.28</v>
      </c>
      <c r="L20" s="12"/>
    </row>
    <row r="21" spans="1:10" ht="15.75">
      <c r="A21" s="44" t="s">
        <v>106</v>
      </c>
      <c r="B21" s="124" t="s">
        <v>136</v>
      </c>
      <c r="C21" s="128">
        <f aca="true" t="shared" si="5" ref="C21:J21">C22</f>
        <v>360300</v>
      </c>
      <c r="D21" s="128">
        <f t="shared" si="5"/>
        <v>0</v>
      </c>
      <c r="E21" s="128">
        <f t="shared" si="5"/>
        <v>360300</v>
      </c>
      <c r="F21" s="128">
        <f t="shared" si="5"/>
        <v>0</v>
      </c>
      <c r="G21" s="128">
        <f t="shared" si="5"/>
        <v>0</v>
      </c>
      <c r="H21" s="128">
        <f t="shared" si="5"/>
        <v>0</v>
      </c>
      <c r="I21" s="128">
        <f t="shared" si="5"/>
        <v>0</v>
      </c>
      <c r="J21" s="128">
        <f t="shared" si="5"/>
        <v>360300</v>
      </c>
    </row>
    <row r="22" spans="1:10" ht="15.75">
      <c r="A22" s="44" t="s">
        <v>135</v>
      </c>
      <c r="B22" s="26" t="s">
        <v>137</v>
      </c>
      <c r="C22" s="27">
        <f>687137.6-326837.6</f>
        <v>360300</v>
      </c>
      <c r="D22" s="128">
        <v>0</v>
      </c>
      <c r="E22" s="27">
        <v>360300</v>
      </c>
      <c r="F22" s="27">
        <v>0</v>
      </c>
      <c r="G22" s="27">
        <v>0</v>
      </c>
      <c r="H22" s="27">
        <v>0</v>
      </c>
      <c r="I22" s="27">
        <v>0</v>
      </c>
      <c r="J22" s="27">
        <f>SUM(D22:G22)</f>
        <v>360300</v>
      </c>
    </row>
    <row r="23" spans="1:10" ht="15.75">
      <c r="A23" s="44" t="s">
        <v>107</v>
      </c>
      <c r="B23" s="124" t="s">
        <v>100</v>
      </c>
      <c r="C23" s="128">
        <f aca="true" t="shared" si="6" ref="C23:J23">C24</f>
        <v>50200000</v>
      </c>
      <c r="D23" s="128">
        <f t="shared" si="6"/>
        <v>0</v>
      </c>
      <c r="E23" s="128">
        <f t="shared" si="6"/>
        <v>0</v>
      </c>
      <c r="F23" s="128">
        <f t="shared" si="6"/>
        <v>50200000</v>
      </c>
      <c r="G23" s="128">
        <f t="shared" si="6"/>
        <v>0</v>
      </c>
      <c r="H23" s="128">
        <f t="shared" si="6"/>
        <v>0</v>
      </c>
      <c r="I23" s="128">
        <f t="shared" si="6"/>
        <v>0</v>
      </c>
      <c r="J23" s="128">
        <f t="shared" si="6"/>
        <v>50200000</v>
      </c>
    </row>
    <row r="24" spans="1:10" ht="16.5" thickBot="1">
      <c r="A24" s="44" t="s">
        <v>138</v>
      </c>
      <c r="B24" s="26" t="s">
        <v>139</v>
      </c>
      <c r="C24" s="27">
        <v>50200000</v>
      </c>
      <c r="D24" s="128">
        <v>0</v>
      </c>
      <c r="E24" s="27">
        <v>0</v>
      </c>
      <c r="F24" s="27">
        <v>50200000</v>
      </c>
      <c r="G24" s="27">
        <v>0</v>
      </c>
      <c r="H24" s="27">
        <v>0</v>
      </c>
      <c r="I24" s="27">
        <v>0</v>
      </c>
      <c r="J24" s="27">
        <f>SUM(D24:G24)</f>
        <v>50200000</v>
      </c>
    </row>
    <row r="25" spans="1:10" ht="16.5" thickBot="1">
      <c r="A25" s="83"/>
      <c r="B25" s="72" t="s">
        <v>61</v>
      </c>
      <c r="C25" s="34">
        <f aca="true" t="shared" si="7" ref="C25:J25">SUM(C26:C26)</f>
        <v>59069243.63</v>
      </c>
      <c r="D25" s="34">
        <f t="shared" si="7"/>
        <v>0</v>
      </c>
      <c r="E25" s="34">
        <f t="shared" si="7"/>
        <v>59069243.63</v>
      </c>
      <c r="F25" s="34">
        <f t="shared" si="7"/>
        <v>0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5">
        <f t="shared" si="7"/>
        <v>59069243.63</v>
      </c>
    </row>
    <row r="26" spans="1:12" ht="15.75" thickBot="1">
      <c r="A26" s="47" t="s">
        <v>79</v>
      </c>
      <c r="B26" s="26" t="s">
        <v>59</v>
      </c>
      <c r="C26" s="27">
        <v>59069243.63</v>
      </c>
      <c r="D26" s="28">
        <v>0</v>
      </c>
      <c r="E26" s="27">
        <v>59069243.63</v>
      </c>
      <c r="F26" s="27">
        <v>0</v>
      </c>
      <c r="G26" s="145">
        <v>0</v>
      </c>
      <c r="H26" s="145">
        <v>0</v>
      </c>
      <c r="I26" s="145">
        <v>0</v>
      </c>
      <c r="J26" s="24">
        <f>SUM(D26:G26)</f>
        <v>59069243.63</v>
      </c>
      <c r="K26" s="12"/>
      <c r="L26" s="12"/>
    </row>
    <row r="27" spans="1:10" ht="18.75" thickBot="1">
      <c r="A27" s="170" t="s">
        <v>50</v>
      </c>
      <c r="B27" s="171"/>
      <c r="C27" s="31">
        <f>SUM(C14+C25)</f>
        <v>113002351.11</v>
      </c>
      <c r="D27" s="31">
        <f>SUM(D16+D25)</f>
        <v>0</v>
      </c>
      <c r="E27" s="31">
        <f aca="true" t="shared" si="8" ref="E27:J27">SUM(E14+E25)</f>
        <v>62802351.11</v>
      </c>
      <c r="F27" s="31">
        <f t="shared" si="8"/>
        <v>50200000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80">
        <f t="shared" si="8"/>
        <v>113002351.11</v>
      </c>
    </row>
    <row r="28" spans="1:10" ht="12.75">
      <c r="A28" s="112" t="s">
        <v>109</v>
      </c>
      <c r="B28" s="10"/>
      <c r="C28" s="10"/>
      <c r="D28" s="10"/>
      <c r="E28" s="10"/>
      <c r="F28" s="10"/>
      <c r="G28" s="10"/>
      <c r="H28" s="10"/>
      <c r="I28" s="10"/>
      <c r="J28" s="11"/>
    </row>
    <row r="29" spans="1:10" ht="12.75">
      <c r="A29" s="119"/>
      <c r="B29" s="5"/>
      <c r="C29" s="5"/>
      <c r="D29" s="5"/>
      <c r="E29" s="5"/>
      <c r="F29" s="5"/>
      <c r="G29" s="5"/>
      <c r="H29" s="5"/>
      <c r="I29" s="5"/>
      <c r="J29" s="6"/>
    </row>
    <row r="30" spans="1:10" ht="12" customHeight="1">
      <c r="A30" s="176"/>
      <c r="B30" s="177"/>
      <c r="C30" s="177"/>
      <c r="D30" s="177"/>
      <c r="E30" s="177"/>
      <c r="F30" s="177"/>
      <c r="G30" s="177"/>
      <c r="H30" s="177"/>
      <c r="I30" s="177"/>
      <c r="J30" s="178"/>
    </row>
    <row r="31" spans="1:10" ht="12.75">
      <c r="A31" s="62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62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62">
        <f ca="1">TODAY()</f>
        <v>40568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3.5" thickBot="1">
      <c r="A34" s="4"/>
      <c r="B34" s="76" t="s">
        <v>85</v>
      </c>
      <c r="C34" s="2"/>
      <c r="D34" s="5"/>
      <c r="E34" s="5"/>
      <c r="F34" s="5"/>
      <c r="G34" s="5"/>
      <c r="H34" s="5"/>
      <c r="I34" s="5"/>
      <c r="J34" s="6"/>
    </row>
    <row r="35" spans="1:10" ht="12.75">
      <c r="A35" s="4"/>
      <c r="B35" s="77" t="s">
        <v>121</v>
      </c>
      <c r="C35" s="3"/>
      <c r="D35" s="6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6"/>
      <c r="B37" s="5"/>
      <c r="C37" s="5"/>
      <c r="D37" s="5"/>
      <c r="E37" s="5"/>
      <c r="F37" s="5"/>
      <c r="G37" s="5"/>
      <c r="H37" s="5"/>
      <c r="I37" s="5"/>
      <c r="J37" s="6"/>
    </row>
    <row r="38" spans="1:10" ht="13.5" thickBot="1">
      <c r="A38" s="7"/>
      <c r="B38" s="8"/>
      <c r="C38" s="8"/>
      <c r="D38" s="8"/>
      <c r="E38" s="8"/>
      <c r="F38" s="8"/>
      <c r="G38" s="8"/>
      <c r="H38" s="8"/>
      <c r="I38" s="8"/>
      <c r="J38" s="9"/>
    </row>
  </sheetData>
  <mergeCells count="9">
    <mergeCell ref="A30:J30"/>
    <mergeCell ref="A5:J5"/>
    <mergeCell ref="A27:B27"/>
    <mergeCell ref="A1:J1"/>
    <mergeCell ref="A2:J2"/>
    <mergeCell ref="A3:J3"/>
    <mergeCell ref="A4:J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75" zoomScaleNormal="75" workbookViewId="0" topLeftCell="A1">
      <selection activeCell="AC8" sqref="AC8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7"/>
    </row>
    <row r="2" spans="1:29" ht="15.75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60"/>
    </row>
    <row r="3" spans="1:29" ht="18">
      <c r="A3" s="161" t="s">
        <v>51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3"/>
    </row>
    <row r="4" spans="1:29" ht="15.75">
      <c r="A4" s="158" t="s">
        <v>53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60"/>
    </row>
    <row r="5" spans="1:29" ht="20.25">
      <c r="A5" s="164" t="s">
        <v>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6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7"/>
    </row>
    <row r="7" spans="1:30" ht="15.75">
      <c r="A7" s="168" t="s">
        <v>4</v>
      </c>
      <c r="B7" s="169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122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169</v>
      </c>
      <c r="AD7" s="5"/>
    </row>
    <row r="8" spans="1:30" ht="15.75">
      <c r="A8" s="168" t="s">
        <v>5</v>
      </c>
      <c r="B8" s="169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2010</v>
      </c>
      <c r="AD8" s="40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4"/>
      <c r="B10" s="105"/>
      <c r="C10" s="105" t="s">
        <v>54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29" ht="12.75">
      <c r="A11" s="106" t="s">
        <v>40</v>
      </c>
      <c r="B11" s="106" t="s">
        <v>42</v>
      </c>
      <c r="C11" s="106" t="s">
        <v>55</v>
      </c>
      <c r="D11" s="106" t="s">
        <v>45</v>
      </c>
      <c r="E11" s="106" t="s">
        <v>45</v>
      </c>
      <c r="F11" s="106" t="s">
        <v>45</v>
      </c>
      <c r="G11" s="106" t="s">
        <v>45</v>
      </c>
      <c r="H11" s="106" t="s">
        <v>45</v>
      </c>
      <c r="I11" s="106" t="s">
        <v>45</v>
      </c>
      <c r="J11" s="106" t="s">
        <v>45</v>
      </c>
      <c r="K11" s="106" t="s">
        <v>45</v>
      </c>
      <c r="L11" s="106" t="s">
        <v>45</v>
      </c>
      <c r="M11" s="106" t="s">
        <v>45</v>
      </c>
      <c r="N11" s="106" t="s">
        <v>45</v>
      </c>
      <c r="O11" s="106" t="s">
        <v>45</v>
      </c>
      <c r="P11" s="106" t="s">
        <v>45</v>
      </c>
      <c r="Q11" s="106" t="s">
        <v>46</v>
      </c>
      <c r="R11" s="106" t="s">
        <v>46</v>
      </c>
      <c r="S11" s="106" t="s">
        <v>46</v>
      </c>
      <c r="T11" s="106" t="s">
        <v>46</v>
      </c>
      <c r="U11" s="106" t="s">
        <v>46</v>
      </c>
      <c r="V11" s="106" t="s">
        <v>46</v>
      </c>
      <c r="W11" s="106" t="s">
        <v>46</v>
      </c>
      <c r="X11" s="106" t="s">
        <v>46</v>
      </c>
      <c r="Y11" s="106" t="s">
        <v>46</v>
      </c>
      <c r="Z11" s="106" t="s">
        <v>46</v>
      </c>
      <c r="AA11" s="106" t="s">
        <v>46</v>
      </c>
      <c r="AB11" s="106" t="s">
        <v>46</v>
      </c>
      <c r="AC11" s="106" t="s">
        <v>46</v>
      </c>
    </row>
    <row r="12" spans="1:29" ht="13.5" thickBot="1">
      <c r="A12" s="107" t="s">
        <v>41</v>
      </c>
      <c r="B12" s="107"/>
      <c r="C12" s="107" t="s">
        <v>88</v>
      </c>
      <c r="D12" s="107" t="s">
        <v>13</v>
      </c>
      <c r="E12" s="107" t="s">
        <v>14</v>
      </c>
      <c r="F12" s="107" t="s">
        <v>15</v>
      </c>
      <c r="G12" s="107" t="s">
        <v>16</v>
      </c>
      <c r="H12" s="107" t="s">
        <v>28</v>
      </c>
      <c r="I12" s="107" t="s">
        <v>29</v>
      </c>
      <c r="J12" s="107" t="s">
        <v>30</v>
      </c>
      <c r="K12" s="107" t="s">
        <v>20</v>
      </c>
      <c r="L12" s="107" t="s">
        <v>90</v>
      </c>
      <c r="M12" s="107" t="s">
        <v>31</v>
      </c>
      <c r="N12" s="107" t="s">
        <v>23</v>
      </c>
      <c r="O12" s="107" t="s">
        <v>24</v>
      </c>
      <c r="P12" s="107" t="s">
        <v>47</v>
      </c>
      <c r="Q12" s="107" t="s">
        <v>13</v>
      </c>
      <c r="R12" s="107" t="s">
        <v>14</v>
      </c>
      <c r="S12" s="107" t="s">
        <v>15</v>
      </c>
      <c r="T12" s="107" t="s">
        <v>16</v>
      </c>
      <c r="U12" s="107" t="s">
        <v>28</v>
      </c>
      <c r="V12" s="107" t="s">
        <v>29</v>
      </c>
      <c r="W12" s="107" t="s">
        <v>30</v>
      </c>
      <c r="X12" s="107" t="s">
        <v>20</v>
      </c>
      <c r="Y12" s="107" t="s">
        <v>90</v>
      </c>
      <c r="Z12" s="107" t="s">
        <v>31</v>
      </c>
      <c r="AA12" s="107" t="s">
        <v>23</v>
      </c>
      <c r="AB12" s="107" t="s">
        <v>24</v>
      </c>
      <c r="AC12" s="107" t="s">
        <v>25</v>
      </c>
    </row>
    <row r="13" spans="1:29" ht="13.5" thickBot="1">
      <c r="A13" s="108">
        <v>1</v>
      </c>
      <c r="B13" s="109">
        <v>2</v>
      </c>
      <c r="C13" s="109"/>
      <c r="D13" s="109"/>
      <c r="E13" s="109"/>
      <c r="F13" s="109">
        <v>5</v>
      </c>
      <c r="G13" s="109">
        <v>5</v>
      </c>
      <c r="H13" s="109">
        <v>5</v>
      </c>
      <c r="I13" s="109">
        <v>5</v>
      </c>
      <c r="J13" s="109">
        <v>5</v>
      </c>
      <c r="K13" s="109">
        <v>5</v>
      </c>
      <c r="L13" s="109">
        <v>5</v>
      </c>
      <c r="M13" s="109">
        <v>5</v>
      </c>
      <c r="N13" s="109">
        <v>5</v>
      </c>
      <c r="O13" s="109">
        <v>5</v>
      </c>
      <c r="P13" s="109">
        <v>6</v>
      </c>
      <c r="Q13" s="109"/>
      <c r="R13" s="109"/>
      <c r="S13" s="109">
        <v>7</v>
      </c>
      <c r="T13" s="109">
        <v>7</v>
      </c>
      <c r="U13" s="109">
        <v>7</v>
      </c>
      <c r="V13" s="109">
        <v>7</v>
      </c>
      <c r="W13" s="109">
        <v>7</v>
      </c>
      <c r="X13" s="109">
        <v>7</v>
      </c>
      <c r="Y13" s="109">
        <v>7</v>
      </c>
      <c r="Z13" s="109">
        <v>7</v>
      </c>
      <c r="AA13" s="109">
        <v>7</v>
      </c>
      <c r="AB13" s="109">
        <v>7</v>
      </c>
      <c r="AC13" s="110">
        <v>8</v>
      </c>
    </row>
    <row r="14" spans="1:30" s="30" customFormat="1" ht="16.5" thickBot="1">
      <c r="A14" s="32"/>
      <c r="B14" s="71" t="s">
        <v>60</v>
      </c>
      <c r="C14" s="33">
        <f>C15</f>
        <v>53310635.01</v>
      </c>
      <c r="D14" s="33">
        <f aca="true" t="shared" si="0" ref="D14:AB15">D15</f>
        <v>0</v>
      </c>
      <c r="E14" s="33">
        <f t="shared" si="0"/>
        <v>3444414.77</v>
      </c>
      <c r="F14" s="33">
        <f t="shared" si="0"/>
        <v>12483857.48</v>
      </c>
      <c r="G14" s="33">
        <f t="shared" si="0"/>
        <v>8324013.35</v>
      </c>
      <c r="H14" s="33">
        <f t="shared" si="0"/>
        <v>5716257.94</v>
      </c>
      <c r="I14" s="33">
        <f t="shared" si="0"/>
        <v>5881713.11</v>
      </c>
      <c r="J14" s="33">
        <f t="shared" si="0"/>
        <v>11378333</v>
      </c>
      <c r="K14" s="33">
        <f t="shared" si="0"/>
        <v>606345.77</v>
      </c>
      <c r="L14" s="33">
        <f t="shared" si="0"/>
        <v>3486755.46</v>
      </c>
      <c r="M14" s="33">
        <f t="shared" si="0"/>
        <v>1595744.55</v>
      </c>
      <c r="N14" s="33">
        <f t="shared" si="0"/>
        <v>0</v>
      </c>
      <c r="O14" s="33">
        <f t="shared" si="0"/>
        <v>393199.58</v>
      </c>
      <c r="P14" s="33">
        <f>P15</f>
        <v>53310635.01</v>
      </c>
      <c r="Q14" s="33">
        <f t="shared" si="0"/>
        <v>0</v>
      </c>
      <c r="R14" s="33">
        <f t="shared" si="0"/>
        <v>3444414.77</v>
      </c>
      <c r="S14" s="33">
        <f t="shared" si="0"/>
        <v>12483857.48</v>
      </c>
      <c r="T14" s="33">
        <f t="shared" si="0"/>
        <v>8324013.35</v>
      </c>
      <c r="U14" s="33">
        <f t="shared" si="0"/>
        <v>5716257.94</v>
      </c>
      <c r="V14" s="33">
        <f t="shared" si="0"/>
        <v>5881713.11</v>
      </c>
      <c r="W14" s="33">
        <f t="shared" si="0"/>
        <v>11378333</v>
      </c>
      <c r="X14" s="33">
        <f t="shared" si="0"/>
        <v>606345.77</v>
      </c>
      <c r="Y14" s="33">
        <f t="shared" si="0"/>
        <v>3486755.46</v>
      </c>
      <c r="Z14" s="33">
        <f t="shared" si="0"/>
        <v>1595744.55</v>
      </c>
      <c r="AA14" s="33">
        <f t="shared" si="0"/>
        <v>0</v>
      </c>
      <c r="AB14" s="33">
        <f t="shared" si="0"/>
        <v>393199.58</v>
      </c>
      <c r="AC14" s="33">
        <f>AC15</f>
        <v>53310635.01</v>
      </c>
      <c r="AD14" s="1"/>
    </row>
    <row r="15" spans="1:30" s="12" customFormat="1" ht="16.5" thickBot="1">
      <c r="A15" s="74"/>
      <c r="B15" s="72" t="s">
        <v>63</v>
      </c>
      <c r="C15" s="43">
        <f>SUM(C16)</f>
        <v>53310635.01</v>
      </c>
      <c r="D15" s="43">
        <f>SUM(D17:D18)</f>
        <v>0</v>
      </c>
      <c r="E15" s="43">
        <f>E16</f>
        <v>3444414.77</v>
      </c>
      <c r="F15" s="43">
        <f t="shared" si="0"/>
        <v>12483857.48</v>
      </c>
      <c r="G15" s="43">
        <f t="shared" si="0"/>
        <v>8324013.35</v>
      </c>
      <c r="H15" s="43">
        <f t="shared" si="0"/>
        <v>5716257.94</v>
      </c>
      <c r="I15" s="43">
        <f t="shared" si="0"/>
        <v>5881713.11</v>
      </c>
      <c r="J15" s="43">
        <f t="shared" si="0"/>
        <v>11378333</v>
      </c>
      <c r="K15" s="43">
        <f t="shared" si="0"/>
        <v>606345.77</v>
      </c>
      <c r="L15" s="43">
        <f t="shared" si="0"/>
        <v>3486755.46</v>
      </c>
      <c r="M15" s="43">
        <f t="shared" si="0"/>
        <v>1595744.55</v>
      </c>
      <c r="N15" s="43">
        <f t="shared" si="0"/>
        <v>0</v>
      </c>
      <c r="O15" s="43">
        <f t="shared" si="0"/>
        <v>393199.58</v>
      </c>
      <c r="P15" s="43">
        <f t="shared" si="0"/>
        <v>53310635.01</v>
      </c>
      <c r="Q15" s="43">
        <f t="shared" si="0"/>
        <v>0</v>
      </c>
      <c r="R15" s="43">
        <f t="shared" si="0"/>
        <v>3444414.77</v>
      </c>
      <c r="S15" s="43">
        <f t="shared" si="0"/>
        <v>12483857.48</v>
      </c>
      <c r="T15" s="43">
        <f t="shared" si="0"/>
        <v>8324013.35</v>
      </c>
      <c r="U15" s="43">
        <f t="shared" si="0"/>
        <v>5716257.94</v>
      </c>
      <c r="V15" s="43">
        <f t="shared" si="0"/>
        <v>5881713.11</v>
      </c>
      <c r="W15" s="43">
        <f t="shared" si="0"/>
        <v>11378333</v>
      </c>
      <c r="X15" s="43">
        <f t="shared" si="0"/>
        <v>606345.77</v>
      </c>
      <c r="Y15" s="43">
        <f t="shared" si="0"/>
        <v>3486755.46</v>
      </c>
      <c r="Z15" s="43">
        <f t="shared" si="0"/>
        <v>1595744.55</v>
      </c>
      <c r="AA15" s="43">
        <f t="shared" si="0"/>
        <v>0</v>
      </c>
      <c r="AB15" s="43">
        <f t="shared" si="0"/>
        <v>393199.58</v>
      </c>
      <c r="AC15" s="43">
        <f>AC16</f>
        <v>53310635.01</v>
      </c>
      <c r="AD15" s="1"/>
    </row>
    <row r="16" spans="1:30" s="12" customFormat="1" ht="15.75">
      <c r="A16" s="82" t="s">
        <v>96</v>
      </c>
      <c r="B16" s="139" t="s">
        <v>95</v>
      </c>
      <c r="C16" s="138">
        <f aca="true" t="shared" si="1" ref="C16:N16">SUM(C17+C20+C22)</f>
        <v>53310635.01</v>
      </c>
      <c r="D16" s="138">
        <f t="shared" si="1"/>
        <v>0</v>
      </c>
      <c r="E16" s="138">
        <f t="shared" si="1"/>
        <v>3444414.77</v>
      </c>
      <c r="F16" s="138">
        <f t="shared" si="1"/>
        <v>12483857.48</v>
      </c>
      <c r="G16" s="138">
        <f t="shared" si="1"/>
        <v>8324013.35</v>
      </c>
      <c r="H16" s="138">
        <f t="shared" si="1"/>
        <v>5716257.94</v>
      </c>
      <c r="I16" s="138">
        <f t="shared" si="1"/>
        <v>5881713.11</v>
      </c>
      <c r="J16" s="138">
        <f t="shared" si="1"/>
        <v>11378333</v>
      </c>
      <c r="K16" s="138">
        <f t="shared" si="1"/>
        <v>606345.77</v>
      </c>
      <c r="L16" s="138">
        <f t="shared" si="1"/>
        <v>3486755.46</v>
      </c>
      <c r="M16" s="138">
        <f t="shared" si="1"/>
        <v>1595744.55</v>
      </c>
      <c r="N16" s="138">
        <f t="shared" si="1"/>
        <v>0</v>
      </c>
      <c r="O16" s="138">
        <f>SUM(O17+O20+O22+O18)</f>
        <v>393199.58</v>
      </c>
      <c r="P16" s="138">
        <f aca="true" t="shared" si="2" ref="P16:AA16">SUM(P17+P20+P22)</f>
        <v>53310635.01</v>
      </c>
      <c r="Q16" s="138">
        <f t="shared" si="2"/>
        <v>0</v>
      </c>
      <c r="R16" s="138">
        <f t="shared" si="2"/>
        <v>3444414.77</v>
      </c>
      <c r="S16" s="138">
        <f t="shared" si="2"/>
        <v>12483857.48</v>
      </c>
      <c r="T16" s="138">
        <f t="shared" si="2"/>
        <v>8324013.35</v>
      </c>
      <c r="U16" s="138">
        <f t="shared" si="2"/>
        <v>5716257.94</v>
      </c>
      <c r="V16" s="138">
        <f t="shared" si="2"/>
        <v>5881713.11</v>
      </c>
      <c r="W16" s="138">
        <f t="shared" si="2"/>
        <v>11378333</v>
      </c>
      <c r="X16" s="138">
        <f t="shared" si="2"/>
        <v>606345.77</v>
      </c>
      <c r="Y16" s="138">
        <f t="shared" si="2"/>
        <v>3486755.46</v>
      </c>
      <c r="Z16" s="138">
        <f t="shared" si="2"/>
        <v>1595744.55</v>
      </c>
      <c r="AA16" s="138">
        <f t="shared" si="2"/>
        <v>0</v>
      </c>
      <c r="AB16" s="138">
        <f>SUM(AB17+AB20+AB22+AB18)</f>
        <v>393199.58</v>
      </c>
      <c r="AC16" s="138">
        <f>SUM(AC17+AC20+AC22)</f>
        <v>53310635.01</v>
      </c>
      <c r="AD16" s="1"/>
    </row>
    <row r="17" spans="1:30" s="140" customFormat="1" ht="15.75">
      <c r="A17" s="44" t="s">
        <v>104</v>
      </c>
      <c r="B17" s="125" t="s">
        <v>99</v>
      </c>
      <c r="C17" s="126">
        <f>SUM(C18+C19)</f>
        <v>50932929.08</v>
      </c>
      <c r="D17" s="126">
        <v>0</v>
      </c>
      <c r="E17" s="126">
        <f>SUM(E18:E19)</f>
        <v>3259277.17</v>
      </c>
      <c r="F17" s="126">
        <f>F18+F19</f>
        <v>12483857.48</v>
      </c>
      <c r="G17" s="126">
        <f aca="true" t="shared" si="3" ref="G17:M17">SUM(G18+G19)</f>
        <v>8030644.55</v>
      </c>
      <c r="H17" s="126">
        <f t="shared" si="3"/>
        <v>5716257.94</v>
      </c>
      <c r="I17" s="126">
        <f t="shared" si="3"/>
        <v>5881713.11</v>
      </c>
      <c r="J17" s="126">
        <f t="shared" si="3"/>
        <v>10976733</v>
      </c>
      <c r="K17" s="126">
        <f t="shared" si="3"/>
        <v>405545.77</v>
      </c>
      <c r="L17" s="126">
        <f t="shared" si="3"/>
        <v>3285955.46</v>
      </c>
      <c r="M17" s="126">
        <f t="shared" si="3"/>
        <v>892944.55</v>
      </c>
      <c r="N17" s="126"/>
      <c r="O17" s="126">
        <v>0</v>
      </c>
      <c r="P17" s="141">
        <f>SUM(D18:O19)</f>
        <v>50932929.08</v>
      </c>
      <c r="Q17" s="126">
        <v>0</v>
      </c>
      <c r="R17" s="126">
        <f>SUM(R18:R19)</f>
        <v>3259277.17</v>
      </c>
      <c r="S17" s="126">
        <f>S18+S19</f>
        <v>12483857.48</v>
      </c>
      <c r="T17" s="126">
        <f>T18+T19</f>
        <v>8030644.55</v>
      </c>
      <c r="U17" s="126">
        <f>U18+U19</f>
        <v>5716257.94</v>
      </c>
      <c r="V17" s="126">
        <f>V18+V19</f>
        <v>5881713.11</v>
      </c>
      <c r="W17" s="126">
        <f>SUM(W18+W19)</f>
        <v>10976733</v>
      </c>
      <c r="X17" s="126">
        <f>SUM(X18+X19)</f>
        <v>405545.77</v>
      </c>
      <c r="Y17" s="126">
        <f>SUM(Y18+Y19)</f>
        <v>3285955.46</v>
      </c>
      <c r="Z17" s="126">
        <f>SUM(Z18+Z19)</f>
        <v>892944.55</v>
      </c>
      <c r="AA17" s="126">
        <v>0</v>
      </c>
      <c r="AB17" s="126">
        <v>0</v>
      </c>
      <c r="AC17" s="141">
        <f>SUM(Q18:AB19)</f>
        <v>50932929.08</v>
      </c>
      <c r="AD17" s="12"/>
    </row>
    <row r="18" spans="1:30" s="140" customFormat="1" ht="15.75">
      <c r="A18" s="44" t="s">
        <v>140</v>
      </c>
      <c r="B18" s="125" t="s">
        <v>141</v>
      </c>
      <c r="C18" s="126">
        <v>16318734.93</v>
      </c>
      <c r="D18" s="126">
        <v>0</v>
      </c>
      <c r="E18" s="126">
        <v>2628242.08</v>
      </c>
      <c r="F18" s="22">
        <v>1330541.96</v>
      </c>
      <c r="G18" s="22">
        <v>2200108.37</v>
      </c>
      <c r="H18" s="126">
        <v>0</v>
      </c>
      <c r="I18" s="126">
        <v>0</v>
      </c>
      <c r="J18" s="126">
        <v>5578396.69</v>
      </c>
      <c r="K18" s="22">
        <v>402545.77</v>
      </c>
      <c r="L18" s="22">
        <v>3285955.46</v>
      </c>
      <c r="M18" s="22">
        <v>892944.55</v>
      </c>
      <c r="N18" s="126"/>
      <c r="O18" s="126">
        <v>0.05</v>
      </c>
      <c r="P18" s="24">
        <f>SUM(D18:O18)</f>
        <v>16318734.930000003</v>
      </c>
      <c r="Q18" s="126">
        <v>0</v>
      </c>
      <c r="R18" s="126">
        <v>2628242.08</v>
      </c>
      <c r="S18" s="22">
        <v>1330541.96</v>
      </c>
      <c r="T18" s="22">
        <v>2200108.37</v>
      </c>
      <c r="U18" s="126">
        <v>0</v>
      </c>
      <c r="V18" s="126">
        <v>0</v>
      </c>
      <c r="W18" s="126">
        <v>5578396.69</v>
      </c>
      <c r="X18" s="22">
        <v>402545.77</v>
      </c>
      <c r="Y18" s="22">
        <v>3285955.46</v>
      </c>
      <c r="Z18" s="22">
        <v>892944.55</v>
      </c>
      <c r="AA18" s="126"/>
      <c r="AB18" s="126">
        <v>0.05</v>
      </c>
      <c r="AC18" s="24">
        <f>SUM(Q18:AB18)</f>
        <v>16318734.930000003</v>
      </c>
      <c r="AD18" s="12"/>
    </row>
    <row r="19" spans="1:30" s="140" customFormat="1" ht="15.75">
      <c r="A19" s="44" t="s">
        <v>142</v>
      </c>
      <c r="B19" s="125" t="s">
        <v>134</v>
      </c>
      <c r="C19" s="126">
        <v>34614194.15</v>
      </c>
      <c r="D19" s="126">
        <v>0</v>
      </c>
      <c r="E19" s="126">
        <v>631035.09</v>
      </c>
      <c r="F19" s="22">
        <v>11153315.52</v>
      </c>
      <c r="G19" s="22">
        <v>5830536.18</v>
      </c>
      <c r="H19" s="22">
        <v>5716257.94</v>
      </c>
      <c r="I19" s="22">
        <v>5881713.11</v>
      </c>
      <c r="J19" s="126">
        <v>5398336.31</v>
      </c>
      <c r="K19" s="126">
        <v>3000</v>
      </c>
      <c r="L19" s="22">
        <v>0</v>
      </c>
      <c r="M19" s="126">
        <v>0</v>
      </c>
      <c r="N19" s="126"/>
      <c r="O19" s="126">
        <v>0</v>
      </c>
      <c r="P19" s="24">
        <f>SUM(D19:O19)</f>
        <v>34614194.15</v>
      </c>
      <c r="Q19" s="126">
        <v>0</v>
      </c>
      <c r="R19" s="126">
        <v>631035.09</v>
      </c>
      <c r="S19" s="22">
        <v>11153315.52</v>
      </c>
      <c r="T19" s="22">
        <v>5830536.18</v>
      </c>
      <c r="U19" s="22">
        <v>5716257.94</v>
      </c>
      <c r="V19" s="22">
        <v>5881713.11</v>
      </c>
      <c r="W19" s="126">
        <v>5398336.31</v>
      </c>
      <c r="X19" s="126">
        <v>3000</v>
      </c>
      <c r="Y19" s="22">
        <v>0</v>
      </c>
      <c r="Z19" s="126">
        <v>0</v>
      </c>
      <c r="AA19" s="126">
        <v>0</v>
      </c>
      <c r="AB19" s="126">
        <v>0</v>
      </c>
      <c r="AC19" s="24">
        <f>SUM(Q19:AB19)</f>
        <v>34614194.15</v>
      </c>
      <c r="AD19" s="12"/>
    </row>
    <row r="20" spans="1:30" s="140" customFormat="1" ht="15.75">
      <c r="A20" s="44" t="s">
        <v>105</v>
      </c>
      <c r="B20" s="125" t="s">
        <v>123</v>
      </c>
      <c r="C20" s="126">
        <f>C21</f>
        <v>2099999.53</v>
      </c>
      <c r="D20" s="126">
        <f aca="true" t="shared" si="4" ref="D20:AC20">D21</f>
        <v>0</v>
      </c>
      <c r="E20" s="126">
        <f t="shared" si="4"/>
        <v>0</v>
      </c>
      <c r="F20" s="126">
        <f t="shared" si="4"/>
        <v>0</v>
      </c>
      <c r="G20" s="126">
        <f t="shared" si="4"/>
        <v>200800</v>
      </c>
      <c r="H20" s="126">
        <f t="shared" si="4"/>
        <v>0</v>
      </c>
      <c r="I20" s="126">
        <f t="shared" si="4"/>
        <v>0</v>
      </c>
      <c r="J20" s="126">
        <f t="shared" si="4"/>
        <v>401600</v>
      </c>
      <c r="K20" s="126">
        <f t="shared" si="4"/>
        <v>200800</v>
      </c>
      <c r="L20" s="126">
        <f t="shared" si="4"/>
        <v>200800</v>
      </c>
      <c r="M20" s="126">
        <f t="shared" si="4"/>
        <v>702800</v>
      </c>
      <c r="N20" s="126">
        <f t="shared" si="4"/>
        <v>0</v>
      </c>
      <c r="O20" s="126">
        <f t="shared" si="4"/>
        <v>393199.53</v>
      </c>
      <c r="P20" s="141">
        <f t="shared" si="4"/>
        <v>2099999.5300000003</v>
      </c>
      <c r="Q20" s="126">
        <f t="shared" si="4"/>
        <v>0</v>
      </c>
      <c r="R20" s="126">
        <f t="shared" si="4"/>
        <v>0</v>
      </c>
      <c r="S20" s="126">
        <f t="shared" si="4"/>
        <v>0</v>
      </c>
      <c r="T20" s="126">
        <f t="shared" si="4"/>
        <v>200800</v>
      </c>
      <c r="U20" s="126">
        <f t="shared" si="4"/>
        <v>0</v>
      </c>
      <c r="V20" s="126">
        <f t="shared" si="4"/>
        <v>0</v>
      </c>
      <c r="W20" s="126">
        <f t="shared" si="4"/>
        <v>401600</v>
      </c>
      <c r="X20" s="126">
        <f t="shared" si="4"/>
        <v>200800</v>
      </c>
      <c r="Y20" s="126">
        <f t="shared" si="4"/>
        <v>200800</v>
      </c>
      <c r="Z20" s="126">
        <f t="shared" si="4"/>
        <v>702800</v>
      </c>
      <c r="AA20" s="126">
        <f t="shared" si="4"/>
        <v>0</v>
      </c>
      <c r="AB20" s="126">
        <f t="shared" si="4"/>
        <v>393199.53</v>
      </c>
      <c r="AC20" s="141">
        <f t="shared" si="4"/>
        <v>2099999.5300000003</v>
      </c>
      <c r="AD20" s="12"/>
    </row>
    <row r="21" spans="1:30" s="140" customFormat="1" ht="15.75">
      <c r="A21" s="44" t="s">
        <v>143</v>
      </c>
      <c r="B21" s="125" t="s">
        <v>144</v>
      </c>
      <c r="C21" s="126">
        <v>2099999.53</v>
      </c>
      <c r="D21" s="126">
        <v>0</v>
      </c>
      <c r="E21" s="126">
        <v>0</v>
      </c>
      <c r="F21" s="22">
        <v>0</v>
      </c>
      <c r="G21" s="22">
        <v>200800</v>
      </c>
      <c r="H21" s="126">
        <v>0</v>
      </c>
      <c r="I21" s="126">
        <v>0</v>
      </c>
      <c r="J21" s="126">
        <v>401600</v>
      </c>
      <c r="K21" s="22">
        <v>200800</v>
      </c>
      <c r="L21" s="22">
        <v>200800</v>
      </c>
      <c r="M21" s="126">
        <v>702800</v>
      </c>
      <c r="N21" s="126"/>
      <c r="O21" s="126">
        <v>393199.53</v>
      </c>
      <c r="P21" s="141">
        <f>SUM(D21:O21)</f>
        <v>2099999.5300000003</v>
      </c>
      <c r="Q21" s="126">
        <v>0</v>
      </c>
      <c r="R21" s="126">
        <v>0</v>
      </c>
      <c r="S21" s="126">
        <v>0</v>
      </c>
      <c r="T21" s="22">
        <v>200800</v>
      </c>
      <c r="U21" s="126">
        <v>0</v>
      </c>
      <c r="V21" s="126">
        <v>0</v>
      </c>
      <c r="W21" s="126">
        <v>401600</v>
      </c>
      <c r="X21" s="22">
        <v>200800</v>
      </c>
      <c r="Y21" s="22">
        <v>200800</v>
      </c>
      <c r="Z21" s="126">
        <v>702800</v>
      </c>
      <c r="AA21" s="126"/>
      <c r="AB21" s="126">
        <v>393199.53</v>
      </c>
      <c r="AC21" s="141">
        <f>SUM(Q21:AB21)</f>
        <v>2099999.5300000003</v>
      </c>
      <c r="AD21" s="12"/>
    </row>
    <row r="22" spans="1:30" s="140" customFormat="1" ht="15.75">
      <c r="A22" s="44" t="s">
        <v>116</v>
      </c>
      <c r="B22" s="125" t="s">
        <v>145</v>
      </c>
      <c r="C22" s="126">
        <f>C23</f>
        <v>277706.4</v>
      </c>
      <c r="D22" s="126">
        <f aca="true" t="shared" si="5" ref="D22:AC22">D23</f>
        <v>0</v>
      </c>
      <c r="E22" s="126">
        <f t="shared" si="5"/>
        <v>185137.6</v>
      </c>
      <c r="F22" s="126">
        <f t="shared" si="5"/>
        <v>0</v>
      </c>
      <c r="G22" s="126">
        <f t="shared" si="5"/>
        <v>92568.8</v>
      </c>
      <c r="H22" s="126">
        <f t="shared" si="5"/>
        <v>0</v>
      </c>
      <c r="I22" s="126">
        <f t="shared" si="5"/>
        <v>0</v>
      </c>
      <c r="J22" s="126">
        <f t="shared" si="5"/>
        <v>0</v>
      </c>
      <c r="K22" s="126">
        <f t="shared" si="5"/>
        <v>0</v>
      </c>
      <c r="L22" s="126">
        <f t="shared" si="5"/>
        <v>0</v>
      </c>
      <c r="M22" s="126">
        <f t="shared" si="5"/>
        <v>0</v>
      </c>
      <c r="N22" s="126">
        <f t="shared" si="5"/>
        <v>0</v>
      </c>
      <c r="O22" s="126">
        <f t="shared" si="5"/>
        <v>0</v>
      </c>
      <c r="P22" s="141">
        <f t="shared" si="5"/>
        <v>277706.4</v>
      </c>
      <c r="Q22" s="126">
        <f t="shared" si="5"/>
        <v>0</v>
      </c>
      <c r="R22" s="126">
        <f t="shared" si="5"/>
        <v>185137.6</v>
      </c>
      <c r="S22" s="126">
        <f t="shared" si="5"/>
        <v>0</v>
      </c>
      <c r="T22" s="126">
        <f t="shared" si="5"/>
        <v>92568.8</v>
      </c>
      <c r="U22" s="126">
        <f t="shared" si="5"/>
        <v>0</v>
      </c>
      <c r="V22" s="126">
        <f t="shared" si="5"/>
        <v>0</v>
      </c>
      <c r="W22" s="126">
        <f t="shared" si="5"/>
        <v>0</v>
      </c>
      <c r="X22" s="126">
        <f t="shared" si="5"/>
        <v>0</v>
      </c>
      <c r="Y22" s="126">
        <f t="shared" si="5"/>
        <v>0</v>
      </c>
      <c r="Z22" s="126">
        <f t="shared" si="5"/>
        <v>0</v>
      </c>
      <c r="AA22" s="126">
        <f t="shared" si="5"/>
        <v>0</v>
      </c>
      <c r="AB22" s="126">
        <f t="shared" si="5"/>
        <v>0</v>
      </c>
      <c r="AC22" s="141">
        <f t="shared" si="5"/>
        <v>277706.4</v>
      </c>
      <c r="AD22" s="12"/>
    </row>
    <row r="23" spans="1:29" s="12" customFormat="1" ht="15.75" thickBot="1">
      <c r="A23" s="44" t="s">
        <v>147</v>
      </c>
      <c r="B23" s="26" t="s">
        <v>146</v>
      </c>
      <c r="C23" s="22">
        <v>277706.4</v>
      </c>
      <c r="D23" s="48">
        <v>0</v>
      </c>
      <c r="E23" s="48">
        <v>185137.6</v>
      </c>
      <c r="F23" s="48">
        <v>0</v>
      </c>
      <c r="G23" s="48">
        <v>92568.8</v>
      </c>
      <c r="H23" s="48">
        <v>0</v>
      </c>
      <c r="I23" s="48">
        <v>0</v>
      </c>
      <c r="J23" s="48">
        <v>0</v>
      </c>
      <c r="K23" s="48">
        <v>0</v>
      </c>
      <c r="L23" s="48"/>
      <c r="M23" s="48">
        <v>0</v>
      </c>
      <c r="N23" s="48"/>
      <c r="O23" s="48">
        <v>0</v>
      </c>
      <c r="P23" s="24">
        <f>SUM(D23:O23)</f>
        <v>277706.4</v>
      </c>
      <c r="Q23" s="22">
        <v>0</v>
      </c>
      <c r="R23" s="22">
        <v>185137.6</v>
      </c>
      <c r="S23" s="22">
        <v>0</v>
      </c>
      <c r="T23" s="48">
        <v>92568.8</v>
      </c>
      <c r="U23" s="22">
        <v>0</v>
      </c>
      <c r="V23" s="22">
        <v>0</v>
      </c>
      <c r="W23" s="22">
        <v>0</v>
      </c>
      <c r="X23" s="22">
        <v>0</v>
      </c>
      <c r="Y23" s="22"/>
      <c r="Z23" s="22">
        <v>0</v>
      </c>
      <c r="AA23" s="22">
        <v>0</v>
      </c>
      <c r="AB23" s="22">
        <v>0</v>
      </c>
      <c r="AC23" s="24">
        <f>SUM(Q23:AB23)</f>
        <v>277706.4</v>
      </c>
    </row>
    <row r="24" spans="1:30" s="30" customFormat="1" ht="16.5" thickBot="1">
      <c r="A24" s="83"/>
      <c r="B24" s="72" t="s">
        <v>61</v>
      </c>
      <c r="C24" s="34">
        <f aca="true" t="shared" si="6" ref="C24:AC24">SUM(C25:C25)</f>
        <v>634745104.9</v>
      </c>
      <c r="D24" s="34">
        <f t="shared" si="6"/>
        <v>0</v>
      </c>
      <c r="E24" s="34">
        <f t="shared" si="6"/>
        <v>140359365.65</v>
      </c>
      <c r="F24" s="34">
        <f t="shared" si="6"/>
        <v>105994531.87</v>
      </c>
      <c r="G24" s="34">
        <f t="shared" si="6"/>
        <v>88474636.6</v>
      </c>
      <c r="H24" s="34">
        <f t="shared" si="6"/>
        <v>76544447.95</v>
      </c>
      <c r="I24" s="34">
        <f t="shared" si="6"/>
        <v>80203460.69</v>
      </c>
      <c r="J24" s="34">
        <f t="shared" si="6"/>
        <v>91094493.13</v>
      </c>
      <c r="K24" s="34">
        <f t="shared" si="6"/>
        <v>11241876.35</v>
      </c>
      <c r="L24" s="34">
        <f t="shared" si="6"/>
        <v>20529520.92</v>
      </c>
      <c r="M24" s="34">
        <f t="shared" si="6"/>
        <v>9508514.53</v>
      </c>
      <c r="N24" s="34">
        <f t="shared" si="6"/>
        <v>6329027.46</v>
      </c>
      <c r="O24" s="34">
        <f t="shared" si="6"/>
        <v>4465229.75</v>
      </c>
      <c r="P24" s="34">
        <f t="shared" si="6"/>
        <v>634745104.9</v>
      </c>
      <c r="Q24" s="34">
        <f t="shared" si="6"/>
        <v>0</v>
      </c>
      <c r="R24" s="34">
        <f t="shared" si="6"/>
        <v>140359365.65</v>
      </c>
      <c r="S24" s="34">
        <f t="shared" si="6"/>
        <v>105994531.87</v>
      </c>
      <c r="T24" s="34">
        <f t="shared" si="6"/>
        <v>88474636.6</v>
      </c>
      <c r="U24" s="34">
        <f t="shared" si="6"/>
        <v>76544447.95</v>
      </c>
      <c r="V24" s="34">
        <f t="shared" si="6"/>
        <v>80203460.69</v>
      </c>
      <c r="W24" s="34">
        <f t="shared" si="6"/>
        <v>91094493.13</v>
      </c>
      <c r="X24" s="34">
        <f t="shared" si="6"/>
        <v>11241876.35</v>
      </c>
      <c r="Y24" s="34">
        <f t="shared" si="6"/>
        <v>20529520.92</v>
      </c>
      <c r="Z24" s="34">
        <f t="shared" si="6"/>
        <v>9508514.53</v>
      </c>
      <c r="AA24" s="34">
        <f t="shared" si="6"/>
        <v>6329027.46</v>
      </c>
      <c r="AB24" s="34">
        <f t="shared" si="6"/>
        <v>4465229.75</v>
      </c>
      <c r="AC24" s="34">
        <f t="shared" si="6"/>
        <v>634745104.9</v>
      </c>
      <c r="AD24" s="1"/>
    </row>
    <row r="25" spans="1:30" s="30" customFormat="1" ht="16.5" thickBot="1">
      <c r="A25" s="47" t="s">
        <v>79</v>
      </c>
      <c r="B25" s="26" t="s">
        <v>59</v>
      </c>
      <c r="C25" s="134">
        <f>678386900.68-38758018.5-4883777.28</f>
        <v>634745104.9</v>
      </c>
      <c r="D25" s="134">
        <v>0</v>
      </c>
      <c r="E25" s="134">
        <v>140359365.65</v>
      </c>
      <c r="F25" s="134">
        <v>105994531.87</v>
      </c>
      <c r="G25" s="48">
        <v>88474636.6</v>
      </c>
      <c r="H25" s="48">
        <v>76544447.95</v>
      </c>
      <c r="I25" s="48">
        <v>80203460.69</v>
      </c>
      <c r="J25" s="48">
        <v>91094493.13</v>
      </c>
      <c r="K25" s="48">
        <v>11241876.35</v>
      </c>
      <c r="L25" s="48">
        <v>20529520.92</v>
      </c>
      <c r="M25" s="48">
        <v>9508514.53</v>
      </c>
      <c r="N25" s="48">
        <v>6329027.46</v>
      </c>
      <c r="O25" s="48">
        <v>4465229.75</v>
      </c>
      <c r="P25" s="48">
        <f>SUM(D25:O25)</f>
        <v>634745104.9</v>
      </c>
      <c r="Q25" s="134">
        <v>0</v>
      </c>
      <c r="R25" s="134">
        <v>140359365.65</v>
      </c>
      <c r="S25" s="134">
        <v>105994531.87</v>
      </c>
      <c r="T25" s="48">
        <v>88474636.6</v>
      </c>
      <c r="U25" s="48">
        <v>76544447.95</v>
      </c>
      <c r="V25" s="133">
        <v>80203460.69</v>
      </c>
      <c r="W25" s="133">
        <v>91094493.13</v>
      </c>
      <c r="X25" s="134">
        <v>11241876.35</v>
      </c>
      <c r="Y25" s="134">
        <v>20529520.92</v>
      </c>
      <c r="Z25" s="48">
        <v>9508514.53</v>
      </c>
      <c r="AA25" s="48">
        <v>6329027.46</v>
      </c>
      <c r="AB25" s="133">
        <v>4465229.75</v>
      </c>
      <c r="AC25" s="24">
        <f>SUM(Q25:AB25)</f>
        <v>634745104.9</v>
      </c>
      <c r="AD25" s="1"/>
    </row>
    <row r="26" spans="1:30" s="25" customFormat="1" ht="18.75" thickBot="1">
      <c r="A26" s="170" t="s">
        <v>50</v>
      </c>
      <c r="B26" s="171"/>
      <c r="C26" s="31">
        <f aca="true" t="shared" si="7" ref="C26:AC26">SUM(C14+C24)</f>
        <v>688055739.91</v>
      </c>
      <c r="D26" s="31">
        <f t="shared" si="7"/>
        <v>0</v>
      </c>
      <c r="E26" s="31">
        <f t="shared" si="7"/>
        <v>143803780.42000002</v>
      </c>
      <c r="F26" s="31">
        <f t="shared" si="7"/>
        <v>118478389.35000001</v>
      </c>
      <c r="G26" s="31">
        <f t="shared" si="7"/>
        <v>96798649.94999999</v>
      </c>
      <c r="H26" s="31">
        <f t="shared" si="7"/>
        <v>82260705.89</v>
      </c>
      <c r="I26" s="31">
        <f t="shared" si="7"/>
        <v>86085173.8</v>
      </c>
      <c r="J26" s="31">
        <f t="shared" si="7"/>
        <v>102472826.13</v>
      </c>
      <c r="K26" s="31">
        <f t="shared" si="7"/>
        <v>11848222.12</v>
      </c>
      <c r="L26" s="31">
        <f t="shared" si="7"/>
        <v>24016276.380000003</v>
      </c>
      <c r="M26" s="31">
        <f t="shared" si="7"/>
        <v>11104259.08</v>
      </c>
      <c r="N26" s="31">
        <f t="shared" si="7"/>
        <v>6329027.46</v>
      </c>
      <c r="O26" s="31">
        <f t="shared" si="7"/>
        <v>4858429.33</v>
      </c>
      <c r="P26" s="31">
        <f t="shared" si="7"/>
        <v>688055739.91</v>
      </c>
      <c r="Q26" s="31">
        <f t="shared" si="7"/>
        <v>0</v>
      </c>
      <c r="R26" s="31">
        <f t="shared" si="7"/>
        <v>143803780.42000002</v>
      </c>
      <c r="S26" s="31">
        <f t="shared" si="7"/>
        <v>118478389.35000001</v>
      </c>
      <c r="T26" s="31">
        <f t="shared" si="7"/>
        <v>96798649.94999999</v>
      </c>
      <c r="U26" s="31">
        <f t="shared" si="7"/>
        <v>82260705.89</v>
      </c>
      <c r="V26" s="31">
        <f t="shared" si="7"/>
        <v>86085173.8</v>
      </c>
      <c r="W26" s="31">
        <f t="shared" si="7"/>
        <v>102472826.13</v>
      </c>
      <c r="X26" s="31">
        <f t="shared" si="7"/>
        <v>11848222.12</v>
      </c>
      <c r="Y26" s="31">
        <f t="shared" si="7"/>
        <v>24016276.380000003</v>
      </c>
      <c r="Z26" s="31">
        <f t="shared" si="7"/>
        <v>11104259.08</v>
      </c>
      <c r="AA26" s="31">
        <f t="shared" si="7"/>
        <v>6329027.46</v>
      </c>
      <c r="AB26" s="31">
        <f t="shared" si="7"/>
        <v>4858429.33</v>
      </c>
      <c r="AC26" s="31">
        <f t="shared" si="7"/>
        <v>688055739.91</v>
      </c>
      <c r="AD26" s="1"/>
    </row>
    <row r="27" spans="1:29" ht="12.75">
      <c r="A27" s="112" t="s">
        <v>109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9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8"/>
    </row>
    <row r="30" spans="1:30" ht="15">
      <c r="A30" s="4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7"/>
      <c r="AB30" s="5"/>
      <c r="AC30" s="6"/>
      <c r="AD30" s="41"/>
    </row>
    <row r="31" spans="1:29" ht="12.75">
      <c r="A31" s="62">
        <f ca="1">TODAY()</f>
        <v>40568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3.5" thickBot="1">
      <c r="A34" s="4"/>
      <c r="B34" s="76" t="s">
        <v>85</v>
      </c>
      <c r="C34" s="2"/>
      <c r="D34" s="5" t="s">
        <v>86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2.75">
      <c r="A35" s="4"/>
      <c r="B35" s="77" t="s">
        <v>120</v>
      </c>
      <c r="C35" s="3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80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</sheetData>
  <mergeCells count="11">
    <mergeCell ref="A26:B26"/>
    <mergeCell ref="D35:P35"/>
    <mergeCell ref="A29:AC29"/>
    <mergeCell ref="Q35:AC35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11">
      <pane ySplit="645" topLeftCell="BM1" activePane="bottomLeft" state="split"/>
      <selection pane="topLeft" activeCell="AN11" sqref="AN1:AN16384"/>
      <selection pane="bottomLeft" activeCell="A24" sqref="A24:AP2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00390625" style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customWidth="1"/>
    <col min="42" max="42" width="21.28125" style="1" bestFit="1" customWidth="1"/>
    <col min="43" max="43" width="21.28125" style="113" bestFit="1" customWidth="1"/>
    <col min="44" max="44" width="19.57421875" style="113" customWidth="1"/>
    <col min="45" max="45" width="17.7109375" style="136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7"/>
    </row>
    <row r="2" spans="1:42" ht="15.75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60"/>
    </row>
    <row r="3" spans="1:42" ht="18">
      <c r="A3" s="161" t="s">
        <v>51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3"/>
    </row>
    <row r="4" spans="1:42" ht="15.75">
      <c r="A4" s="158" t="s">
        <v>52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60"/>
    </row>
    <row r="5" spans="1:42" ht="20.25">
      <c r="A5" s="164" t="s">
        <v>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6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4"/>
    </row>
    <row r="7" spans="1:43" ht="15.75">
      <c r="A7" s="168" t="s">
        <v>4</v>
      </c>
      <c r="B7" s="169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169</v>
      </c>
      <c r="AQ7" s="115"/>
    </row>
    <row r="8" spans="1:43" ht="20.25">
      <c r="A8" s="168" t="s">
        <v>5</v>
      </c>
      <c r="B8" s="169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2010</v>
      </c>
      <c r="AQ8" s="40"/>
    </row>
    <row r="9" spans="1:42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</row>
    <row r="11" spans="1:42" ht="15">
      <c r="A11" s="106" t="s">
        <v>40</v>
      </c>
      <c r="B11" s="106" t="s">
        <v>42</v>
      </c>
      <c r="C11" s="106" t="s">
        <v>43</v>
      </c>
      <c r="D11" s="106" t="s">
        <v>44</v>
      </c>
      <c r="E11" s="106" t="s">
        <v>44</v>
      </c>
      <c r="F11" s="106" t="s">
        <v>44</v>
      </c>
      <c r="G11" s="106" t="s">
        <v>44</v>
      </c>
      <c r="H11" s="106" t="s">
        <v>44</v>
      </c>
      <c r="I11" s="106" t="s">
        <v>44</v>
      </c>
      <c r="J11" s="106" t="s">
        <v>44</v>
      </c>
      <c r="K11" s="106" t="s">
        <v>44</v>
      </c>
      <c r="L11" s="106" t="s">
        <v>44</v>
      </c>
      <c r="M11" s="106" t="s">
        <v>44</v>
      </c>
      <c r="N11" s="106" t="s">
        <v>44</v>
      </c>
      <c r="O11" s="106" t="s">
        <v>44</v>
      </c>
      <c r="P11" s="106" t="s">
        <v>44</v>
      </c>
      <c r="Q11" s="106" t="s">
        <v>45</v>
      </c>
      <c r="R11" s="106" t="s">
        <v>45</v>
      </c>
      <c r="S11" s="106" t="s">
        <v>45</v>
      </c>
      <c r="T11" s="106" t="s">
        <v>45</v>
      </c>
      <c r="U11" s="106" t="s">
        <v>45</v>
      </c>
      <c r="V11" s="106" t="s">
        <v>45</v>
      </c>
      <c r="W11" s="106" t="s">
        <v>45</v>
      </c>
      <c r="X11" s="106" t="s">
        <v>45</v>
      </c>
      <c r="Y11" s="106" t="s">
        <v>45</v>
      </c>
      <c r="Z11" s="106" t="s">
        <v>45</v>
      </c>
      <c r="AA11" s="106" t="s">
        <v>45</v>
      </c>
      <c r="AB11" s="106" t="s">
        <v>45</v>
      </c>
      <c r="AC11" s="106" t="s">
        <v>45</v>
      </c>
      <c r="AD11" s="106" t="s">
        <v>46</v>
      </c>
      <c r="AE11" s="106" t="s">
        <v>46</v>
      </c>
      <c r="AF11" s="106" t="s">
        <v>46</v>
      </c>
      <c r="AG11" s="106" t="s">
        <v>46</v>
      </c>
      <c r="AH11" s="106" t="s">
        <v>46</v>
      </c>
      <c r="AI11" s="106" t="s">
        <v>46</v>
      </c>
      <c r="AJ11" s="106" t="s">
        <v>46</v>
      </c>
      <c r="AK11" s="106" t="s">
        <v>46</v>
      </c>
      <c r="AL11" s="106" t="s">
        <v>46</v>
      </c>
      <c r="AM11" s="106" t="s">
        <v>46</v>
      </c>
      <c r="AN11" s="106" t="s">
        <v>46</v>
      </c>
      <c r="AO11" s="106" t="s">
        <v>46</v>
      </c>
      <c r="AP11" s="106" t="s">
        <v>46</v>
      </c>
    </row>
    <row r="12" spans="1:45" ht="15.75" thickBot="1">
      <c r="A12" s="107" t="s">
        <v>41</v>
      </c>
      <c r="B12" s="107"/>
      <c r="C12" s="107" t="s">
        <v>12</v>
      </c>
      <c r="D12" s="107" t="s">
        <v>13</v>
      </c>
      <c r="E12" s="107" t="s">
        <v>14</v>
      </c>
      <c r="F12" s="107" t="s">
        <v>15</v>
      </c>
      <c r="G12" s="107" t="s">
        <v>82</v>
      </c>
      <c r="H12" s="107" t="s">
        <v>17</v>
      </c>
      <c r="I12" s="107" t="s">
        <v>18</v>
      </c>
      <c r="J12" s="107" t="s">
        <v>19</v>
      </c>
      <c r="K12" s="107" t="s">
        <v>20</v>
      </c>
      <c r="L12" s="107" t="s">
        <v>21</v>
      </c>
      <c r="M12" s="107" t="s">
        <v>22</v>
      </c>
      <c r="N12" s="107" t="s">
        <v>23</v>
      </c>
      <c r="O12" s="107" t="s">
        <v>24</v>
      </c>
      <c r="P12" s="107" t="s">
        <v>25</v>
      </c>
      <c r="Q12" s="107" t="s">
        <v>13</v>
      </c>
      <c r="R12" s="107" t="s">
        <v>14</v>
      </c>
      <c r="S12" s="107" t="s">
        <v>15</v>
      </c>
      <c r="T12" s="107" t="s">
        <v>16</v>
      </c>
      <c r="U12" s="107" t="s">
        <v>28</v>
      </c>
      <c r="V12" s="107" t="s">
        <v>29</v>
      </c>
      <c r="W12" s="107" t="s">
        <v>30</v>
      </c>
      <c r="X12" s="107" t="s">
        <v>20</v>
      </c>
      <c r="Y12" s="107" t="s">
        <v>21</v>
      </c>
      <c r="Z12" s="107" t="s">
        <v>31</v>
      </c>
      <c r="AA12" s="107" t="s">
        <v>23</v>
      </c>
      <c r="AB12" s="107" t="s">
        <v>24</v>
      </c>
      <c r="AC12" s="107" t="s">
        <v>47</v>
      </c>
      <c r="AD12" s="107" t="s">
        <v>13</v>
      </c>
      <c r="AE12" s="107" t="s">
        <v>14</v>
      </c>
      <c r="AF12" s="107" t="s">
        <v>15</v>
      </c>
      <c r="AG12" s="107" t="s">
        <v>16</v>
      </c>
      <c r="AH12" s="107" t="s">
        <v>28</v>
      </c>
      <c r="AI12" s="107" t="s">
        <v>29</v>
      </c>
      <c r="AJ12" s="107" t="s">
        <v>30</v>
      </c>
      <c r="AK12" s="107" t="s">
        <v>21</v>
      </c>
      <c r="AL12" s="107" t="s">
        <v>21</v>
      </c>
      <c r="AM12" s="107" t="s">
        <v>31</v>
      </c>
      <c r="AN12" s="107" t="s">
        <v>23</v>
      </c>
      <c r="AO12" s="107" t="s">
        <v>24</v>
      </c>
      <c r="AP12" s="107" t="s">
        <v>25</v>
      </c>
      <c r="AQ12" s="116"/>
      <c r="AR12" s="116"/>
      <c r="AS12" s="137"/>
    </row>
    <row r="13" spans="1:42" ht="15.75" thickBot="1">
      <c r="A13" s="108">
        <v>1</v>
      </c>
      <c r="B13" s="109">
        <v>2</v>
      </c>
      <c r="C13" s="109"/>
      <c r="D13" s="109"/>
      <c r="E13" s="109"/>
      <c r="F13" s="109">
        <v>3</v>
      </c>
      <c r="G13" s="109">
        <v>3</v>
      </c>
      <c r="H13" s="109">
        <v>3</v>
      </c>
      <c r="I13" s="109">
        <v>3</v>
      </c>
      <c r="J13" s="109">
        <v>3</v>
      </c>
      <c r="K13" s="109">
        <v>3</v>
      </c>
      <c r="L13" s="109">
        <v>3</v>
      </c>
      <c r="M13" s="109">
        <v>3</v>
      </c>
      <c r="N13" s="109">
        <v>3</v>
      </c>
      <c r="O13" s="109">
        <v>3</v>
      </c>
      <c r="P13" s="109">
        <v>4</v>
      </c>
      <c r="Q13" s="109"/>
      <c r="R13" s="109"/>
      <c r="S13" s="109">
        <v>5</v>
      </c>
      <c r="T13" s="109">
        <v>5</v>
      </c>
      <c r="U13" s="109">
        <v>5</v>
      </c>
      <c r="V13" s="109">
        <v>5</v>
      </c>
      <c r="W13" s="109">
        <v>5</v>
      </c>
      <c r="X13" s="109">
        <v>5</v>
      </c>
      <c r="Y13" s="109">
        <v>5</v>
      </c>
      <c r="Z13" s="109">
        <v>5</v>
      </c>
      <c r="AA13" s="109">
        <v>5</v>
      </c>
      <c r="AB13" s="109">
        <v>5</v>
      </c>
      <c r="AC13" s="109">
        <v>6</v>
      </c>
      <c r="AD13" s="109"/>
      <c r="AE13" s="109"/>
      <c r="AF13" s="109">
        <v>7</v>
      </c>
      <c r="AG13" s="109">
        <v>7</v>
      </c>
      <c r="AH13" s="109">
        <v>7</v>
      </c>
      <c r="AI13" s="109">
        <v>7</v>
      </c>
      <c r="AJ13" s="109">
        <v>7</v>
      </c>
      <c r="AK13" s="109">
        <v>7</v>
      </c>
      <c r="AL13" s="109">
        <v>7</v>
      </c>
      <c r="AM13" s="109">
        <v>7</v>
      </c>
      <c r="AN13" s="109">
        <v>7</v>
      </c>
      <c r="AO13" s="109">
        <v>7</v>
      </c>
      <c r="AP13" s="110">
        <v>8</v>
      </c>
    </row>
    <row r="14" spans="1:47" s="30" customFormat="1" ht="16.5" thickBot="1">
      <c r="A14" s="32"/>
      <c r="B14" s="71" t="s">
        <v>127</v>
      </c>
      <c r="C14" s="33">
        <f>C16</f>
        <v>19563000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1114126</v>
      </c>
      <c r="O14" s="33">
        <f t="shared" si="0"/>
        <v>0</v>
      </c>
      <c r="P14" s="33">
        <f t="shared" si="0"/>
        <v>1114126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1114126</v>
      </c>
      <c r="AB14" s="33">
        <f t="shared" si="0"/>
        <v>0</v>
      </c>
      <c r="AC14" s="33">
        <f t="shared" si="0"/>
        <v>1114126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1114126</v>
      </c>
      <c r="AO14" s="33">
        <f t="shared" si="0"/>
        <v>0</v>
      </c>
      <c r="AP14" s="33">
        <f t="shared" si="0"/>
        <v>1114126</v>
      </c>
      <c r="AQ14" s="113"/>
      <c r="AR14" s="113"/>
      <c r="AS14" s="136"/>
      <c r="AT14" s="113"/>
      <c r="AU14" s="25"/>
    </row>
    <row r="15" spans="1:46" s="61" customFormat="1" ht="16.5" thickBot="1">
      <c r="A15" s="181"/>
      <c r="B15" s="71" t="s">
        <v>84</v>
      </c>
      <c r="C15" s="33">
        <f aca="true" t="shared" si="1" ref="C15:AQ15">SUM(C16:C17)</f>
        <v>19563000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1114126</v>
      </c>
      <c r="O15" s="33">
        <f t="shared" si="1"/>
        <v>0</v>
      </c>
      <c r="P15" s="33">
        <f t="shared" si="1"/>
        <v>1114126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1114126</v>
      </c>
      <c r="AB15" s="33">
        <f t="shared" si="1"/>
        <v>0</v>
      </c>
      <c r="AC15" s="33">
        <f t="shared" si="1"/>
        <v>1114126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1114126</v>
      </c>
      <c r="AO15" s="33">
        <f t="shared" si="1"/>
        <v>0</v>
      </c>
      <c r="AP15" s="33">
        <f t="shared" si="1"/>
        <v>1114126</v>
      </c>
      <c r="AQ15" s="116"/>
      <c r="AR15" s="116"/>
      <c r="AS15" s="137"/>
      <c r="AT15" s="116"/>
    </row>
    <row r="16" spans="1:46" s="37" customFormat="1" ht="15.75" thickBot="1">
      <c r="A16" s="183" t="s">
        <v>171</v>
      </c>
      <c r="B16" s="184" t="s">
        <v>125</v>
      </c>
      <c r="C16" s="185">
        <v>19563000</v>
      </c>
      <c r="D16" s="185">
        <v>0</v>
      </c>
      <c r="E16" s="185"/>
      <c r="F16" s="185"/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/>
      <c r="N16" s="185">
        <v>1114126</v>
      </c>
      <c r="O16" s="185">
        <v>0</v>
      </c>
      <c r="P16" s="186">
        <f>SUM(D16:O16)</f>
        <v>1114126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7">
        <v>0</v>
      </c>
      <c r="Y16" s="185"/>
      <c r="Z16" s="185">
        <v>0</v>
      </c>
      <c r="AA16" s="185">
        <v>1114126</v>
      </c>
      <c r="AB16" s="185">
        <v>0</v>
      </c>
      <c r="AC16" s="186">
        <f>SUM(Q16:AB16)</f>
        <v>1114126</v>
      </c>
      <c r="AD16" s="185">
        <v>0</v>
      </c>
      <c r="AE16" s="185">
        <v>0</v>
      </c>
      <c r="AF16" s="185">
        <v>0</v>
      </c>
      <c r="AG16" s="185">
        <v>0</v>
      </c>
      <c r="AH16" s="185">
        <v>0</v>
      </c>
      <c r="AI16" s="185">
        <v>0</v>
      </c>
      <c r="AJ16" s="185">
        <v>0</v>
      </c>
      <c r="AK16" s="185">
        <v>0</v>
      </c>
      <c r="AL16" s="185">
        <v>0</v>
      </c>
      <c r="AM16" s="185">
        <v>0</v>
      </c>
      <c r="AN16" s="185">
        <v>1114126</v>
      </c>
      <c r="AO16" s="185">
        <v>0</v>
      </c>
      <c r="AP16" s="188">
        <f>SUM(AD16:AO16)</f>
        <v>1114126</v>
      </c>
      <c r="AQ16" s="115"/>
      <c r="AR16" s="115"/>
      <c r="AS16" s="182"/>
      <c r="AT16" s="115"/>
    </row>
    <row r="17" spans="1:46" s="12" customFormat="1" ht="15.75" hidden="1" thickBot="1">
      <c r="A17" s="82" t="s">
        <v>93</v>
      </c>
      <c r="B17" s="21" t="s">
        <v>94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3">
        <f>SUM(D17:O17)</f>
        <v>0</v>
      </c>
      <c r="Q17" s="48"/>
      <c r="R17" s="48"/>
      <c r="S17" s="48"/>
      <c r="T17" s="48"/>
      <c r="U17" s="48"/>
      <c r="V17" s="48"/>
      <c r="W17" s="48"/>
      <c r="X17" s="48">
        <v>0</v>
      </c>
      <c r="Y17" s="48"/>
      <c r="Z17" s="48"/>
      <c r="AA17" s="48"/>
      <c r="AB17" s="48"/>
      <c r="AC17" s="23">
        <f>SUM(Q17:AB17)</f>
        <v>0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24">
        <f>SUM(AD17:AO17)</f>
        <v>0</v>
      </c>
      <c r="AQ17" s="116"/>
      <c r="AR17" s="116"/>
      <c r="AS17" s="137"/>
      <c r="AT17" s="116"/>
    </row>
    <row r="18" spans="1:48" s="30" customFormat="1" ht="16.5" thickBot="1">
      <c r="A18" s="83"/>
      <c r="B18" s="72" t="s">
        <v>128</v>
      </c>
      <c r="C18" s="34">
        <f aca="true" t="shared" si="2" ref="C18:AS18">SUM(C19:C20)</f>
        <v>383566898</v>
      </c>
      <c r="D18" s="34">
        <f t="shared" si="2"/>
        <v>383566898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383566898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383566898</v>
      </c>
      <c r="AA18" s="34">
        <f t="shared" si="2"/>
        <v>0</v>
      </c>
      <c r="AB18" s="34">
        <f t="shared" si="2"/>
        <v>0</v>
      </c>
      <c r="AC18" s="34">
        <f t="shared" si="2"/>
        <v>383566898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383566898</v>
      </c>
      <c r="AN18" s="34">
        <f t="shared" si="2"/>
        <v>0</v>
      </c>
      <c r="AO18" s="34">
        <f t="shared" si="2"/>
        <v>0</v>
      </c>
      <c r="AP18" s="34">
        <f t="shared" si="2"/>
        <v>383566898</v>
      </c>
      <c r="AQ18" s="113"/>
      <c r="AR18" s="113"/>
      <c r="AS18" s="136"/>
      <c r="AT18" s="113"/>
      <c r="AU18" s="25"/>
      <c r="AV18" s="135"/>
    </row>
    <row r="19" spans="1:46" s="12" customFormat="1" ht="39.75" customHeight="1" thickBot="1">
      <c r="A19" s="47" t="s">
        <v>124</v>
      </c>
      <c r="B19" s="118" t="s">
        <v>126</v>
      </c>
      <c r="C19" s="27">
        <v>383566898</v>
      </c>
      <c r="D19" s="28">
        <v>383566898</v>
      </c>
      <c r="E19" s="27">
        <v>0</v>
      </c>
      <c r="F19" s="27"/>
      <c r="G19" s="27">
        <v>0</v>
      </c>
      <c r="H19" s="28">
        <v>0</v>
      </c>
      <c r="I19" s="27">
        <v>0</v>
      </c>
      <c r="J19" s="27">
        <v>0</v>
      </c>
      <c r="K19" s="129">
        <v>0</v>
      </c>
      <c r="L19" s="27"/>
      <c r="M19" s="27"/>
      <c r="N19" s="27"/>
      <c r="O19" s="28"/>
      <c r="P19" s="23">
        <f>SUM(D19:O19)</f>
        <v>383566898</v>
      </c>
      <c r="Q19" s="22">
        <v>0</v>
      </c>
      <c r="R19" s="27">
        <v>0</v>
      </c>
      <c r="S19" s="27"/>
      <c r="T19" s="27">
        <v>0</v>
      </c>
      <c r="U19" s="27">
        <v>0</v>
      </c>
      <c r="V19" s="27">
        <v>0</v>
      </c>
      <c r="W19" s="27">
        <v>0</v>
      </c>
      <c r="X19" s="27"/>
      <c r="Y19" s="27">
        <v>0</v>
      </c>
      <c r="Z19" s="27">
        <v>383566898</v>
      </c>
      <c r="AA19" s="27"/>
      <c r="AB19" s="27"/>
      <c r="AC19" s="23">
        <f>SUM(Q19:AB19)</f>
        <v>383566898</v>
      </c>
      <c r="AD19" s="22">
        <v>0</v>
      </c>
      <c r="AE19" s="27">
        <v>0</v>
      </c>
      <c r="AF19" s="27"/>
      <c r="AG19" s="27">
        <v>0</v>
      </c>
      <c r="AH19" s="27"/>
      <c r="AI19" s="27">
        <v>0</v>
      </c>
      <c r="AJ19" s="27">
        <v>0</v>
      </c>
      <c r="AK19" s="27"/>
      <c r="AL19" s="27">
        <v>0</v>
      </c>
      <c r="AM19" s="27">
        <v>383566898</v>
      </c>
      <c r="AN19" s="27"/>
      <c r="AO19" s="27"/>
      <c r="AP19" s="24">
        <f>SUM(AD19:AO19)</f>
        <v>383566898</v>
      </c>
      <c r="AQ19" s="116"/>
      <c r="AR19" s="116"/>
      <c r="AS19" s="137"/>
      <c r="AT19" s="116"/>
    </row>
    <row r="20" spans="1:46" s="12" customFormat="1" ht="31.5" customHeight="1" hidden="1" thickBot="1">
      <c r="A20" s="47" t="s">
        <v>92</v>
      </c>
      <c r="B20" s="118" t="s">
        <v>91</v>
      </c>
      <c r="C20" s="48"/>
      <c r="D20" s="28"/>
      <c r="E20" s="48"/>
      <c r="F20" s="48"/>
      <c r="G20" s="48"/>
      <c r="H20" s="49"/>
      <c r="I20" s="48"/>
      <c r="J20" s="48"/>
      <c r="K20" s="48"/>
      <c r="L20" s="48"/>
      <c r="M20" s="48"/>
      <c r="N20" s="48"/>
      <c r="O20" s="28"/>
      <c r="P20" s="28">
        <f>SUM(D20:O20)</f>
        <v>0</v>
      </c>
      <c r="Q20" s="28"/>
      <c r="R20" s="48"/>
      <c r="S20" s="48"/>
      <c r="T20" s="48"/>
      <c r="U20" s="49"/>
      <c r="V20" s="48"/>
      <c r="W20" s="48"/>
      <c r="X20" s="48"/>
      <c r="Y20" s="48"/>
      <c r="Z20" s="48"/>
      <c r="AA20" s="48"/>
      <c r="AB20" s="48"/>
      <c r="AC20" s="27">
        <f>SUM(Q20:AB20)</f>
        <v>0</v>
      </c>
      <c r="AD20" s="28"/>
      <c r="AE20" s="48"/>
      <c r="AF20" s="48"/>
      <c r="AG20" s="48"/>
      <c r="AH20" s="49"/>
      <c r="AI20" s="48"/>
      <c r="AJ20" s="48"/>
      <c r="AK20" s="48"/>
      <c r="AL20" s="48"/>
      <c r="AM20" s="48"/>
      <c r="AN20" s="48"/>
      <c r="AO20" s="48"/>
      <c r="AP20" s="29">
        <f>SUM(AD20:AO20)</f>
        <v>0</v>
      </c>
      <c r="AQ20" s="113"/>
      <c r="AR20" s="113"/>
      <c r="AS20" s="136"/>
      <c r="AT20" s="113"/>
    </row>
    <row r="21" spans="1:48" s="25" customFormat="1" ht="18.75" thickBot="1">
      <c r="A21" s="170" t="s">
        <v>50</v>
      </c>
      <c r="B21" s="171"/>
      <c r="C21" s="31">
        <f>C14+C18</f>
        <v>403129898</v>
      </c>
      <c r="D21" s="31">
        <f aca="true" t="shared" si="3" ref="D21:AP21">D14+D18</f>
        <v>383566898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1114126</v>
      </c>
      <c r="O21" s="31">
        <f t="shared" si="3"/>
        <v>0</v>
      </c>
      <c r="P21" s="31">
        <f t="shared" si="3"/>
        <v>384681024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383566898</v>
      </c>
      <c r="AA21" s="31">
        <f t="shared" si="3"/>
        <v>1114126</v>
      </c>
      <c r="AB21" s="31">
        <f t="shared" si="3"/>
        <v>0</v>
      </c>
      <c r="AC21" s="31">
        <f t="shared" si="3"/>
        <v>384681024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383566898</v>
      </c>
      <c r="AN21" s="31">
        <f t="shared" si="3"/>
        <v>1114126</v>
      </c>
      <c r="AO21" s="31">
        <f t="shared" si="3"/>
        <v>0</v>
      </c>
      <c r="AP21" s="31">
        <f t="shared" si="3"/>
        <v>384681024</v>
      </c>
      <c r="AQ21" s="116"/>
      <c r="AR21" s="116"/>
      <c r="AS21" s="137"/>
      <c r="AT21" s="116"/>
      <c r="AV21" s="135"/>
    </row>
    <row r="22" spans="1:46" ht="15">
      <c r="A22" s="112" t="s">
        <v>109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  <c r="AT22" s="113"/>
    </row>
    <row r="23" spans="1:46" ht="15">
      <c r="A23" s="11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116"/>
      <c r="AR23" s="116"/>
      <c r="AS23" s="137"/>
      <c r="AT23" s="116"/>
    </row>
    <row r="24" spans="1:46" ht="15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50"/>
      <c r="AT24" s="113"/>
    </row>
    <row r="25" spans="1:46" ht="30.75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50"/>
      <c r="AQ25" s="116"/>
      <c r="AR25" s="116"/>
      <c r="AS25" s="137"/>
      <c r="AT25" s="116"/>
    </row>
    <row r="26" spans="1:42" ht="15" hidden="1">
      <c r="A26" s="62">
        <f ca="1">TODAY()</f>
        <v>40568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6" t="s">
        <v>85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5"/>
      <c r="C31" s="167" t="s">
        <v>118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2011-01-21T19:29:14Z</cp:lastPrinted>
  <dcterms:created xsi:type="dcterms:W3CDTF">1999-04-05T19:37:02Z</dcterms:created>
  <dcterms:modified xsi:type="dcterms:W3CDTF">2011-01-25T17:02:15Z</dcterms:modified>
  <cp:category/>
  <cp:version/>
  <cp:contentType/>
  <cp:contentStatus/>
</cp:coreProperties>
</file>