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60" windowWidth="9165" windowHeight="4740" tabRatio="872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'!$A$1:$AP$82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<sst xmlns="http://schemas.openxmlformats.org/spreadsheetml/2006/main" count="399" uniqueCount="167">
  <si>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</si>
  <si>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</si>
  <si>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</si>
  <si>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</si>
  <si>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</si>
  <si>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</si>
  <si>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</si>
  <si>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</si>
  <si>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</si>
  <si>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</si>
  <si>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</si>
  <si>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</si>
  <si>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</si>
  <si>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</si>
  <si>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</si>
  <si>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</si>
  <si>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</si>
  <si>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</si>
  <si>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</si>
  <si>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</si>
  <si>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</si>
  <si>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</si>
  <si>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</si>
  <si>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</si>
  <si>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</si>
  <si>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</si>
  <si>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</si>
  <si>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</si>
  <si>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</si>
  <si>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</si>
  <si>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</si>
  <si>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</si>
  <si>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</si>
  <si>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</si>
  <si>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</si>
  <si>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</si>
  <si>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</si>
  <si>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</si>
  <si>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</si>
  <si>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</si>
  <si>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</si>
  <si>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</si>
  <si>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</si>
  <si>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</si>
  <si>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</si>
  <si>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</si>
  <si>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</si>
  <si>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</si>
  <si>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</si>
  <si>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</si>
  <si>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</si>
  <si>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</si>
  <si>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</si>
  <si>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</si>
  <si>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</si>
  <si>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</si>
  <si>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</si>
  <si>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</si>
  <si>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</si>
  <si>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</si>
  <si>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</si>
  <si>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</si>
  <si>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</si>
  <si>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</si>
  <si>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</si>
  <si>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</si>
  <si>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</si>
  <si>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</si>
  <si>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</si>
  <si>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</si>
  <si>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</si>
  <si>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</si>
  <si>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</si>
  <si>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</si>
  <si>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</si>
  <si>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</si>
  <si>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</si>
  <si>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</si>
  <si>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</si>
  <si>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</si>
  <si>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</si>
  <si>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</si>
  <si>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</si>
  <si>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</si>
  <si>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</si>
  <si>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</si>
  <si>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</si>
  <si>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</si>
  <si>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</si>
  <si>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</si>
  <si>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</si>
  <si>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</si>
  <si>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</si>
  <si>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</si>
  <si>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</si>
  <si>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</si>
  <si>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</si>
  <si>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</si>
  <si>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</si>
  <si>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</si>
  <si>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</si>
  <si>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</si>
  <si>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</si>
  <si>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</si>
  <si>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</si>
  <si>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</si>
  <si>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</si>
  <si>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</si>
  <si>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</si>
  <si>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</si>
  <si>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</si>
  <si>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</si>
  <si>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</si>
  <si>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</si>
  <si>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</si>
  <si>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</si>
  <si>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</si>
  <si>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</si>
  <si>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</si>
  <si>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</si>
  <si>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</si>
  <si>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</si>
  <si>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</si>
  <si>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</si>
  <si>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</si>
  <si>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</si>
  <si>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</si>
  <si>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</si>
  <si>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</si>
  <si>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</si>
  <si>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Preparó : M.S.R.</t>
  </si>
  <si>
    <t xml:space="preserve">OTROS GASTOS POR ADQUISICION DE SERVICIOS </t>
  </si>
  <si>
    <t>A|2|0|4|41|10</t>
  </si>
  <si>
    <t>A  ENERO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</si>
  <si>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</si>
  <si>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</si>
  <si>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</si>
  <si>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</si>
  <si>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</si>
  <si>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</si>
  <si>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</si>
  <si>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</si>
  <si>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</si>
  <si>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</si>
  <si>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A ENERO </t>
  </si>
  <si>
    <t xml:space="preserve">MANTENIMIENTO </t>
  </si>
  <si>
    <t xml:space="preserve">A  ENERO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</si>
  <si>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</si>
  <si>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</si>
  <si>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</si>
  <si>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</si>
  <si>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</si>
  <si>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</si>
  <si>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</si>
  <si>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</si>
  <si>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</si>
  <si>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</si>
  <si>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</si>
  <si>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</si>
  <si>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</si>
  <si>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</si>
  <si>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</si>
  <si>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</si>
  <si>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C|430|1000|29|11</t>
  </si>
  <si>
    <t>A|1|0|2|12|10</t>
  </si>
  <si>
    <t>SERVICIOS PERSONALES</t>
  </si>
  <si>
    <t>LEV. RECOP Y ACTUAL. INF DATOS ESPACIALES A NIV. NAL.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</si>
</sst>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0" fillId="0" borderId="45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zoomScalePageLayoutView="0" workbookViewId="0" topLeftCell="A1">
      <selection activeCell="D58" sqref="D58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25" customFormat="1" ht="15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1:16" s="25" customFormat="1" ht="15">
      <c r="A3" s="120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</row>
    <row r="4" spans="1:16" s="25" customFormat="1" ht="15">
      <c r="A4" s="120" t="s">
        <v>129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6" s="25" customFormat="1" ht="15">
      <c r="A5" s="120" t="s">
        <v>38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6" t="s">
        <v>2</v>
      </c>
      <c r="B7" s="127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146</v>
      </c>
    </row>
    <row r="8" spans="1:16" s="25" customFormat="1" ht="15" customHeight="1" thickBot="1">
      <c r="A8" s="126" t="s">
        <v>3</v>
      </c>
      <c r="B8" s="127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2011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>SUM(C16+C17)</f>
        <v>107341005</v>
      </c>
      <c r="D14" s="39">
        <f aca="true" t="shared" si="0" ref="D14:P14">SUM(D17)</f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s="14" customFormat="1" ht="13.5" thickBot="1">
      <c r="A15" s="37"/>
      <c r="B15" s="38" t="s">
        <v>42</v>
      </c>
      <c r="C15" s="39">
        <f aca="true" t="shared" si="1" ref="C15:P16">SUM(C16:C16)</f>
        <v>11926290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thickBot="1">
      <c r="A16" s="15" t="s">
        <v>164</v>
      </c>
      <c r="B16" s="44" t="s">
        <v>165</v>
      </c>
      <c r="C16" s="45">
        <v>11926290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39">
        <f t="shared" si="1"/>
        <v>0</v>
      </c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95414715</v>
      </c>
      <c r="D17" s="51">
        <f t="shared" si="2"/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</row>
    <row r="18" spans="1:16" s="14" customFormat="1" ht="12.75">
      <c r="A18" s="16" t="s">
        <v>147</v>
      </c>
      <c r="B18" s="52" t="s">
        <v>161</v>
      </c>
      <c r="C18" s="96">
        <v>22803430</v>
      </c>
      <c r="D18" s="96">
        <v>0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14">
        <v>0</v>
      </c>
    </row>
    <row r="19" spans="1:16" s="12" customFormat="1" ht="13.5" thickBot="1">
      <c r="A19" s="16" t="s">
        <v>111</v>
      </c>
      <c r="B19" s="52" t="s">
        <v>145</v>
      </c>
      <c r="C19" s="53">
        <v>72611285</v>
      </c>
      <c r="D19" s="53">
        <v>0</v>
      </c>
      <c r="E19" s="46"/>
      <c r="F19" s="53"/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0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SUM(C21:C22)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4" customFormat="1" ht="18" customHeight="1" thickBot="1">
      <c r="A23" s="24"/>
      <c r="B23" s="50" t="s">
        <v>153</v>
      </c>
      <c r="C23" s="51">
        <f aca="true" t="shared" si="4" ref="C23:P23">SUM(C24:C35)</f>
        <v>4957755834.999999</v>
      </c>
      <c r="D23" s="51">
        <f t="shared" si="4"/>
        <v>0</v>
      </c>
      <c r="E23" s="51">
        <f t="shared" si="4"/>
        <v>0</v>
      </c>
      <c r="F23" s="51">
        <f t="shared" si="4"/>
        <v>0</v>
      </c>
      <c r="G23" s="51">
        <f t="shared" si="4"/>
        <v>0</v>
      </c>
      <c r="H23" s="51">
        <f t="shared" si="4"/>
        <v>0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0</v>
      </c>
    </row>
    <row r="24" spans="1:16" s="10" customFormat="1" ht="12.75">
      <c r="A24" s="89" t="s">
        <v>116</v>
      </c>
      <c r="B24" s="13" t="s">
        <v>115</v>
      </c>
      <c r="C24" s="45">
        <f>603454025.36+1551062</f>
        <v>605005087.36</v>
      </c>
      <c r="D24" s="53">
        <v>0</v>
      </c>
      <c r="E24" s="45"/>
      <c r="F24" s="45"/>
      <c r="G24" s="53">
        <v>0</v>
      </c>
      <c r="H24" s="53">
        <v>0</v>
      </c>
      <c r="I24" s="53">
        <v>0</v>
      </c>
      <c r="J24" s="53">
        <v>0</v>
      </c>
      <c r="K24" s="45">
        <v>0</v>
      </c>
      <c r="L24" s="45">
        <v>0</v>
      </c>
      <c r="M24" s="45">
        <v>0</v>
      </c>
      <c r="N24" s="45">
        <v>0</v>
      </c>
      <c r="O24" s="53">
        <v>0</v>
      </c>
      <c r="P24" s="47">
        <f>SUM(D24:O24)</f>
        <v>0</v>
      </c>
    </row>
    <row r="25" spans="1:16" s="10" customFormat="1" ht="12.75">
      <c r="A25" s="89" t="s">
        <v>117</v>
      </c>
      <c r="B25" s="13" t="s">
        <v>126</v>
      </c>
      <c r="C25" s="48">
        <f>548112865.7+67068</f>
        <v>548179933.7</v>
      </c>
      <c r="D25" s="48">
        <v>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7">
        <f aca="true" t="shared" si="5" ref="P25:P35">SUM(D25:O25)</f>
        <v>0</v>
      </c>
    </row>
    <row r="26" spans="1:16" s="10" customFormat="1" ht="12.75">
      <c r="A26" s="89" t="s">
        <v>118</v>
      </c>
      <c r="B26" s="13" t="s">
        <v>127</v>
      </c>
      <c r="C26" s="48">
        <v>815331262.99</v>
      </c>
      <c r="D26" s="48">
        <v>0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7">
        <f t="shared" si="5"/>
        <v>0</v>
      </c>
    </row>
    <row r="27" spans="1:16" s="10" customFormat="1" ht="12.75">
      <c r="A27" s="89" t="s">
        <v>119</v>
      </c>
      <c r="B27" s="13" t="s">
        <v>136</v>
      </c>
      <c r="C27" s="48">
        <v>75589056.32</v>
      </c>
      <c r="D27" s="48"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7">
        <f t="shared" si="5"/>
        <v>0</v>
      </c>
    </row>
    <row r="28" spans="1:16" s="10" customFormat="1" ht="12.75">
      <c r="A28" s="89" t="s">
        <v>120</v>
      </c>
      <c r="B28" s="13" t="s">
        <v>137</v>
      </c>
      <c r="C28" s="48">
        <v>275891685</v>
      </c>
      <c r="D28" s="48"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7">
        <f t="shared" si="5"/>
        <v>0</v>
      </c>
    </row>
    <row r="29" spans="1:16" s="10" customFormat="1" ht="12.75">
      <c r="A29" s="89" t="s">
        <v>121</v>
      </c>
      <c r="B29" s="13" t="s">
        <v>138</v>
      </c>
      <c r="C29" s="48">
        <v>1387157174.86</v>
      </c>
      <c r="D29" s="48"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7">
        <f t="shared" si="5"/>
        <v>0</v>
      </c>
    </row>
    <row r="30" spans="1:16" s="10" customFormat="1" ht="12.75">
      <c r="A30" s="89" t="s">
        <v>122</v>
      </c>
      <c r="B30" s="13" t="s">
        <v>139</v>
      </c>
      <c r="C30" s="48">
        <v>13834001.77</v>
      </c>
      <c r="D30" s="48"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7">
        <f t="shared" si="5"/>
        <v>0</v>
      </c>
    </row>
    <row r="31" spans="1:16" s="10" customFormat="1" ht="12.75">
      <c r="A31" s="89" t="s">
        <v>123</v>
      </c>
      <c r="B31" s="13" t="s">
        <v>166</v>
      </c>
      <c r="C31" s="48">
        <v>233148033.21</v>
      </c>
      <c r="D31" s="48"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7">
        <f>SUM(D31:O31)</f>
        <v>0</v>
      </c>
    </row>
    <row r="32" spans="1:16" s="10" customFormat="1" ht="12.75">
      <c r="A32" s="89" t="s">
        <v>124</v>
      </c>
      <c r="B32" s="13" t="s">
        <v>141</v>
      </c>
      <c r="C32" s="48">
        <v>165022738.26</v>
      </c>
      <c r="D32" s="48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7">
        <f t="shared" si="5"/>
        <v>0</v>
      </c>
    </row>
    <row r="33" spans="1:16" s="10" customFormat="1" ht="12.75">
      <c r="A33" s="89" t="s">
        <v>125</v>
      </c>
      <c r="B33" s="13" t="s">
        <v>142</v>
      </c>
      <c r="C33" s="48">
        <v>132737602.35</v>
      </c>
      <c r="D33" s="48"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>
        <f t="shared" si="5"/>
        <v>0</v>
      </c>
    </row>
    <row r="34" spans="1:16" s="10" customFormat="1" ht="12.75">
      <c r="A34" s="89" t="s">
        <v>135</v>
      </c>
      <c r="B34" s="13" t="s">
        <v>143</v>
      </c>
      <c r="C34" s="48">
        <v>239917942.01</v>
      </c>
      <c r="D34" s="48">
        <v>0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7">
        <f>SUM(D34:O34)</f>
        <v>0</v>
      </c>
    </row>
    <row r="35" spans="1:16" s="10" customFormat="1" ht="13.5" thickBot="1">
      <c r="A35" s="89" t="s">
        <v>163</v>
      </c>
      <c r="B35" s="13" t="s">
        <v>143</v>
      </c>
      <c r="C35" s="48">
        <v>465941317.17</v>
      </c>
      <c r="D35" s="48">
        <v>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7">
        <f t="shared" si="5"/>
        <v>0</v>
      </c>
    </row>
    <row r="36" spans="1:16" s="11" customFormat="1" ht="13.5" thickBot="1">
      <c r="A36" s="128" t="s">
        <v>33</v>
      </c>
      <c r="B36" s="129"/>
      <c r="C36" s="51">
        <f aca="true" t="shared" si="6" ref="C36:P36">SUM(C14+C23)</f>
        <v>5065096839.999999</v>
      </c>
      <c r="D36" s="51">
        <f t="shared" si="6"/>
        <v>0</v>
      </c>
      <c r="E36" s="51">
        <f t="shared" si="6"/>
        <v>0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0</v>
      </c>
    </row>
    <row r="37" spans="1:16" ht="12.75">
      <c r="A37" s="74" t="s">
        <v>130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23"/>
      <c r="E43" s="123"/>
      <c r="F43" s="123"/>
      <c r="G43" s="123"/>
      <c r="H43" s="123"/>
      <c r="I43" s="123"/>
      <c r="J43" s="123"/>
      <c r="K43" s="4"/>
      <c r="L43" s="4"/>
      <c r="M43" s="4"/>
      <c r="N43" s="4"/>
      <c r="O43" s="4"/>
      <c r="P43" s="4"/>
    </row>
    <row r="44" spans="1:16" ht="15" customHeight="1" thickBot="1">
      <c r="A44" s="115"/>
      <c r="B44" s="116" t="s">
        <v>134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80" zoomScaleNormal="80" zoomScalePageLayoutView="0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" sqref="AQ1:AV16384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43" width="16.28125" style="1" bestFit="1" customWidth="1"/>
    <col min="44" max="16384" width="11.421875" style="1" customWidth="1"/>
  </cols>
  <sheetData>
    <row r="1" spans="1:42" ht="12.7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5"/>
    </row>
    <row r="2" spans="1:42" ht="12.7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</row>
    <row r="3" spans="1:42" ht="12.7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2"/>
    </row>
    <row r="4" spans="1:42" ht="12.75">
      <c r="A4" s="130" t="s">
        <v>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2"/>
    </row>
    <row r="5" spans="1:42" ht="12.7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2"/>
    </row>
    <row r="6" spans="1:42" ht="12.75">
      <c r="A6" s="93" t="s">
        <v>2</v>
      </c>
      <c r="B6" s="94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133</v>
      </c>
    </row>
    <row r="7" spans="1:42" ht="15" customHeight="1">
      <c r="A7" s="93" t="s">
        <v>3</v>
      </c>
      <c r="B7" s="95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2011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SUM(C14,C42,C52)</f>
        <v>21293316100</v>
      </c>
      <c r="D13" s="39">
        <f t="shared" si="0"/>
        <v>2338151926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2338151926</v>
      </c>
      <c r="Q13" s="39">
        <f t="shared" si="0"/>
        <v>1255310687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1255310687</v>
      </c>
      <c r="AD13" s="39">
        <f t="shared" si="0"/>
        <v>1254285587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1254285587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19387358940</v>
      </c>
      <c r="D14" s="39">
        <f t="shared" si="1"/>
        <v>1307687792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1307687792</v>
      </c>
      <c r="Q14" s="39">
        <f t="shared" si="1"/>
        <v>1242422237</v>
      </c>
      <c r="R14" s="39">
        <f t="shared" si="1"/>
        <v>0</v>
      </c>
      <c r="S14" s="39">
        <f t="shared" si="1"/>
        <v>0</v>
      </c>
      <c r="T14" s="39">
        <f t="shared" si="1"/>
        <v>0</v>
      </c>
      <c r="U14" s="39">
        <f t="shared" si="1"/>
        <v>0</v>
      </c>
      <c r="V14" s="39">
        <f t="shared" si="1"/>
        <v>0</v>
      </c>
      <c r="W14" s="39">
        <f t="shared" si="1"/>
        <v>0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1242422237</v>
      </c>
      <c r="AD14" s="39">
        <f t="shared" si="1"/>
        <v>1241442637</v>
      </c>
      <c r="AE14" s="39">
        <f t="shared" si="1"/>
        <v>0</v>
      </c>
      <c r="AF14" s="39">
        <f t="shared" si="1"/>
        <v>0</v>
      </c>
      <c r="AG14" s="39">
        <f t="shared" si="1"/>
        <v>0</v>
      </c>
      <c r="AH14" s="39">
        <f t="shared" si="1"/>
        <v>0</v>
      </c>
      <c r="AI14" s="39">
        <f t="shared" si="1"/>
        <v>0</v>
      </c>
      <c r="AJ14" s="39">
        <f t="shared" si="1"/>
        <v>0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1241442637</v>
      </c>
    </row>
    <row r="15" spans="1:42" s="12" customFormat="1" ht="13.5" thickBot="1">
      <c r="A15" s="41" t="s">
        <v>52</v>
      </c>
      <c r="B15" s="42" t="s">
        <v>54</v>
      </c>
      <c r="C15" s="43">
        <v>9888602504</v>
      </c>
      <c r="D15" s="43">
        <v>736871165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>
        <f>SUM(D15:O15)</f>
        <v>736871165</v>
      </c>
      <c r="Q15" s="43">
        <v>736871165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77">
        <f>SUM(Q15:AB15)</f>
        <v>736871165</v>
      </c>
      <c r="AD15" s="43">
        <v>736871165</v>
      </c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78">
        <f>SUM(AD15:AO15)</f>
        <v>736871165</v>
      </c>
    </row>
    <row r="16" spans="1:42" s="12" customFormat="1" ht="13.5" thickBot="1">
      <c r="A16" s="16" t="s">
        <v>53</v>
      </c>
      <c r="B16" s="52" t="s">
        <v>55</v>
      </c>
      <c r="C16" s="53">
        <v>816215714</v>
      </c>
      <c r="D16" s="53">
        <v>19984956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77">
        <f aca="true" t="shared" si="2" ref="P16:P54">SUM(D16:O16)</f>
        <v>19984956</v>
      </c>
      <c r="Q16" s="53">
        <v>19984956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77">
        <f aca="true" t="shared" si="3" ref="AC16:AC41">SUM(Q16:AB16)</f>
        <v>19984956</v>
      </c>
      <c r="AD16" s="53">
        <v>19984956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78">
        <f aca="true" t="shared" si="4" ref="AP16:AP41">SUM(AD16:AO16)</f>
        <v>19984956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1150212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77">
        <f t="shared" si="2"/>
        <v>1150212</v>
      </c>
      <c r="Q17" s="53">
        <v>1150212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77">
        <f t="shared" si="3"/>
        <v>1150212</v>
      </c>
      <c r="AD17" s="53">
        <v>1150212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78">
        <f t="shared" si="4"/>
        <v>1150212</v>
      </c>
    </row>
    <row r="18" spans="1:42" s="12" customFormat="1" ht="13.5" thickBot="1">
      <c r="A18" s="16" t="s">
        <v>75</v>
      </c>
      <c r="B18" s="52" t="s">
        <v>57</v>
      </c>
      <c r="C18" s="53">
        <v>628604198</v>
      </c>
      <c r="D18" s="53">
        <v>38733387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77">
        <f t="shared" si="2"/>
        <v>38733387</v>
      </c>
      <c r="Q18" s="53">
        <v>38733387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77">
        <f t="shared" si="3"/>
        <v>38733387</v>
      </c>
      <c r="AD18" s="53">
        <v>38733387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78">
        <f t="shared" si="4"/>
        <v>38733387</v>
      </c>
    </row>
    <row r="19" spans="1:42" s="12" customFormat="1" ht="13.5" thickBot="1">
      <c r="A19" s="16" t="s">
        <v>76</v>
      </c>
      <c r="B19" s="52" t="s">
        <v>58</v>
      </c>
      <c r="C19" s="53">
        <v>124605190</v>
      </c>
      <c r="D19" s="53">
        <v>10081326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77">
        <f t="shared" si="2"/>
        <v>10081326</v>
      </c>
      <c r="Q19" s="53">
        <v>10081326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77">
        <f t="shared" si="3"/>
        <v>10081326</v>
      </c>
      <c r="AD19" s="53">
        <v>10081326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78">
        <f t="shared" si="4"/>
        <v>10081326</v>
      </c>
    </row>
    <row r="20" spans="1:42" s="12" customFormat="1" ht="13.5" thickBot="1">
      <c r="A20" s="16" t="s">
        <v>79</v>
      </c>
      <c r="B20" s="52" t="s">
        <v>77</v>
      </c>
      <c r="C20" s="53">
        <v>80499666</v>
      </c>
      <c r="D20" s="53">
        <v>4925899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77">
        <f t="shared" si="2"/>
        <v>4925899</v>
      </c>
      <c r="Q20" s="53">
        <v>4925899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77">
        <f t="shared" si="3"/>
        <v>4925899</v>
      </c>
      <c r="AD20" s="53">
        <v>4925899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78">
        <f t="shared" si="4"/>
        <v>4925899</v>
      </c>
    </row>
    <row r="21" spans="1:42" s="12" customFormat="1" ht="13.5" thickBot="1">
      <c r="A21" s="16" t="s">
        <v>80</v>
      </c>
      <c r="B21" s="52" t="s">
        <v>78</v>
      </c>
      <c r="C21" s="53">
        <v>80124660</v>
      </c>
      <c r="D21" s="53">
        <v>5700050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77">
        <f t="shared" si="2"/>
        <v>5700050</v>
      </c>
      <c r="Q21" s="53">
        <v>5700050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77">
        <f t="shared" si="3"/>
        <v>5700050</v>
      </c>
      <c r="AD21" s="53">
        <v>5700050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78">
        <f t="shared" si="4"/>
        <v>5700050</v>
      </c>
    </row>
    <row r="22" spans="1:42" s="12" customFormat="1" ht="13.5" thickBot="1">
      <c r="A22" s="16" t="s">
        <v>81</v>
      </c>
      <c r="B22" s="52" t="s">
        <v>59</v>
      </c>
      <c r="C22" s="53">
        <v>468795745</v>
      </c>
      <c r="D22" s="53">
        <v>927346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77">
        <f t="shared" si="2"/>
        <v>927346</v>
      </c>
      <c r="Q22" s="53">
        <v>927346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77">
        <f t="shared" si="3"/>
        <v>927346</v>
      </c>
      <c r="AD22" s="53">
        <v>927346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78">
        <f t="shared" si="4"/>
        <v>927346</v>
      </c>
    </row>
    <row r="23" spans="1:42" s="12" customFormat="1" ht="13.5" thickBot="1">
      <c r="A23" s="16" t="s">
        <v>82</v>
      </c>
      <c r="B23" s="52" t="s">
        <v>61</v>
      </c>
      <c r="C23" s="53">
        <v>519420129</v>
      </c>
      <c r="D23" s="53">
        <v>16510495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77">
        <f t="shared" si="2"/>
        <v>16510495</v>
      </c>
      <c r="Q23" s="53">
        <v>16510495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77">
        <f t="shared" si="3"/>
        <v>16510495</v>
      </c>
      <c r="AD23" s="53">
        <v>16510495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78">
        <f t="shared" si="4"/>
        <v>16510495</v>
      </c>
    </row>
    <row r="24" spans="1:42" s="12" customFormat="1" ht="13.5" thickBot="1">
      <c r="A24" s="16" t="s">
        <v>83</v>
      </c>
      <c r="B24" s="52" t="s">
        <v>60</v>
      </c>
      <c r="C24" s="53">
        <v>1017351878</v>
      </c>
      <c r="D24" s="53">
        <v>61504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77">
        <f t="shared" si="2"/>
        <v>61504</v>
      </c>
      <c r="Q24" s="53">
        <v>61504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77">
        <f t="shared" si="3"/>
        <v>61504</v>
      </c>
      <c r="AD24" s="53">
        <v>61504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78">
        <f t="shared" si="4"/>
        <v>61504</v>
      </c>
    </row>
    <row r="25" spans="1:42" s="12" customFormat="1" ht="13.5" thickBot="1">
      <c r="A25" s="16" t="s">
        <v>84</v>
      </c>
      <c r="B25" s="52" t="s">
        <v>62</v>
      </c>
      <c r="C25" s="53">
        <v>2755462</v>
      </c>
      <c r="D25" s="53">
        <v>222934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77">
        <f t="shared" si="2"/>
        <v>222934</v>
      </c>
      <c r="Q25" s="53">
        <v>222934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77">
        <f t="shared" si="3"/>
        <v>222934</v>
      </c>
      <c r="AD25" s="53">
        <v>222934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78">
        <f t="shared" si="4"/>
        <v>222934</v>
      </c>
    </row>
    <row r="26" spans="1:42" s="12" customFormat="1" ht="13.5" thickBot="1">
      <c r="A26" s="16" t="s">
        <v>85</v>
      </c>
      <c r="B26" s="52" t="s">
        <v>86</v>
      </c>
      <c r="C26" s="53">
        <v>335337188</v>
      </c>
      <c r="D26" s="53">
        <v>35460345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77">
        <f t="shared" si="2"/>
        <v>35460345</v>
      </c>
      <c r="Q26" s="53">
        <v>35460345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77">
        <f t="shared" si="3"/>
        <v>35460345</v>
      </c>
      <c r="AD26" s="53">
        <v>35460345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78">
        <f t="shared" si="4"/>
        <v>35460345</v>
      </c>
    </row>
    <row r="27" spans="1:42" s="12" customFormat="1" ht="13.5" thickBot="1">
      <c r="A27" s="16" t="s">
        <v>87</v>
      </c>
      <c r="B27" s="52" t="s">
        <v>104</v>
      </c>
      <c r="C27" s="53">
        <v>35548943</v>
      </c>
      <c r="D27" s="53">
        <v>2876128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77">
        <f t="shared" si="2"/>
        <v>2876128</v>
      </c>
      <c r="Q27" s="53">
        <v>2876128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77">
        <f t="shared" si="3"/>
        <v>2876128</v>
      </c>
      <c r="AD27" s="53">
        <v>2876128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78">
        <f t="shared" si="4"/>
        <v>2876128</v>
      </c>
    </row>
    <row r="28" spans="1:42" s="12" customFormat="1" ht="13.5" thickBot="1">
      <c r="A28" s="16" t="s">
        <v>89</v>
      </c>
      <c r="B28" s="52" t="s">
        <v>88</v>
      </c>
      <c r="C28" s="53">
        <v>240685714</v>
      </c>
      <c r="D28" s="53">
        <v>14473015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77">
        <f t="shared" si="2"/>
        <v>14473015</v>
      </c>
      <c r="Q28" s="53">
        <v>14473015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77">
        <f t="shared" si="3"/>
        <v>14473015</v>
      </c>
      <c r="AD28" s="53">
        <v>14473015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78">
        <f t="shared" si="4"/>
        <v>14473015</v>
      </c>
    </row>
    <row r="29" spans="1:42" s="12" customFormat="1" ht="13.5" thickBot="1">
      <c r="A29" s="16" t="s">
        <v>90</v>
      </c>
      <c r="B29" s="52" t="s">
        <v>63</v>
      </c>
      <c r="C29" s="53">
        <v>59011087</v>
      </c>
      <c r="D29" s="53">
        <v>2009213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77">
        <f t="shared" si="2"/>
        <v>2009213</v>
      </c>
      <c r="Q29" s="53">
        <v>2009213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77">
        <f t="shared" si="3"/>
        <v>2009213</v>
      </c>
      <c r="AD29" s="53">
        <v>2009213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78">
        <f t="shared" si="4"/>
        <v>2009213</v>
      </c>
    </row>
    <row r="30" spans="1:42" s="12" customFormat="1" ht="13.5" thickBot="1">
      <c r="A30" s="16" t="s">
        <v>91</v>
      </c>
      <c r="B30" s="52" t="s">
        <v>64</v>
      </c>
      <c r="C30" s="53">
        <v>185083931</v>
      </c>
      <c r="D30" s="53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77">
        <f t="shared" si="2"/>
        <v>0</v>
      </c>
      <c r="Q30" s="53">
        <v>0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77">
        <f t="shared" si="3"/>
        <v>0</v>
      </c>
      <c r="AD30" s="53">
        <v>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78">
        <f t="shared" si="4"/>
        <v>0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7">
        <f t="shared" si="2"/>
        <v>0</v>
      </c>
      <c r="Q31" s="53">
        <v>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77">
        <f t="shared" si="3"/>
        <v>0</v>
      </c>
      <c r="AD31" s="53">
        <v>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78">
        <f t="shared" si="4"/>
        <v>0</v>
      </c>
    </row>
    <row r="32" spans="1:42" s="12" customFormat="1" ht="13.5" thickBot="1">
      <c r="A32" s="16" t="s">
        <v>93</v>
      </c>
      <c r="B32" s="52" t="s">
        <v>66</v>
      </c>
      <c r="C32" s="53">
        <v>0</v>
      </c>
      <c r="D32" s="53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77">
        <f t="shared" si="2"/>
        <v>0</v>
      </c>
      <c r="Q32" s="53">
        <v>0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77">
        <f t="shared" si="3"/>
        <v>0</v>
      </c>
      <c r="AD32" s="53">
        <v>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v>51650000</v>
      </c>
      <c r="D33" s="45">
        <v>5619481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77">
        <f t="shared" si="2"/>
        <v>5619481</v>
      </c>
      <c r="Q33" s="45">
        <v>5619481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77">
        <f t="shared" si="3"/>
        <v>5619481</v>
      </c>
      <c r="AD33" s="45">
        <v>5619481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78">
        <f t="shared" si="4"/>
        <v>5619481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65265555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77">
        <f t="shared" si="2"/>
        <v>65265555</v>
      </c>
      <c r="Q34" s="45">
        <v>0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77">
        <f t="shared" si="3"/>
        <v>0</v>
      </c>
      <c r="AD34" s="45">
        <v>0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78">
        <f t="shared" si="4"/>
        <v>0</v>
      </c>
    </row>
    <row r="35" spans="1:42" s="12" customFormat="1" ht="13.5" thickBot="1">
      <c r="A35" s="16" t="s">
        <v>96</v>
      </c>
      <c r="B35" s="44" t="s">
        <v>68</v>
      </c>
      <c r="C35" s="56">
        <v>55227000</v>
      </c>
      <c r="D35" s="45">
        <v>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77">
        <f t="shared" si="2"/>
        <v>0</v>
      </c>
      <c r="Q35" s="45">
        <v>0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77">
        <f t="shared" si="3"/>
        <v>0</v>
      </c>
      <c r="AD35" s="45">
        <v>0</v>
      </c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v>2098976190</v>
      </c>
      <c r="D36" s="45">
        <v>153141065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77">
        <f t="shared" si="2"/>
        <v>153141065</v>
      </c>
      <c r="Q36" s="45">
        <v>153141065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77">
        <f t="shared" si="3"/>
        <v>153141065</v>
      </c>
      <c r="AD36" s="45">
        <v>152359565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78">
        <f t="shared" si="4"/>
        <v>152359565</v>
      </c>
    </row>
    <row r="37" spans="1:42" s="12" customFormat="1" ht="13.5" thickBot="1">
      <c r="A37" s="16" t="s">
        <v>99</v>
      </c>
      <c r="B37" s="44" t="s">
        <v>69</v>
      </c>
      <c r="C37" s="45">
        <v>1890342605</v>
      </c>
      <c r="D37" s="45">
        <v>147388316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77">
        <f t="shared" si="2"/>
        <v>147388316</v>
      </c>
      <c r="Q37" s="45">
        <v>147388316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77">
        <f t="shared" si="3"/>
        <v>147388316</v>
      </c>
      <c r="AD37" s="45">
        <v>147318316</v>
      </c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78">
        <f t="shared" si="4"/>
        <v>147318316</v>
      </c>
    </row>
    <row r="38" spans="1:42" s="12" customFormat="1" ht="13.5" thickBot="1">
      <c r="A38" s="16" t="s">
        <v>100</v>
      </c>
      <c r="B38" s="44" t="s">
        <v>70</v>
      </c>
      <c r="C38" s="45">
        <v>366246680</v>
      </c>
      <c r="D38" s="45">
        <v>27775600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77">
        <f t="shared" si="2"/>
        <v>27775600</v>
      </c>
      <c r="Q38" s="45">
        <v>27775600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77">
        <f t="shared" si="3"/>
        <v>27775600</v>
      </c>
      <c r="AD38" s="45">
        <v>27698700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78">
        <f t="shared" si="4"/>
        <v>27698700</v>
      </c>
    </row>
    <row r="39" spans="1:42" s="12" customFormat="1" ht="13.5" thickBot="1">
      <c r="A39" s="16" t="s">
        <v>101</v>
      </c>
      <c r="B39" s="44" t="s">
        <v>71</v>
      </c>
      <c r="C39" s="45">
        <v>61041114</v>
      </c>
      <c r="D39" s="45">
        <v>4627100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77">
        <f t="shared" si="2"/>
        <v>4627100</v>
      </c>
      <c r="Q39" s="45">
        <v>4627100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77">
        <f t="shared" si="3"/>
        <v>4627100</v>
      </c>
      <c r="AD39" s="45">
        <v>4614300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78">
        <f t="shared" si="4"/>
        <v>4614300</v>
      </c>
    </row>
    <row r="40" spans="1:42" s="12" customFormat="1" ht="13.5" thickBot="1">
      <c r="A40" s="16" t="s">
        <v>102</v>
      </c>
      <c r="B40" s="44" t="s">
        <v>72</v>
      </c>
      <c r="C40" s="45">
        <v>61041114</v>
      </c>
      <c r="D40" s="45">
        <v>4627100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77">
        <f t="shared" si="2"/>
        <v>4627100</v>
      </c>
      <c r="Q40" s="45">
        <v>4627100</v>
      </c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77">
        <f t="shared" si="3"/>
        <v>4627100</v>
      </c>
      <c r="AD40" s="45">
        <v>4614300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78">
        <f t="shared" si="4"/>
        <v>4614300</v>
      </c>
    </row>
    <row r="41" spans="1:42" s="12" customFormat="1" ht="13.5" thickBot="1">
      <c r="A41" s="16" t="s">
        <v>103</v>
      </c>
      <c r="B41" s="44" t="s">
        <v>73</v>
      </c>
      <c r="C41" s="45">
        <v>122082228</v>
      </c>
      <c r="D41" s="45">
        <v>9255600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77">
        <f t="shared" si="2"/>
        <v>9255600</v>
      </c>
      <c r="Q41" s="45">
        <v>9255600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77">
        <f t="shared" si="3"/>
        <v>9255600</v>
      </c>
      <c r="AD41" s="45">
        <v>9230000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78">
        <f t="shared" si="4"/>
        <v>9230000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SUM(C43:C51)</f>
        <v>1464332160</v>
      </c>
      <c r="D42" s="51">
        <f t="shared" si="5"/>
        <v>1030464134</v>
      </c>
      <c r="E42" s="51">
        <f t="shared" si="5"/>
        <v>0</v>
      </c>
      <c r="F42" s="51">
        <f t="shared" si="5"/>
        <v>0</v>
      </c>
      <c r="G42" s="51">
        <f t="shared" si="5"/>
        <v>0</v>
      </c>
      <c r="H42" s="51">
        <f t="shared" si="5"/>
        <v>0</v>
      </c>
      <c r="I42" s="51">
        <f t="shared" si="5"/>
        <v>0</v>
      </c>
      <c r="J42" s="51">
        <f t="shared" si="5"/>
        <v>0</v>
      </c>
      <c r="K42" s="51">
        <f t="shared" si="5"/>
        <v>0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51">
        <f t="shared" si="5"/>
        <v>0</v>
      </c>
      <c r="P42" s="51">
        <f t="shared" si="5"/>
        <v>1030464134</v>
      </c>
      <c r="Q42" s="51">
        <f t="shared" si="5"/>
        <v>12888450</v>
      </c>
      <c r="R42" s="51">
        <f t="shared" si="5"/>
        <v>0</v>
      </c>
      <c r="S42" s="51">
        <f t="shared" si="5"/>
        <v>0</v>
      </c>
      <c r="T42" s="51">
        <f t="shared" si="5"/>
        <v>0</v>
      </c>
      <c r="U42" s="51">
        <f t="shared" si="5"/>
        <v>0</v>
      </c>
      <c r="V42" s="51">
        <f t="shared" si="5"/>
        <v>0</v>
      </c>
      <c r="W42" s="51">
        <f t="shared" si="5"/>
        <v>0</v>
      </c>
      <c r="X42" s="51">
        <f t="shared" si="5"/>
        <v>0</v>
      </c>
      <c r="Y42" s="51">
        <f t="shared" si="5"/>
        <v>0</v>
      </c>
      <c r="Z42" s="51">
        <f t="shared" si="5"/>
        <v>0</v>
      </c>
      <c r="AA42" s="51">
        <f t="shared" si="5"/>
        <v>0</v>
      </c>
      <c r="AB42" s="51">
        <f t="shared" si="5"/>
        <v>0</v>
      </c>
      <c r="AC42" s="51">
        <f t="shared" si="5"/>
        <v>12888450</v>
      </c>
      <c r="AD42" s="51">
        <f t="shared" si="5"/>
        <v>12842950</v>
      </c>
      <c r="AE42" s="51">
        <f t="shared" si="5"/>
        <v>0</v>
      </c>
      <c r="AF42" s="51">
        <f t="shared" si="5"/>
        <v>0</v>
      </c>
      <c r="AG42" s="51">
        <f t="shared" si="5"/>
        <v>0</v>
      </c>
      <c r="AH42" s="51">
        <f t="shared" si="5"/>
        <v>0</v>
      </c>
      <c r="AI42" s="51">
        <f t="shared" si="5"/>
        <v>0</v>
      </c>
      <c r="AJ42" s="51">
        <f t="shared" si="5"/>
        <v>0</v>
      </c>
      <c r="AK42" s="51">
        <f t="shared" si="5"/>
        <v>0</v>
      </c>
      <c r="AL42" s="51">
        <f t="shared" si="5"/>
        <v>0</v>
      </c>
      <c r="AM42" s="51">
        <f t="shared" si="5"/>
        <v>0</v>
      </c>
      <c r="AN42" s="51">
        <f t="shared" si="5"/>
        <v>0</v>
      </c>
      <c r="AO42" s="51">
        <f t="shared" si="5"/>
        <v>0</v>
      </c>
      <c r="AP42" s="40">
        <f t="shared" si="5"/>
        <v>12842950</v>
      </c>
    </row>
    <row r="43" spans="1:42" s="12" customFormat="1" ht="13.5" thickBot="1">
      <c r="A43" s="16" t="s">
        <v>156</v>
      </c>
      <c r="B43" s="52" t="s">
        <v>157</v>
      </c>
      <c r="C43" s="53">
        <v>25000000</v>
      </c>
      <c r="D43" s="53">
        <v>0</v>
      </c>
      <c r="E43" s="45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77">
        <f t="shared" si="2"/>
        <v>0</v>
      </c>
      <c r="Q43" s="53">
        <v>0</v>
      </c>
      <c r="R43" s="46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77">
        <f>SUM(Q43:AB43)</f>
        <v>0</v>
      </c>
      <c r="AD43" s="53">
        <v>0</v>
      </c>
      <c r="AE43" s="46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78">
        <f>SUM(AD43:AO43)</f>
        <v>0</v>
      </c>
    </row>
    <row r="44" spans="1:42" s="12" customFormat="1" ht="13.5" thickBot="1">
      <c r="A44" s="16" t="s">
        <v>147</v>
      </c>
      <c r="B44" s="52" t="s">
        <v>106</v>
      </c>
      <c r="C44" s="110">
        <v>92600000</v>
      </c>
      <c r="D44" s="53">
        <v>0</v>
      </c>
      <c r="E44" s="45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77">
        <f t="shared" si="2"/>
        <v>0</v>
      </c>
      <c r="Q44" s="53">
        <v>0</v>
      </c>
      <c r="R44" s="46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77">
        <f aca="true" t="shared" si="6" ref="AC44:AC51">SUM(Q44:AB44)</f>
        <v>0</v>
      </c>
      <c r="AD44" s="53">
        <v>0</v>
      </c>
      <c r="AE44" s="46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78">
        <f aca="true" t="shared" si="7" ref="AP44:AP51">SUM(AD44:AO44)</f>
        <v>0</v>
      </c>
    </row>
    <row r="45" spans="1:42" s="12" customFormat="1" ht="13.5" thickBot="1">
      <c r="A45" s="16" t="s">
        <v>111</v>
      </c>
      <c r="B45" s="52" t="s">
        <v>107</v>
      </c>
      <c r="C45" s="53">
        <v>1045479992</v>
      </c>
      <c r="D45" s="53">
        <v>1017575684</v>
      </c>
      <c r="E45" s="45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77">
        <f t="shared" si="2"/>
        <v>1017575684</v>
      </c>
      <c r="Q45" s="53">
        <v>0</v>
      </c>
      <c r="R45" s="46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77">
        <f t="shared" si="6"/>
        <v>0</v>
      </c>
      <c r="AD45" s="53">
        <v>0</v>
      </c>
      <c r="AE45" s="46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78">
        <f t="shared" si="7"/>
        <v>0</v>
      </c>
    </row>
    <row r="46" spans="1:42" s="12" customFormat="1" ht="13.5" thickBot="1">
      <c r="A46" s="16" t="s">
        <v>151</v>
      </c>
      <c r="B46" s="52" t="s">
        <v>150</v>
      </c>
      <c r="C46" s="53">
        <v>4000000</v>
      </c>
      <c r="D46" s="53">
        <v>45500</v>
      </c>
      <c r="E46" s="45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77">
        <f t="shared" si="2"/>
        <v>45500</v>
      </c>
      <c r="Q46" s="53">
        <v>45500</v>
      </c>
      <c r="R46" s="46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77">
        <f t="shared" si="6"/>
        <v>45500</v>
      </c>
      <c r="AD46" s="53">
        <v>0</v>
      </c>
      <c r="AE46" s="46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78">
        <f t="shared" si="7"/>
        <v>0</v>
      </c>
    </row>
    <row r="47" spans="1:42" s="12" customFormat="1" ht="13.5" thickBot="1">
      <c r="A47" s="16" t="s">
        <v>112</v>
      </c>
      <c r="B47" s="52" t="s">
        <v>108</v>
      </c>
      <c r="C47" s="53">
        <v>161752168</v>
      </c>
      <c r="D47" s="53">
        <v>12842950</v>
      </c>
      <c r="E47" s="45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77">
        <f t="shared" si="2"/>
        <v>12842950</v>
      </c>
      <c r="Q47" s="53">
        <v>12842950</v>
      </c>
      <c r="R47" s="46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77">
        <f t="shared" si="6"/>
        <v>12842950</v>
      </c>
      <c r="AD47" s="53">
        <v>12842950</v>
      </c>
      <c r="AE47" s="46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78">
        <f t="shared" si="7"/>
        <v>12842950</v>
      </c>
    </row>
    <row r="48" spans="1:42" s="12" customFormat="1" ht="13.5" thickBot="1">
      <c r="A48" s="16" t="s">
        <v>113</v>
      </c>
      <c r="B48" s="52" t="s">
        <v>109</v>
      </c>
      <c r="C48" s="53">
        <v>115000000</v>
      </c>
      <c r="D48" s="53">
        <v>0</v>
      </c>
      <c r="E48" s="45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77">
        <f t="shared" si="2"/>
        <v>0</v>
      </c>
      <c r="Q48" s="53">
        <v>0</v>
      </c>
      <c r="R48" s="46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77">
        <f t="shared" si="6"/>
        <v>0</v>
      </c>
      <c r="AD48" s="53">
        <v>0</v>
      </c>
      <c r="AE48" s="46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78">
        <f t="shared" si="7"/>
        <v>0</v>
      </c>
    </row>
    <row r="49" spans="1:42" s="12" customFormat="1" ht="13.5" thickBot="1">
      <c r="A49" s="16" t="s">
        <v>110</v>
      </c>
      <c r="B49" s="52" t="s">
        <v>105</v>
      </c>
      <c r="C49" s="53">
        <v>500000</v>
      </c>
      <c r="D49" s="53">
        <v>0</v>
      </c>
      <c r="E49" s="45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77">
        <f t="shared" si="2"/>
        <v>0</v>
      </c>
      <c r="Q49" s="53">
        <v>0</v>
      </c>
      <c r="R49" s="46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77">
        <f t="shared" si="6"/>
        <v>0</v>
      </c>
      <c r="AD49" s="53">
        <v>0</v>
      </c>
      <c r="AE49" s="46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78">
        <f t="shared" si="7"/>
        <v>0</v>
      </c>
    </row>
    <row r="50" spans="1:42" s="12" customFormat="1" ht="13.5" thickBot="1">
      <c r="A50" s="16" t="s">
        <v>154</v>
      </c>
      <c r="B50" s="52" t="s">
        <v>155</v>
      </c>
      <c r="C50" s="53">
        <v>15000000</v>
      </c>
      <c r="D50" s="53">
        <v>0</v>
      </c>
      <c r="E50" s="45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77">
        <f t="shared" si="2"/>
        <v>0</v>
      </c>
      <c r="Q50" s="53">
        <v>0</v>
      </c>
      <c r="R50" s="46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77">
        <f t="shared" si="6"/>
        <v>0</v>
      </c>
      <c r="AD50" s="53">
        <v>0</v>
      </c>
      <c r="AE50" s="46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78">
        <f t="shared" si="7"/>
        <v>0</v>
      </c>
    </row>
    <row r="51" spans="1:42" s="12" customFormat="1" ht="13.5" thickBot="1">
      <c r="A51" s="16" t="s">
        <v>132</v>
      </c>
      <c r="B51" s="52" t="s">
        <v>131</v>
      </c>
      <c r="C51" s="53">
        <v>5000000</v>
      </c>
      <c r="D51" s="53">
        <v>0</v>
      </c>
      <c r="E51" s="45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7">
        <f t="shared" si="2"/>
        <v>0</v>
      </c>
      <c r="Q51" s="53">
        <v>0</v>
      </c>
      <c r="R51" s="46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77">
        <f t="shared" si="6"/>
        <v>0</v>
      </c>
      <c r="AD51" s="53">
        <v>0</v>
      </c>
      <c r="AE51" s="46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78">
        <f t="shared" si="7"/>
        <v>0</v>
      </c>
    </row>
    <row r="52" spans="1:42" s="14" customFormat="1" ht="13.5" thickBot="1">
      <c r="A52" s="24"/>
      <c r="B52" s="50" t="s">
        <v>44</v>
      </c>
      <c r="C52" s="51">
        <f aca="true" t="shared" si="8" ref="C52:O52">SUM(C53:C54)</f>
        <v>441625000</v>
      </c>
      <c r="D52" s="51">
        <f t="shared" si="8"/>
        <v>0</v>
      </c>
      <c r="E52" s="51">
        <f t="shared" si="8"/>
        <v>0</v>
      </c>
      <c r="F52" s="51">
        <f t="shared" si="8"/>
        <v>0</v>
      </c>
      <c r="G52" s="51">
        <f t="shared" si="8"/>
        <v>0</v>
      </c>
      <c r="H52" s="51">
        <f t="shared" si="8"/>
        <v>0</v>
      </c>
      <c r="I52" s="51">
        <f t="shared" si="8"/>
        <v>0</v>
      </c>
      <c r="J52" s="51">
        <f t="shared" si="8"/>
        <v>0</v>
      </c>
      <c r="K52" s="51">
        <f t="shared" si="8"/>
        <v>0</v>
      </c>
      <c r="L52" s="51">
        <f t="shared" si="8"/>
        <v>0</v>
      </c>
      <c r="M52" s="51">
        <f t="shared" si="8"/>
        <v>0</v>
      </c>
      <c r="N52" s="51">
        <f t="shared" si="8"/>
        <v>0</v>
      </c>
      <c r="O52" s="51">
        <f t="shared" si="8"/>
        <v>0</v>
      </c>
      <c r="P52" s="51">
        <f>SUM(P54:P54)</f>
        <v>0</v>
      </c>
      <c r="Q52" s="51">
        <f aca="true" t="shared" si="9" ref="Q52:AK52">SUM(Q53:Q54)</f>
        <v>0</v>
      </c>
      <c r="R52" s="51">
        <f t="shared" si="9"/>
        <v>0</v>
      </c>
      <c r="S52" s="51">
        <f t="shared" si="9"/>
        <v>0</v>
      </c>
      <c r="T52" s="51">
        <f t="shared" si="9"/>
        <v>0</v>
      </c>
      <c r="U52" s="51">
        <f t="shared" si="9"/>
        <v>0</v>
      </c>
      <c r="V52" s="51">
        <f t="shared" si="9"/>
        <v>0</v>
      </c>
      <c r="W52" s="51">
        <f t="shared" si="9"/>
        <v>0</v>
      </c>
      <c r="X52" s="51">
        <f t="shared" si="9"/>
        <v>0</v>
      </c>
      <c r="Y52" s="51">
        <f t="shared" si="9"/>
        <v>0</v>
      </c>
      <c r="Z52" s="51">
        <f t="shared" si="9"/>
        <v>0</v>
      </c>
      <c r="AA52" s="51">
        <f t="shared" si="9"/>
        <v>0</v>
      </c>
      <c r="AB52" s="51">
        <f t="shared" si="9"/>
        <v>0</v>
      </c>
      <c r="AC52" s="51">
        <f t="shared" si="9"/>
        <v>0</v>
      </c>
      <c r="AD52" s="51">
        <f t="shared" si="9"/>
        <v>0</v>
      </c>
      <c r="AE52" s="51">
        <f t="shared" si="9"/>
        <v>0</v>
      </c>
      <c r="AF52" s="51">
        <f t="shared" si="9"/>
        <v>0</v>
      </c>
      <c r="AG52" s="51">
        <f t="shared" si="9"/>
        <v>0</v>
      </c>
      <c r="AH52" s="51">
        <f t="shared" si="9"/>
        <v>0</v>
      </c>
      <c r="AI52" s="51">
        <f t="shared" si="9"/>
        <v>0</v>
      </c>
      <c r="AJ52" s="51">
        <f t="shared" si="9"/>
        <v>0</v>
      </c>
      <c r="AK52" s="51">
        <f t="shared" si="9"/>
        <v>0</v>
      </c>
      <c r="AL52" s="51">
        <v>0</v>
      </c>
      <c r="AM52" s="51">
        <f>SUM(AM53:AM54)</f>
        <v>0</v>
      </c>
      <c r="AN52" s="51">
        <f>SUM(AN53:AN54)</f>
        <v>0</v>
      </c>
      <c r="AO52" s="51">
        <f>SUM(AO53:AO54)</f>
        <v>0</v>
      </c>
      <c r="AP52" s="40">
        <f>SUM(AP53:AP54)</f>
        <v>0</v>
      </c>
    </row>
    <row r="53" spans="1:42" s="12" customFormat="1" ht="13.5" thickBot="1">
      <c r="A53" s="73" t="s">
        <v>158</v>
      </c>
      <c r="B53" s="57" t="s">
        <v>46</v>
      </c>
      <c r="C53" s="58">
        <v>211150000</v>
      </c>
      <c r="D53" s="58">
        <v>0</v>
      </c>
      <c r="E53" s="58"/>
      <c r="F53" s="58"/>
      <c r="G53" s="58"/>
      <c r="H53" s="58"/>
      <c r="I53" s="58"/>
      <c r="J53" s="45"/>
      <c r="K53" s="58"/>
      <c r="L53" s="58"/>
      <c r="M53" s="58"/>
      <c r="N53" s="45"/>
      <c r="O53" s="45"/>
      <c r="P53" s="77">
        <f t="shared" si="2"/>
        <v>0</v>
      </c>
      <c r="Q53" s="45">
        <v>0</v>
      </c>
      <c r="R53" s="46"/>
      <c r="S53" s="46"/>
      <c r="T53" s="58"/>
      <c r="U53" s="46"/>
      <c r="V53" s="45"/>
      <c r="W53" s="45"/>
      <c r="X53" s="45"/>
      <c r="Y53" s="45"/>
      <c r="Z53" s="45"/>
      <c r="AA53" s="45"/>
      <c r="AB53" s="45"/>
      <c r="AC53" s="77">
        <f>SUM(Q53:AB53)</f>
        <v>0</v>
      </c>
      <c r="AD53" s="45">
        <v>0</v>
      </c>
      <c r="AE53" s="46"/>
      <c r="AF53" s="45"/>
      <c r="AG53" s="45"/>
      <c r="AH53" s="45"/>
      <c r="AI53" s="45"/>
      <c r="AJ53" s="45"/>
      <c r="AK53" s="45"/>
      <c r="AL53" s="58"/>
      <c r="AM53" s="46"/>
      <c r="AN53" s="46"/>
      <c r="AO53" s="45"/>
      <c r="AP53" s="78">
        <f>SUM(AD53:AO53)</f>
        <v>0</v>
      </c>
    </row>
    <row r="54" spans="1:42" s="12" customFormat="1" ht="13.5" thickBot="1">
      <c r="A54" s="15" t="s">
        <v>50</v>
      </c>
      <c r="B54" s="44" t="s">
        <v>114</v>
      </c>
      <c r="C54" s="45">
        <v>230475000</v>
      </c>
      <c r="D54" s="58">
        <v>0</v>
      </c>
      <c r="E54" s="58"/>
      <c r="F54" s="58"/>
      <c r="G54" s="58"/>
      <c r="H54" s="58"/>
      <c r="I54" s="58"/>
      <c r="J54" s="45"/>
      <c r="K54" s="58"/>
      <c r="L54" s="58"/>
      <c r="M54" s="58"/>
      <c r="N54" s="45"/>
      <c r="O54" s="45"/>
      <c r="P54" s="77">
        <f t="shared" si="2"/>
        <v>0</v>
      </c>
      <c r="Q54" s="58">
        <v>0</v>
      </c>
      <c r="R54" s="46"/>
      <c r="S54" s="46"/>
      <c r="T54" s="58"/>
      <c r="U54" s="46"/>
      <c r="V54" s="45"/>
      <c r="W54" s="45"/>
      <c r="X54" s="45"/>
      <c r="Y54" s="45"/>
      <c r="Z54" s="45"/>
      <c r="AA54" s="45"/>
      <c r="AB54" s="45"/>
      <c r="AC54" s="77">
        <f>SUM(Q54:AB54)</f>
        <v>0</v>
      </c>
      <c r="AD54" s="58">
        <v>0</v>
      </c>
      <c r="AE54" s="46"/>
      <c r="AF54" s="45"/>
      <c r="AG54" s="45"/>
      <c r="AH54" s="45"/>
      <c r="AI54" s="45"/>
      <c r="AJ54" s="45"/>
      <c r="AK54" s="45"/>
      <c r="AL54" s="58"/>
      <c r="AM54" s="46"/>
      <c r="AN54" s="46"/>
      <c r="AO54" s="45"/>
      <c r="AP54" s="78">
        <f>SUM(AD54:AO54)</f>
        <v>0</v>
      </c>
    </row>
    <row r="55" spans="1:42" s="14" customFormat="1" ht="18" customHeight="1" thickBot="1">
      <c r="A55" s="24"/>
      <c r="B55" s="50" t="s">
        <v>41</v>
      </c>
      <c r="C55" s="51">
        <f aca="true" t="shared" si="10" ref="C55:AP55">SUM(C56:C68)</f>
        <v>69651566095</v>
      </c>
      <c r="D55" s="51">
        <f t="shared" si="10"/>
        <v>7530717169.5</v>
      </c>
      <c r="E55" s="91">
        <f t="shared" si="10"/>
        <v>0</v>
      </c>
      <c r="F55" s="91">
        <f t="shared" si="10"/>
        <v>0</v>
      </c>
      <c r="G55" s="91">
        <f t="shared" si="10"/>
        <v>0</v>
      </c>
      <c r="H55" s="91">
        <f t="shared" si="10"/>
        <v>0</v>
      </c>
      <c r="I55" s="51">
        <f t="shared" si="10"/>
        <v>0</v>
      </c>
      <c r="J55" s="51">
        <f t="shared" si="10"/>
        <v>0</v>
      </c>
      <c r="K55" s="51">
        <f t="shared" si="10"/>
        <v>0</v>
      </c>
      <c r="L55" s="51">
        <f t="shared" si="10"/>
        <v>0</v>
      </c>
      <c r="M55" s="51">
        <f t="shared" si="10"/>
        <v>0</v>
      </c>
      <c r="N55" s="51">
        <f t="shared" si="10"/>
        <v>0</v>
      </c>
      <c r="O55" s="51">
        <f t="shared" si="10"/>
        <v>0</v>
      </c>
      <c r="P55" s="51">
        <f t="shared" si="10"/>
        <v>7530717169.5</v>
      </c>
      <c r="Q55" s="51">
        <f t="shared" si="10"/>
        <v>77608865</v>
      </c>
      <c r="R55" s="51">
        <f t="shared" si="10"/>
        <v>0</v>
      </c>
      <c r="S55" s="51">
        <f t="shared" si="10"/>
        <v>0</v>
      </c>
      <c r="T55" s="51">
        <f t="shared" si="10"/>
        <v>0</v>
      </c>
      <c r="U55" s="51">
        <f t="shared" si="10"/>
        <v>0</v>
      </c>
      <c r="V55" s="51">
        <f t="shared" si="10"/>
        <v>0</v>
      </c>
      <c r="W55" s="51">
        <f t="shared" si="10"/>
        <v>0</v>
      </c>
      <c r="X55" s="51">
        <f t="shared" si="10"/>
        <v>0</v>
      </c>
      <c r="Y55" s="51">
        <f t="shared" si="10"/>
        <v>0</v>
      </c>
      <c r="Z55" s="51">
        <f t="shared" si="10"/>
        <v>0</v>
      </c>
      <c r="AA55" s="51">
        <f t="shared" si="10"/>
        <v>0</v>
      </c>
      <c r="AB55" s="51">
        <f t="shared" si="10"/>
        <v>0</v>
      </c>
      <c r="AC55" s="51">
        <f t="shared" si="10"/>
        <v>77608865</v>
      </c>
      <c r="AD55" s="51">
        <f t="shared" si="10"/>
        <v>64511150</v>
      </c>
      <c r="AE55" s="51">
        <f t="shared" si="10"/>
        <v>0</v>
      </c>
      <c r="AF55" s="51">
        <f t="shared" si="10"/>
        <v>0</v>
      </c>
      <c r="AG55" s="51">
        <f t="shared" si="10"/>
        <v>0</v>
      </c>
      <c r="AH55" s="51">
        <f t="shared" si="10"/>
        <v>0</v>
      </c>
      <c r="AI55" s="51">
        <f t="shared" si="10"/>
        <v>0</v>
      </c>
      <c r="AJ55" s="51">
        <f t="shared" si="10"/>
        <v>0</v>
      </c>
      <c r="AK55" s="51">
        <f t="shared" si="10"/>
        <v>0</v>
      </c>
      <c r="AL55" s="51">
        <f t="shared" si="10"/>
        <v>0</v>
      </c>
      <c r="AM55" s="51">
        <f t="shared" si="10"/>
        <v>0</v>
      </c>
      <c r="AN55" s="51">
        <f t="shared" si="10"/>
        <v>0</v>
      </c>
      <c r="AO55" s="51">
        <f t="shared" si="10"/>
        <v>0</v>
      </c>
      <c r="AP55" s="40">
        <f t="shared" si="10"/>
        <v>64511150</v>
      </c>
    </row>
    <row r="56" spans="1:42" s="10" customFormat="1" ht="13.5" thickBot="1">
      <c r="A56" s="89" t="s">
        <v>116</v>
      </c>
      <c r="B56" s="13" t="s">
        <v>115</v>
      </c>
      <c r="C56" s="53">
        <v>8491704602</v>
      </c>
      <c r="D56" s="53">
        <v>392312945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75"/>
      <c r="P56" s="77">
        <f aca="true" t="shared" si="11" ref="P56:P68">SUM(D56:O56)</f>
        <v>392312945</v>
      </c>
      <c r="Q56" s="53">
        <v>0</v>
      </c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75"/>
      <c r="AC56" s="77">
        <f>SUM(Q56:AB56)</f>
        <v>0</v>
      </c>
      <c r="AD56" s="53">
        <v>0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75"/>
      <c r="AP56" s="78">
        <f>SUM(AD56:AO56)</f>
        <v>0</v>
      </c>
    </row>
    <row r="57" spans="1:42" s="10" customFormat="1" ht="13.5" thickBot="1">
      <c r="A57" s="89" t="s">
        <v>117</v>
      </c>
      <c r="B57" s="13" t="s">
        <v>126</v>
      </c>
      <c r="C57" s="53">
        <v>8833069307</v>
      </c>
      <c r="D57" s="53">
        <v>192348007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75"/>
      <c r="P57" s="77">
        <f t="shared" si="11"/>
        <v>192348007</v>
      </c>
      <c r="Q57" s="53">
        <v>0</v>
      </c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75"/>
      <c r="AC57" s="77">
        <f aca="true" t="shared" si="12" ref="AC57:AC68">SUM(Q57:AB57)</f>
        <v>0</v>
      </c>
      <c r="AD57" s="53">
        <v>0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75"/>
      <c r="AP57" s="78">
        <f aca="true" t="shared" si="13" ref="AP57:AP68">SUM(AD57:AO57)</f>
        <v>0</v>
      </c>
    </row>
    <row r="58" spans="1:42" s="10" customFormat="1" ht="13.5" thickBot="1">
      <c r="A58" s="89" t="s">
        <v>118</v>
      </c>
      <c r="B58" s="13" t="s">
        <v>127</v>
      </c>
      <c r="C58" s="113">
        <v>10917973179</v>
      </c>
      <c r="D58" s="53">
        <f>1049625903+48314988+198006500+31577000+62856980+32605000+57608000</f>
        <v>1480594371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75"/>
      <c r="P58" s="77">
        <f t="shared" si="11"/>
        <v>1480594371</v>
      </c>
      <c r="Q58" s="53">
        <v>7317700</v>
      </c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75"/>
      <c r="AC58" s="77">
        <f t="shared" si="12"/>
        <v>7317700</v>
      </c>
      <c r="AD58" s="53">
        <v>7317700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75"/>
      <c r="AP58" s="78">
        <f t="shared" si="13"/>
        <v>7317700</v>
      </c>
    </row>
    <row r="59" spans="1:42" s="10" customFormat="1" ht="13.5" thickBot="1">
      <c r="A59" s="89" t="s">
        <v>119</v>
      </c>
      <c r="B59" s="13" t="s">
        <v>136</v>
      </c>
      <c r="C59" s="53">
        <v>2800000000</v>
      </c>
      <c r="D59" s="53">
        <f>331684540+37727699+89744000+40189000+57936300+51432000+33732000</f>
        <v>642445539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75"/>
      <c r="P59" s="77">
        <f t="shared" si="11"/>
        <v>642445539</v>
      </c>
      <c r="Q59" s="53">
        <v>0</v>
      </c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75"/>
      <c r="AC59" s="77">
        <f t="shared" si="12"/>
        <v>0</v>
      </c>
      <c r="AD59" s="53">
        <v>0</v>
      </c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75"/>
      <c r="AP59" s="78">
        <f t="shared" si="13"/>
        <v>0</v>
      </c>
    </row>
    <row r="60" spans="1:42" s="10" customFormat="1" ht="13.5" thickBot="1">
      <c r="A60" s="89" t="s">
        <v>120</v>
      </c>
      <c r="B60" s="13" t="s">
        <v>137</v>
      </c>
      <c r="C60" s="53">
        <v>5800863635</v>
      </c>
      <c r="D60" s="53">
        <f>483626202+232802224+262806000+106401847+133210337+221853159+158247000</f>
        <v>1598946769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5"/>
      <c r="P60" s="77">
        <f t="shared" si="11"/>
        <v>1598946769</v>
      </c>
      <c r="Q60" s="53">
        <f>3928024+2451847</f>
        <v>6379871</v>
      </c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5"/>
      <c r="AC60" s="77">
        <f t="shared" si="12"/>
        <v>6379871</v>
      </c>
      <c r="AD60" s="53">
        <f>3928024+2451847</f>
        <v>6379871</v>
      </c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75"/>
      <c r="AP60" s="78">
        <f t="shared" si="13"/>
        <v>6379871</v>
      </c>
    </row>
    <row r="61" spans="1:42" s="10" customFormat="1" ht="13.5" thickBot="1">
      <c r="A61" s="89" t="s">
        <v>121</v>
      </c>
      <c r="B61" s="13" t="s">
        <v>138</v>
      </c>
      <c r="C61" s="53">
        <v>11500000000</v>
      </c>
      <c r="D61" s="53">
        <f>294246175+151728000+15402000+169724000</f>
        <v>631100175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75"/>
      <c r="P61" s="77">
        <f t="shared" si="11"/>
        <v>631100175</v>
      </c>
      <c r="Q61" s="53">
        <f>14418470+6060000+9500000</f>
        <v>29978470</v>
      </c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5"/>
      <c r="AC61" s="77">
        <f t="shared" si="12"/>
        <v>29978470</v>
      </c>
      <c r="AD61" s="53">
        <f>14418470+6060000+9500000</f>
        <v>29978470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75"/>
      <c r="AP61" s="78">
        <f t="shared" si="13"/>
        <v>29978470</v>
      </c>
    </row>
    <row r="62" spans="1:42" s="10" customFormat="1" ht="13.5" thickBot="1">
      <c r="A62" s="89" t="s">
        <v>122</v>
      </c>
      <c r="B62" s="13" t="s">
        <v>139</v>
      </c>
      <c r="C62" s="53">
        <v>729353202</v>
      </c>
      <c r="D62" s="53">
        <v>147644297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5"/>
      <c r="P62" s="77">
        <f t="shared" si="11"/>
        <v>147644297</v>
      </c>
      <c r="Q62" s="53">
        <v>0</v>
      </c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5"/>
      <c r="AC62" s="77">
        <f t="shared" si="12"/>
        <v>0</v>
      </c>
      <c r="AD62" s="53">
        <v>0</v>
      </c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75"/>
      <c r="AP62" s="78">
        <f t="shared" si="13"/>
        <v>0</v>
      </c>
    </row>
    <row r="63" spans="1:42" s="10" customFormat="1" ht="13.5" thickBot="1">
      <c r="A63" s="89" t="s">
        <v>123</v>
      </c>
      <c r="B63" s="13" t="s">
        <v>140</v>
      </c>
      <c r="C63" s="53">
        <v>2945323589</v>
      </c>
      <c r="D63" s="53">
        <v>85642543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5"/>
      <c r="P63" s="77">
        <f t="shared" si="11"/>
        <v>85642543</v>
      </c>
      <c r="Q63" s="53">
        <v>0</v>
      </c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75"/>
      <c r="AC63" s="77">
        <f t="shared" si="12"/>
        <v>0</v>
      </c>
      <c r="AD63" s="53">
        <v>0</v>
      </c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75"/>
      <c r="AP63" s="78">
        <f t="shared" si="13"/>
        <v>0</v>
      </c>
    </row>
    <row r="64" spans="1:42" s="10" customFormat="1" ht="13.5" thickBot="1">
      <c r="A64" s="89" t="s">
        <v>124</v>
      </c>
      <c r="B64" s="13" t="s">
        <v>141</v>
      </c>
      <c r="C64" s="53">
        <v>2000000000</v>
      </c>
      <c r="D64" s="53">
        <v>31069050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5"/>
      <c r="P64" s="77">
        <f t="shared" si="11"/>
        <v>31069050</v>
      </c>
      <c r="Q64" s="53">
        <v>1165565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75"/>
      <c r="AC64" s="77">
        <f t="shared" si="12"/>
        <v>1165565</v>
      </c>
      <c r="AD64" s="53">
        <v>0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75"/>
      <c r="AP64" s="78">
        <f t="shared" si="13"/>
        <v>0</v>
      </c>
    </row>
    <row r="65" spans="1:42" s="10" customFormat="1" ht="13.5" thickBot="1">
      <c r="A65" s="89" t="s">
        <v>125</v>
      </c>
      <c r="B65" s="13" t="s">
        <v>142</v>
      </c>
      <c r="C65" s="53">
        <v>2600000000</v>
      </c>
      <c r="D65" s="53">
        <v>1541072318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5"/>
      <c r="P65" s="77">
        <f t="shared" si="11"/>
        <v>1541072318</v>
      </c>
      <c r="Q65" s="53">
        <v>0</v>
      </c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75"/>
      <c r="AC65" s="77">
        <f t="shared" si="12"/>
        <v>0</v>
      </c>
      <c r="AD65" s="53">
        <v>0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75"/>
      <c r="AP65" s="78">
        <f t="shared" si="13"/>
        <v>0</v>
      </c>
    </row>
    <row r="66" spans="1:42" s="10" customFormat="1" ht="13.5" thickBot="1">
      <c r="A66" s="89" t="s">
        <v>135</v>
      </c>
      <c r="B66" s="13" t="s">
        <v>143</v>
      </c>
      <c r="C66" s="53">
        <v>2633278581</v>
      </c>
      <c r="D66" s="53">
        <v>1135100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75"/>
      <c r="P66" s="77">
        <f t="shared" si="11"/>
        <v>1135100</v>
      </c>
      <c r="Q66" s="53">
        <v>1135100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75"/>
      <c r="AC66" s="77">
        <f t="shared" si="12"/>
        <v>1135100</v>
      </c>
      <c r="AD66" s="53">
        <v>1135100</v>
      </c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75"/>
      <c r="AP66" s="78">
        <f t="shared" si="13"/>
        <v>1135100</v>
      </c>
    </row>
    <row r="67" spans="1:42" s="10" customFormat="1" ht="13.5" thickBot="1">
      <c r="A67" s="89" t="s">
        <v>148</v>
      </c>
      <c r="B67" s="13" t="s">
        <v>149</v>
      </c>
      <c r="C67" s="53">
        <v>6600000000</v>
      </c>
      <c r="D67" s="53">
        <f>1542000+3084000+831000+4428000+9275538+1596000</f>
        <v>20756538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5"/>
      <c r="P67" s="77">
        <f t="shared" si="11"/>
        <v>20756538</v>
      </c>
      <c r="Q67" s="53">
        <v>2502538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75"/>
      <c r="AC67" s="77">
        <f t="shared" si="12"/>
        <v>2502538</v>
      </c>
      <c r="AD67" s="53">
        <v>2502538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75"/>
      <c r="AP67" s="78">
        <f t="shared" si="13"/>
        <v>2502538</v>
      </c>
    </row>
    <row r="68" spans="1:42" s="10" customFormat="1" ht="13.5" thickBot="1">
      <c r="A68" s="89" t="s">
        <v>159</v>
      </c>
      <c r="B68" s="13" t="s">
        <v>160</v>
      </c>
      <c r="C68" s="53">
        <v>3800000000</v>
      </c>
      <c r="D68" s="53">
        <f>575238274.5+54860593+33377978+21883450+25838065+22369050+32082107</f>
        <v>765649517.5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75"/>
      <c r="P68" s="77">
        <f t="shared" si="11"/>
        <v>765649517.5</v>
      </c>
      <c r="Q68" s="53">
        <f>21299061+4003450+3827110</f>
        <v>29129621</v>
      </c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75"/>
      <c r="AC68" s="77">
        <f t="shared" si="12"/>
        <v>29129621</v>
      </c>
      <c r="AD68" s="53">
        <f>13370361+3827110</f>
        <v>17197471</v>
      </c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75"/>
      <c r="AP68" s="78">
        <f t="shared" si="13"/>
        <v>17197471</v>
      </c>
    </row>
    <row r="69" spans="1:42" s="11" customFormat="1" ht="13.5" thickBot="1">
      <c r="A69" s="140" t="s">
        <v>33</v>
      </c>
      <c r="B69" s="141"/>
      <c r="C69" s="51">
        <f aca="true" t="shared" si="14" ref="C69:AP69">SUM(C14+C42+C52+C55)</f>
        <v>90944882195</v>
      </c>
      <c r="D69" s="51">
        <f t="shared" si="14"/>
        <v>9868869095.5</v>
      </c>
      <c r="E69" s="51">
        <f t="shared" si="14"/>
        <v>0</v>
      </c>
      <c r="F69" s="51">
        <f t="shared" si="14"/>
        <v>0</v>
      </c>
      <c r="G69" s="51">
        <f t="shared" si="14"/>
        <v>0</v>
      </c>
      <c r="H69" s="51">
        <f t="shared" si="14"/>
        <v>0</v>
      </c>
      <c r="I69" s="51">
        <f t="shared" si="14"/>
        <v>0</v>
      </c>
      <c r="J69" s="51">
        <f t="shared" si="14"/>
        <v>0</v>
      </c>
      <c r="K69" s="51">
        <f t="shared" si="14"/>
        <v>0</v>
      </c>
      <c r="L69" s="51">
        <f t="shared" si="14"/>
        <v>0</v>
      </c>
      <c r="M69" s="51">
        <f t="shared" si="14"/>
        <v>0</v>
      </c>
      <c r="N69" s="51">
        <f t="shared" si="14"/>
        <v>0</v>
      </c>
      <c r="O69" s="51">
        <f t="shared" si="14"/>
        <v>0</v>
      </c>
      <c r="P69" s="51">
        <f t="shared" si="14"/>
        <v>9868869095.5</v>
      </c>
      <c r="Q69" s="51">
        <f t="shared" si="14"/>
        <v>1332919552</v>
      </c>
      <c r="R69" s="51">
        <f t="shared" si="14"/>
        <v>0</v>
      </c>
      <c r="S69" s="51">
        <f t="shared" si="14"/>
        <v>0</v>
      </c>
      <c r="T69" s="51">
        <f t="shared" si="14"/>
        <v>0</v>
      </c>
      <c r="U69" s="51">
        <f t="shared" si="14"/>
        <v>0</v>
      </c>
      <c r="V69" s="51">
        <f t="shared" si="14"/>
        <v>0</v>
      </c>
      <c r="W69" s="51">
        <f t="shared" si="14"/>
        <v>0</v>
      </c>
      <c r="X69" s="51">
        <f t="shared" si="14"/>
        <v>0</v>
      </c>
      <c r="Y69" s="51">
        <f t="shared" si="14"/>
        <v>0</v>
      </c>
      <c r="Z69" s="51">
        <f t="shared" si="14"/>
        <v>0</v>
      </c>
      <c r="AA69" s="51">
        <f t="shared" si="14"/>
        <v>0</v>
      </c>
      <c r="AB69" s="51">
        <f t="shared" si="14"/>
        <v>0</v>
      </c>
      <c r="AC69" s="51">
        <f t="shared" si="14"/>
        <v>1332919552</v>
      </c>
      <c r="AD69" s="51">
        <f t="shared" si="14"/>
        <v>1318796737</v>
      </c>
      <c r="AE69" s="51">
        <f t="shared" si="14"/>
        <v>0</v>
      </c>
      <c r="AF69" s="51">
        <f t="shared" si="14"/>
        <v>0</v>
      </c>
      <c r="AG69" s="51">
        <f t="shared" si="14"/>
        <v>0</v>
      </c>
      <c r="AH69" s="51">
        <f t="shared" si="14"/>
        <v>0</v>
      </c>
      <c r="AI69" s="51">
        <f t="shared" si="14"/>
        <v>0</v>
      </c>
      <c r="AJ69" s="51">
        <f t="shared" si="14"/>
        <v>0</v>
      </c>
      <c r="AK69" s="51">
        <f t="shared" si="14"/>
        <v>0</v>
      </c>
      <c r="AL69" s="51">
        <f t="shared" si="14"/>
        <v>0</v>
      </c>
      <c r="AM69" s="51">
        <f t="shared" si="14"/>
        <v>0</v>
      </c>
      <c r="AN69" s="51">
        <f t="shared" si="14"/>
        <v>0</v>
      </c>
      <c r="AO69" s="51">
        <f t="shared" si="14"/>
        <v>0</v>
      </c>
      <c r="AP69" s="40">
        <f t="shared" si="14"/>
        <v>1318796737</v>
      </c>
    </row>
    <row r="70" spans="1:42" ht="12.75">
      <c r="A70" s="74" t="s">
        <v>130</v>
      </c>
      <c r="B70" s="8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5"/>
    </row>
    <row r="71" spans="1:42" ht="12.75">
      <c r="A71" s="7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6"/>
    </row>
    <row r="72" spans="1:42" ht="12.75">
      <c r="A72" s="76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86"/>
    </row>
    <row r="73" spans="1:42" ht="12.75">
      <c r="A73" s="76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86"/>
    </row>
    <row r="74" spans="1:42" ht="12.75">
      <c r="A74" s="76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86"/>
    </row>
    <row r="75" spans="1:42" ht="9.75" customHeight="1" thickBot="1">
      <c r="A75" s="76"/>
      <c r="B75" s="87"/>
      <c r="C75" s="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87"/>
      <c r="AL75" s="64"/>
      <c r="AM75" s="64"/>
      <c r="AN75" s="64"/>
      <c r="AO75" s="64"/>
      <c r="AP75" s="86"/>
    </row>
    <row r="76" spans="1:42" ht="18.75" customHeight="1">
      <c r="A76" s="76"/>
      <c r="B76" s="112" t="s">
        <v>134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9"/>
      <c r="AL76" s="64"/>
      <c r="AM76" s="64"/>
      <c r="AN76" s="64"/>
      <c r="AO76" s="64"/>
      <c r="AP76" s="86"/>
    </row>
    <row r="77" spans="1:42" ht="0.75" customHeight="1" thickBot="1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</row>
    <row r="78" spans="1:42" ht="0.75" customHeight="1">
      <c r="A78" s="10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0.75" customHeight="1">
      <c r="A79" s="10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51.75" customHeight="1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</row>
    <row r="81" spans="1:42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</row>
    <row r="82" spans="1:42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</row>
  </sheetData>
  <sheetProtection/>
  <mergeCells count="9">
    <mergeCell ref="A5:AP5"/>
    <mergeCell ref="A4:AP4"/>
    <mergeCell ref="A1:AP1"/>
    <mergeCell ref="A2:AP2"/>
    <mergeCell ref="A3:AP3"/>
    <mergeCell ref="A80:AP80"/>
    <mergeCell ref="X76:AK76"/>
    <mergeCell ref="X75:AJ75"/>
    <mergeCell ref="A69:B69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80" zoomScaleNormal="80" zoomScalePageLayoutView="0" workbookViewId="0" topLeftCell="A1">
      <pane xSplit="29" ySplit="43" topLeftCell="AD44" activePane="bottomRight" state="frozen"/>
      <selection pane="topLeft" activeCell="AC6" sqref="AC1:AC16384"/>
      <selection pane="topRight" activeCell="AD1" sqref="AD1"/>
      <selection pane="bottomLeft" activeCell="A41" sqref="A41"/>
      <selection pane="bottomRight" activeCell="Q57" sqref="Q57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9"/>
    </row>
    <row r="2" spans="1:29" s="25" customFormat="1" ht="15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</row>
    <row r="3" spans="1:29" s="25" customFormat="1" ht="15">
      <c r="A3" s="120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</row>
    <row r="4" spans="1:29" s="25" customFormat="1" ht="15">
      <c r="A4" s="120" t="s">
        <v>36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2"/>
    </row>
    <row r="5" spans="1:29" s="25" customFormat="1" ht="15">
      <c r="A5" s="120" t="s">
        <v>38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8" t="s">
        <v>2</v>
      </c>
      <c r="B7" s="149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144</v>
      </c>
    </row>
    <row r="8" spans="1:29" s="25" customFormat="1" ht="15" customHeight="1" thickBot="1">
      <c r="A8" s="148" t="s">
        <v>3</v>
      </c>
      <c r="B8" s="149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2011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>SUM(C15+C17)</f>
        <v>34849126</v>
      </c>
      <c r="D14" s="39">
        <f>SUM(D15+D17)</f>
        <v>0</v>
      </c>
      <c r="E14" s="39" t="e">
        <f aca="true" t="shared" si="0" ref="E14:O14">SUM(E15,E17,E19)</f>
        <v>#REF!</v>
      </c>
      <c r="F14" s="39" t="e">
        <f t="shared" si="0"/>
        <v>#REF!</v>
      </c>
      <c r="G14" s="39" t="e">
        <f t="shared" si="0"/>
        <v>#REF!</v>
      </c>
      <c r="H14" s="39" t="e">
        <f t="shared" si="0"/>
        <v>#REF!</v>
      </c>
      <c r="I14" s="39" t="e">
        <f t="shared" si="0"/>
        <v>#REF!</v>
      </c>
      <c r="J14" s="39" t="e">
        <f t="shared" si="0"/>
        <v>#REF!</v>
      </c>
      <c r="K14" s="39" t="e">
        <f t="shared" si="0"/>
        <v>#REF!</v>
      </c>
      <c r="L14" s="39" t="e">
        <f t="shared" si="0"/>
        <v>#REF!</v>
      </c>
      <c r="M14" s="39" t="e">
        <f t="shared" si="0"/>
        <v>#REF!</v>
      </c>
      <c r="N14" s="39" t="e">
        <f t="shared" si="0"/>
        <v>#REF!</v>
      </c>
      <c r="O14" s="39" t="e">
        <f t="shared" si="0"/>
        <v>#REF!</v>
      </c>
      <c r="P14" s="39">
        <f>SUM(P15+P17)</f>
        <v>0</v>
      </c>
      <c r="Q14" s="39">
        <f>SUM(Q15+Q17)</f>
        <v>0</v>
      </c>
      <c r="R14" s="39" t="e">
        <f aca="true" t="shared" si="1" ref="R14:AB14">SUM(R15,R17,R19)</f>
        <v>#REF!</v>
      </c>
      <c r="S14" s="39" t="e">
        <f t="shared" si="1"/>
        <v>#REF!</v>
      </c>
      <c r="T14" s="39" t="e">
        <f t="shared" si="1"/>
        <v>#REF!</v>
      </c>
      <c r="U14" s="39" t="e">
        <f t="shared" si="1"/>
        <v>#REF!</v>
      </c>
      <c r="V14" s="39" t="e">
        <f t="shared" si="1"/>
        <v>#REF!</v>
      </c>
      <c r="W14" s="39" t="e">
        <f t="shared" si="1"/>
        <v>#REF!</v>
      </c>
      <c r="X14" s="39" t="e">
        <f t="shared" si="1"/>
        <v>#REF!</v>
      </c>
      <c r="Y14" s="39" t="e">
        <f t="shared" si="1"/>
        <v>#REF!</v>
      </c>
      <c r="Z14" s="39" t="e">
        <f t="shared" si="1"/>
        <v>#REF!</v>
      </c>
      <c r="AA14" s="39">
        <f t="shared" si="1"/>
        <v>0</v>
      </c>
      <c r="AB14" s="39" t="e">
        <f t="shared" si="1"/>
        <v>#REF!</v>
      </c>
      <c r="AC14" s="39">
        <f>SUM(AC15+AC17)</f>
        <v>0</v>
      </c>
    </row>
    <row r="15" spans="1:29" s="14" customFormat="1" ht="13.5" thickBot="1">
      <c r="A15" s="37"/>
      <c r="B15" s="38" t="s">
        <v>42</v>
      </c>
      <c r="C15" s="39">
        <f>SUM(C16:C16)</f>
        <v>1760000</v>
      </c>
      <c r="D15" s="39">
        <f>SUM(D16:D16)</f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 aca="true" t="shared" si="2" ref="P15:AC15">SUM(P16:P16)</f>
        <v>0</v>
      </c>
      <c r="Q15" s="39">
        <f t="shared" si="2"/>
        <v>0</v>
      </c>
      <c r="R15" s="39">
        <f t="shared" si="2"/>
        <v>0</v>
      </c>
      <c r="S15" s="39">
        <f t="shared" si="2"/>
        <v>0</v>
      </c>
      <c r="T15" s="39">
        <f t="shared" si="2"/>
        <v>0</v>
      </c>
      <c r="U15" s="39">
        <f t="shared" si="2"/>
        <v>0</v>
      </c>
      <c r="V15" s="39">
        <f t="shared" si="2"/>
        <v>0</v>
      </c>
      <c r="W15" s="39">
        <f t="shared" si="2"/>
        <v>0</v>
      </c>
      <c r="X15" s="39">
        <f t="shared" si="2"/>
        <v>0</v>
      </c>
      <c r="Y15" s="39">
        <f t="shared" si="2"/>
        <v>0</v>
      </c>
      <c r="Z15" s="39">
        <f t="shared" si="2"/>
        <v>0</v>
      </c>
      <c r="AA15" s="39">
        <f t="shared" si="2"/>
        <v>0</v>
      </c>
      <c r="AB15" s="39">
        <f t="shared" si="2"/>
        <v>0</v>
      </c>
      <c r="AC15" s="39">
        <f t="shared" si="2"/>
        <v>0</v>
      </c>
    </row>
    <row r="16" spans="1:29" s="12" customFormat="1" ht="13.5" thickBot="1">
      <c r="A16" s="15" t="s">
        <v>128</v>
      </c>
      <c r="B16" s="44" t="s">
        <v>32</v>
      </c>
      <c r="C16" s="45">
        <v>1760000</v>
      </c>
      <c r="D16" s="45"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>
        <v>0</v>
      </c>
      <c r="R16" s="46"/>
      <c r="S16" s="45"/>
      <c r="T16" s="45"/>
      <c r="U16" s="45"/>
      <c r="V16" s="45"/>
      <c r="W16" s="45"/>
      <c r="X16" s="45"/>
      <c r="Y16" s="45"/>
      <c r="Z16" s="45"/>
      <c r="AA16" s="108"/>
      <c r="AB16" s="45"/>
      <c r="AC16" s="90">
        <f>SUM(Q16:AB16)</f>
        <v>0</v>
      </c>
    </row>
    <row r="17" spans="1:29" s="14" customFormat="1" ht="13.5" thickBot="1">
      <c r="A17" s="24"/>
      <c r="B17" s="50" t="s">
        <v>43</v>
      </c>
      <c r="C17" s="51">
        <f>SUM(C18:C18)</f>
        <v>33089126</v>
      </c>
      <c r="D17" s="51">
        <f>SUM(D18:D18)</f>
        <v>0</v>
      </c>
      <c r="E17" s="51" t="e">
        <f>SUM(#REF!)</f>
        <v>#REF!</v>
      </c>
      <c r="F17" s="51" t="e">
        <f>SUM(#REF!)</f>
        <v>#REF!</v>
      </c>
      <c r="G17" s="51" t="e">
        <f>SUM(#REF!)</f>
        <v>#REF!</v>
      </c>
      <c r="H17" s="51" t="e">
        <f>SUM(#REF!)</f>
        <v>#REF!</v>
      </c>
      <c r="I17" s="51" t="e">
        <f>SUM(#REF!)</f>
        <v>#REF!</v>
      </c>
      <c r="J17" s="51" t="e">
        <f>SUM(#REF!)</f>
        <v>#REF!</v>
      </c>
      <c r="K17" s="51" t="e">
        <f>SUM(#REF!)</f>
        <v>#REF!</v>
      </c>
      <c r="L17" s="51" t="e">
        <f>SUM(#REF!)</f>
        <v>#REF!</v>
      </c>
      <c r="M17" s="51" t="e">
        <f>SUM(#REF!)</f>
        <v>#REF!</v>
      </c>
      <c r="N17" s="51" t="e">
        <f>SUM(#REF!)</f>
        <v>#REF!</v>
      </c>
      <c r="O17" s="51" t="e">
        <f>SUM(#REF!)</f>
        <v>#REF!</v>
      </c>
      <c r="P17" s="51">
        <f>SUM(P18:P18)</f>
        <v>0</v>
      </c>
      <c r="Q17" s="51">
        <f>SUM(Q18:Q18)</f>
        <v>0</v>
      </c>
      <c r="R17" s="51" t="e">
        <f>SUM(#REF!)</f>
        <v>#REF!</v>
      </c>
      <c r="S17" s="51" t="e">
        <f>SUM(#REF!)</f>
        <v>#REF!</v>
      </c>
      <c r="T17" s="51" t="e">
        <f>SUM(#REF!)</f>
        <v>#REF!</v>
      </c>
      <c r="U17" s="51" t="e">
        <f>SUM(#REF!)</f>
        <v>#REF!</v>
      </c>
      <c r="V17" s="51" t="e">
        <f>SUM(#REF!)</f>
        <v>#REF!</v>
      </c>
      <c r="W17" s="51" t="e">
        <f>SUM(#REF!)</f>
        <v>#REF!</v>
      </c>
      <c r="X17" s="51" t="e">
        <f>SUM(#REF!)</f>
        <v>#REF!</v>
      </c>
      <c r="Y17" s="51" t="e">
        <f>SUM(#REF!)</f>
        <v>#REF!</v>
      </c>
      <c r="Z17" s="51" t="e">
        <f>SUM(#REF!)</f>
        <v>#REF!</v>
      </c>
      <c r="AA17" s="107">
        <v>0</v>
      </c>
      <c r="AB17" s="51" t="e">
        <f>SUM(#REF!)</f>
        <v>#REF!</v>
      </c>
      <c r="AC17" s="40">
        <f>SUM(AC18:AC18)</f>
        <v>0</v>
      </c>
    </row>
    <row r="18" spans="1:29" s="14" customFormat="1" ht="13.5" thickBot="1">
      <c r="A18" s="16" t="s">
        <v>152</v>
      </c>
      <c r="B18" s="52" t="s">
        <v>161</v>
      </c>
      <c r="C18" s="96">
        <v>33089126</v>
      </c>
      <c r="D18" s="96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46">
        <f>SUM(D18:O18)</f>
        <v>0</v>
      </c>
      <c r="Q18" s="96">
        <v>0</v>
      </c>
      <c r="R18" s="92"/>
      <c r="S18" s="92"/>
      <c r="T18" s="92"/>
      <c r="U18" s="92"/>
      <c r="V18" s="92"/>
      <c r="W18" s="92"/>
      <c r="X18" s="92"/>
      <c r="Y18" s="92"/>
      <c r="Z18" s="92"/>
      <c r="AA18" s="111"/>
      <c r="AB18" s="92"/>
      <c r="AC18" s="90">
        <f>SUM(Q18:AB18)</f>
        <v>0</v>
      </c>
    </row>
    <row r="19" spans="1:29" s="14" customFormat="1" ht="13.5" hidden="1" thickBot="1">
      <c r="A19" s="24"/>
      <c r="B19" s="50" t="s">
        <v>44</v>
      </c>
      <c r="C19" s="51">
        <f aca="true" t="shared" si="3" ref="C19:AC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1">
        <f t="shared" si="3"/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45">
        <v>0</v>
      </c>
      <c r="AB19" s="51">
        <f t="shared" si="3"/>
        <v>0</v>
      </c>
      <c r="AC19" s="40">
        <f t="shared" si="3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4" ref="C23:AC23">SUM(C24:C35)</f>
        <v>1224342837.9999998</v>
      </c>
      <c r="D23" s="51">
        <f t="shared" si="4"/>
        <v>0</v>
      </c>
      <c r="E23" s="51">
        <f t="shared" si="4"/>
        <v>0</v>
      </c>
      <c r="F23" s="51">
        <f t="shared" si="4"/>
        <v>0</v>
      </c>
      <c r="G23" s="51">
        <f t="shared" si="4"/>
        <v>0</v>
      </c>
      <c r="H23" s="51">
        <f t="shared" si="4"/>
        <v>0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0</v>
      </c>
      <c r="Q23" s="51">
        <f t="shared" si="4"/>
        <v>0</v>
      </c>
      <c r="R23" s="51">
        <f t="shared" si="4"/>
        <v>0</v>
      </c>
      <c r="S23" s="51">
        <f t="shared" si="4"/>
        <v>0</v>
      </c>
      <c r="T23" s="51">
        <f t="shared" si="4"/>
        <v>0</v>
      </c>
      <c r="U23" s="51">
        <f t="shared" si="4"/>
        <v>0</v>
      </c>
      <c r="V23" s="51">
        <f t="shared" si="4"/>
        <v>0</v>
      </c>
      <c r="W23" s="51">
        <f t="shared" si="4"/>
        <v>0</v>
      </c>
      <c r="X23" s="51">
        <f t="shared" si="4"/>
        <v>0</v>
      </c>
      <c r="Y23" s="51">
        <f t="shared" si="4"/>
        <v>0</v>
      </c>
      <c r="Z23" s="51">
        <f t="shared" si="4"/>
        <v>0</v>
      </c>
      <c r="AA23" s="51">
        <f t="shared" si="4"/>
        <v>0</v>
      </c>
      <c r="AB23" s="51">
        <f t="shared" si="4"/>
        <v>0</v>
      </c>
      <c r="AC23" s="40">
        <f t="shared" si="4"/>
        <v>0</v>
      </c>
    </row>
    <row r="24" spans="1:29" s="10" customFormat="1" ht="13.5" thickBot="1">
      <c r="A24" s="89" t="s">
        <v>116</v>
      </c>
      <c r="B24" s="13" t="s">
        <v>115</v>
      </c>
      <c r="C24" s="53">
        <v>516829424.64</v>
      </c>
      <c r="D24" s="53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45"/>
      <c r="O24" s="53"/>
      <c r="P24" s="54">
        <f>SUM(D24:O24)</f>
        <v>0</v>
      </c>
      <c r="Q24" s="53">
        <v>0</v>
      </c>
      <c r="R24" s="54"/>
      <c r="S24" s="53"/>
      <c r="T24" s="53"/>
      <c r="U24" s="53"/>
      <c r="V24" s="53"/>
      <c r="W24" s="53"/>
      <c r="X24" s="53"/>
      <c r="Y24" s="53"/>
      <c r="Z24" s="53"/>
      <c r="AA24" s="106"/>
      <c r="AB24" s="53"/>
      <c r="AC24" s="47">
        <f aca="true" t="shared" si="5" ref="AC24:AC35">SUM(Q24:AB24)</f>
        <v>0</v>
      </c>
    </row>
    <row r="25" spans="1:29" s="10" customFormat="1" ht="12.75">
      <c r="A25" s="89" t="s">
        <v>117</v>
      </c>
      <c r="B25" s="13" t="s">
        <v>126</v>
      </c>
      <c r="C25" s="53">
        <v>191347296.3</v>
      </c>
      <c r="D25" s="53">
        <v>0</v>
      </c>
      <c r="E25" s="53"/>
      <c r="F25" s="53"/>
      <c r="G25" s="53"/>
      <c r="H25" s="53"/>
      <c r="I25" s="53"/>
      <c r="J25" s="53"/>
      <c r="K25" s="53"/>
      <c r="L25" s="53"/>
      <c r="M25" s="53"/>
      <c r="N25" s="45"/>
      <c r="O25" s="53"/>
      <c r="P25" s="54">
        <f aca="true" t="shared" si="6" ref="P25:P35">SUM(D25:O25)</f>
        <v>0</v>
      </c>
      <c r="Q25" s="53">
        <v>0</v>
      </c>
      <c r="R25" s="54"/>
      <c r="S25" s="53"/>
      <c r="T25" s="53"/>
      <c r="U25" s="53"/>
      <c r="V25" s="53"/>
      <c r="W25" s="53"/>
      <c r="X25" s="53"/>
      <c r="Y25" s="53"/>
      <c r="Z25" s="53"/>
      <c r="AA25" s="45"/>
      <c r="AB25" s="53"/>
      <c r="AC25" s="47">
        <f t="shared" si="5"/>
        <v>0</v>
      </c>
    </row>
    <row r="26" spans="1:29" s="10" customFormat="1" ht="12.75">
      <c r="A26" s="89" t="s">
        <v>118</v>
      </c>
      <c r="B26" s="13" t="s">
        <v>127</v>
      </c>
      <c r="C26" s="53">
        <v>35049336.01</v>
      </c>
      <c r="D26" s="53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>
        <f t="shared" si="6"/>
        <v>0</v>
      </c>
      <c r="Q26" s="53">
        <v>0</v>
      </c>
      <c r="R26" s="54"/>
      <c r="S26" s="53"/>
      <c r="T26" s="53"/>
      <c r="U26" s="53"/>
      <c r="V26" s="53"/>
      <c r="W26" s="53"/>
      <c r="X26" s="53"/>
      <c r="Y26" s="53"/>
      <c r="Z26" s="53"/>
      <c r="AA26" s="45"/>
      <c r="AB26" s="53"/>
      <c r="AC26" s="47">
        <f t="shared" si="5"/>
        <v>0</v>
      </c>
    </row>
    <row r="27" spans="1:29" s="10" customFormat="1" ht="12.75">
      <c r="A27" s="89" t="s">
        <v>119</v>
      </c>
      <c r="B27" s="13" t="s">
        <v>136</v>
      </c>
      <c r="C27" s="53">
        <v>5504997.68</v>
      </c>
      <c r="D27" s="53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>
        <f t="shared" si="6"/>
        <v>0</v>
      </c>
      <c r="Q27" s="53">
        <v>0</v>
      </c>
      <c r="R27" s="54"/>
      <c r="S27" s="53"/>
      <c r="T27" s="53"/>
      <c r="U27" s="53"/>
      <c r="V27" s="53"/>
      <c r="W27" s="53"/>
      <c r="X27" s="53"/>
      <c r="Y27" s="53"/>
      <c r="Z27" s="53"/>
      <c r="AA27" s="45"/>
      <c r="AB27" s="53"/>
      <c r="AC27" s="47">
        <f t="shared" si="5"/>
        <v>0</v>
      </c>
    </row>
    <row r="28" spans="1:29" s="10" customFormat="1" ht="12.75">
      <c r="A28" s="89" t="s">
        <v>120</v>
      </c>
      <c r="B28" s="13" t="s">
        <v>137</v>
      </c>
      <c r="C28" s="53">
        <v>1091788</v>
      </c>
      <c r="D28" s="53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>
        <f t="shared" si="6"/>
        <v>0</v>
      </c>
      <c r="Q28" s="53">
        <v>0</v>
      </c>
      <c r="R28" s="54"/>
      <c r="S28" s="53"/>
      <c r="T28" s="53"/>
      <c r="U28" s="53"/>
      <c r="V28" s="53"/>
      <c r="W28" s="53"/>
      <c r="X28" s="53"/>
      <c r="Y28" s="53"/>
      <c r="Z28" s="53"/>
      <c r="AA28" s="45"/>
      <c r="AB28" s="53"/>
      <c r="AC28" s="47">
        <f t="shared" si="5"/>
        <v>0</v>
      </c>
    </row>
    <row r="29" spans="1:29" s="10" customFormat="1" ht="12.75">
      <c r="A29" s="89" t="s">
        <v>121</v>
      </c>
      <c r="B29" s="13" t="s">
        <v>138</v>
      </c>
      <c r="C29" s="53">
        <v>19825016.14</v>
      </c>
      <c r="D29" s="53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>
        <f t="shared" si="6"/>
        <v>0</v>
      </c>
      <c r="Q29" s="53">
        <v>0</v>
      </c>
      <c r="R29" s="54"/>
      <c r="S29" s="53"/>
      <c r="T29" s="53"/>
      <c r="U29" s="53"/>
      <c r="V29" s="53"/>
      <c r="W29" s="53"/>
      <c r="X29" s="53"/>
      <c r="Y29" s="53"/>
      <c r="Z29" s="53"/>
      <c r="AA29" s="45"/>
      <c r="AB29" s="53"/>
      <c r="AC29" s="47">
        <f t="shared" si="5"/>
        <v>0</v>
      </c>
    </row>
    <row r="30" spans="1:29" s="10" customFormat="1" ht="12.75">
      <c r="A30" s="89" t="s">
        <v>122</v>
      </c>
      <c r="B30" s="13" t="s">
        <v>139</v>
      </c>
      <c r="C30" s="53">
        <v>7716751.23</v>
      </c>
      <c r="D30" s="53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>
        <f t="shared" si="6"/>
        <v>0</v>
      </c>
      <c r="Q30" s="53">
        <v>0</v>
      </c>
      <c r="R30" s="54"/>
      <c r="S30" s="53"/>
      <c r="T30" s="53"/>
      <c r="U30" s="53"/>
      <c r="V30" s="53"/>
      <c r="W30" s="53"/>
      <c r="X30" s="53"/>
      <c r="Y30" s="53"/>
      <c r="Z30" s="53"/>
      <c r="AA30" s="45"/>
      <c r="AB30" s="53"/>
      <c r="AC30" s="47">
        <f t="shared" si="5"/>
        <v>0</v>
      </c>
    </row>
    <row r="31" spans="1:29" s="10" customFormat="1" ht="12.75">
      <c r="A31" s="89" t="s">
        <v>123</v>
      </c>
      <c r="B31" s="13" t="s">
        <v>140</v>
      </c>
      <c r="C31" s="53">
        <v>73456338.79</v>
      </c>
      <c r="D31" s="53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>
        <f t="shared" si="6"/>
        <v>0</v>
      </c>
      <c r="Q31" s="53">
        <v>0</v>
      </c>
      <c r="R31" s="54"/>
      <c r="S31" s="53"/>
      <c r="T31" s="53"/>
      <c r="U31" s="53"/>
      <c r="V31" s="53"/>
      <c r="W31" s="53"/>
      <c r="X31" s="53"/>
      <c r="Y31" s="53"/>
      <c r="Z31" s="53"/>
      <c r="AA31" s="45"/>
      <c r="AB31" s="53"/>
      <c r="AC31" s="47">
        <f t="shared" si="5"/>
        <v>0</v>
      </c>
    </row>
    <row r="32" spans="1:29" s="10" customFormat="1" ht="12.75">
      <c r="A32" s="89" t="s">
        <v>124</v>
      </c>
      <c r="B32" s="13" t="s">
        <v>141</v>
      </c>
      <c r="C32" s="53">
        <v>189056486.74</v>
      </c>
      <c r="D32" s="53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>
        <f t="shared" si="6"/>
        <v>0</v>
      </c>
      <c r="Q32" s="53">
        <v>0</v>
      </c>
      <c r="R32" s="54"/>
      <c r="S32" s="53"/>
      <c r="T32" s="53"/>
      <c r="U32" s="53"/>
      <c r="V32" s="53"/>
      <c r="W32" s="53"/>
      <c r="X32" s="53"/>
      <c r="Y32" s="53"/>
      <c r="Z32" s="53"/>
      <c r="AA32" s="45"/>
      <c r="AB32" s="53"/>
      <c r="AC32" s="47">
        <f t="shared" si="5"/>
        <v>0</v>
      </c>
    </row>
    <row r="33" spans="1:29" s="10" customFormat="1" ht="12.75">
      <c r="A33" s="89" t="s">
        <v>125</v>
      </c>
      <c r="B33" s="13" t="s">
        <v>142</v>
      </c>
      <c r="C33" s="53">
        <v>18502238.65</v>
      </c>
      <c r="D33" s="53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>
        <f t="shared" si="6"/>
        <v>0</v>
      </c>
      <c r="Q33" s="53">
        <v>0</v>
      </c>
      <c r="R33" s="54"/>
      <c r="S33" s="53"/>
      <c r="T33" s="53"/>
      <c r="U33" s="53"/>
      <c r="V33" s="53"/>
      <c r="W33" s="53"/>
      <c r="X33" s="53"/>
      <c r="Y33" s="53"/>
      <c r="Z33" s="53"/>
      <c r="AA33" s="45"/>
      <c r="AB33" s="53"/>
      <c r="AC33" s="47">
        <f t="shared" si="5"/>
        <v>0</v>
      </c>
    </row>
    <row r="34" spans="1:29" s="10" customFormat="1" ht="12.75">
      <c r="A34" s="89" t="s">
        <v>135</v>
      </c>
      <c r="B34" s="13" t="s">
        <v>143</v>
      </c>
      <c r="C34" s="53">
        <v>80434190.99</v>
      </c>
      <c r="D34" s="53">
        <v>0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7">
        <f t="shared" si="6"/>
        <v>0</v>
      </c>
      <c r="Q34" s="53">
        <v>0</v>
      </c>
      <c r="R34" s="54"/>
      <c r="S34" s="53"/>
      <c r="T34" s="53"/>
      <c r="U34" s="53"/>
      <c r="V34" s="53"/>
      <c r="W34" s="53"/>
      <c r="X34" s="53"/>
      <c r="Y34" s="53"/>
      <c r="Z34" s="53"/>
      <c r="AA34" s="45"/>
      <c r="AB34" s="53"/>
      <c r="AC34" s="47">
        <f t="shared" si="5"/>
        <v>0</v>
      </c>
    </row>
    <row r="35" spans="1:29" s="10" customFormat="1" ht="13.5" thickBot="1">
      <c r="A35" s="89" t="s">
        <v>148</v>
      </c>
      <c r="B35" s="13" t="s">
        <v>162</v>
      </c>
      <c r="C35" s="53">
        <v>85528972.83</v>
      </c>
      <c r="D35" s="53">
        <v>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>
        <f t="shared" si="6"/>
        <v>0</v>
      </c>
      <c r="Q35" s="53">
        <v>0</v>
      </c>
      <c r="R35" s="54"/>
      <c r="S35" s="53"/>
      <c r="T35" s="53"/>
      <c r="U35" s="53"/>
      <c r="V35" s="53"/>
      <c r="W35" s="53"/>
      <c r="X35" s="53"/>
      <c r="Y35" s="53"/>
      <c r="Z35" s="53"/>
      <c r="AA35" s="45"/>
      <c r="AB35" s="53"/>
      <c r="AC35" s="47">
        <f t="shared" si="5"/>
        <v>0</v>
      </c>
    </row>
    <row r="36" spans="1:29" s="11" customFormat="1" ht="13.5" thickBot="1">
      <c r="A36" s="128" t="s">
        <v>33</v>
      </c>
      <c r="B36" s="129"/>
      <c r="C36" s="51">
        <f>SUM(C14+C23)</f>
        <v>1259191963.9999998</v>
      </c>
      <c r="D36" s="51">
        <f>SUM(D14+D23)</f>
        <v>0</v>
      </c>
      <c r="E36" s="51" t="e">
        <f aca="true" t="shared" si="7" ref="E36:O36">SUM(E15+E17+E19+E23)</f>
        <v>#REF!</v>
      </c>
      <c r="F36" s="51" t="e">
        <f t="shared" si="7"/>
        <v>#REF!</v>
      </c>
      <c r="G36" s="51" t="e">
        <f t="shared" si="7"/>
        <v>#REF!</v>
      </c>
      <c r="H36" s="51" t="e">
        <f t="shared" si="7"/>
        <v>#REF!</v>
      </c>
      <c r="I36" s="51" t="e">
        <f t="shared" si="7"/>
        <v>#REF!</v>
      </c>
      <c r="J36" s="51" t="e">
        <f t="shared" si="7"/>
        <v>#REF!</v>
      </c>
      <c r="K36" s="51" t="e">
        <f t="shared" si="7"/>
        <v>#REF!</v>
      </c>
      <c r="L36" s="51" t="e">
        <f t="shared" si="7"/>
        <v>#REF!</v>
      </c>
      <c r="M36" s="51" t="e">
        <f t="shared" si="7"/>
        <v>#REF!</v>
      </c>
      <c r="N36" s="51" t="e">
        <f t="shared" si="7"/>
        <v>#REF!</v>
      </c>
      <c r="O36" s="51" t="e">
        <f t="shared" si="7"/>
        <v>#REF!</v>
      </c>
      <c r="P36" s="51">
        <f>SUM(P14+P23)</f>
        <v>0</v>
      </c>
      <c r="Q36" s="51">
        <f>SUM(Q14+Q23)</f>
        <v>0</v>
      </c>
      <c r="R36" s="51" t="e">
        <f aca="true" t="shared" si="8" ref="R36:AB36">SUM(R15+R17+R19+R23)</f>
        <v>#REF!</v>
      </c>
      <c r="S36" s="51" t="e">
        <f t="shared" si="8"/>
        <v>#REF!</v>
      </c>
      <c r="T36" s="51" t="e">
        <f t="shared" si="8"/>
        <v>#REF!</v>
      </c>
      <c r="U36" s="51" t="e">
        <f t="shared" si="8"/>
        <v>#REF!</v>
      </c>
      <c r="V36" s="51" t="e">
        <f t="shared" si="8"/>
        <v>#REF!</v>
      </c>
      <c r="W36" s="51" t="e">
        <f t="shared" si="8"/>
        <v>#REF!</v>
      </c>
      <c r="X36" s="51" t="e">
        <f t="shared" si="8"/>
        <v>#REF!</v>
      </c>
      <c r="Y36" s="51" t="e">
        <f t="shared" si="8"/>
        <v>#REF!</v>
      </c>
      <c r="Z36" s="51" t="e">
        <f t="shared" si="8"/>
        <v>#REF!</v>
      </c>
      <c r="AA36" s="51">
        <f t="shared" si="8"/>
        <v>0</v>
      </c>
      <c r="AB36" s="51" t="e">
        <f t="shared" si="8"/>
        <v>#REF!</v>
      </c>
      <c r="AC36" s="51">
        <f>SUM(AC14+AC23)</f>
        <v>0</v>
      </c>
    </row>
    <row r="37" spans="1:29" ht="12.75">
      <c r="A37" s="74" t="s">
        <v>130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9" t="s">
        <v>134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4"/>
      <c r="Y42" s="4"/>
      <c r="Z42" s="4"/>
      <c r="AA42" s="4"/>
      <c r="AB42" s="4"/>
      <c r="AC42" s="5"/>
    </row>
    <row r="43" spans="1:29" ht="14.25">
      <c r="A43" s="103"/>
      <c r="B43" s="104"/>
      <c r="C43" s="8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1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4"/>
    </row>
    <row r="46" spans="1:29" ht="15" customHeight="1" thickBot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7"/>
    </row>
    <row r="47" spans="1:29" ht="0.75" customHeight="1" thickBot="1">
      <c r="A47" s="10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102"/>
    </row>
    <row r="49" spans="1:29" ht="0.75" customHeight="1" thickBot="1">
      <c r="A49" s="4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</row>
    <row r="50" spans="1:2" ht="12.75">
      <c r="A50" s="4"/>
      <c r="B50" s="4"/>
    </row>
  </sheetData>
  <sheetProtection/>
  <mergeCells count="11"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2011-02-16T19:25:05Z</cp:lastPrinted>
  <dcterms:created xsi:type="dcterms:W3CDTF">1999-04-05T19:37:02Z</dcterms:created>
  <dcterms:modified xsi:type="dcterms:W3CDTF">2011-02-21T20:38:09Z</dcterms:modified>
  <cp:category/>
  <cp:version/>
  <cp:contentType/>
  <cp:contentStatus/>
</cp:coreProperties>
</file>