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2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'!$A$1:$CJ$34</definedName>
    <definedName name="_xlnm.Print_Area" localSheetId="3">'RESER FOND'!$A$1:$AC$50</definedName>
  </definedNames>
  <calcPr fullCalcOnLoad="1"/>
</workbook>
</file>

<file path=xl/sharedStrings.xml><?xml version="1.0" encoding="utf-8"?>
<sst xmlns="http://schemas.openxmlformats.org/spreadsheetml/2006/main" count="762" uniqueCount="224">
  <si>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</si>
  <si>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</si>
  <si>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</si>
  <si>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</si>
  <si>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</si>
  <si>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</si>
  <si>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</si>
  <si>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</si>
  <si>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</si>
  <si>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</si>
  <si>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</si>
  <si>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</si>
  <si>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</si>
  <si>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</si>
  <si>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</si>
  <si>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</si>
  <si>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</si>
  <si>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</si>
  <si>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</si>
  <si>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</si>
  <si>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</si>
  <si>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</si>
  <si>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</si>
  <si>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</si>
  <si>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</si>
  <si>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</si>
  <si>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</si>
  <si>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</si>
  <si>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</si>
  <si>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</si>
  <si>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</si>
  <si>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</si>
  <si>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</si>
  <si>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</si>
  <si>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</si>
  <si>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</si>
  <si>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</si>
  <si>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</si>
  <si>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</si>
  <si>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</si>
  <si>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</si>
  <si>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</si>
  <si>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</si>
  <si>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</si>
  <si>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</si>
  <si>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</si>
  <si>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</si>
  <si>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</si>
  <si>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</si>
  <si>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</si>
  <si>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</si>
  <si>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</si>
  <si>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</si>
  <si>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</si>
  <si>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</si>
  <si>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</si>
  <si>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</si>
  <si>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</si>
  <si>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</si>
  <si>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</si>
  <si>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</si>
  <si>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</si>
  <si>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</si>
  <si>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</si>
  <si>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</si>
  <si>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</si>
  <si>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</si>
  <si>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</si>
  <si>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</si>
  <si>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</si>
  <si>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</si>
  <si>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</si>
  <si>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</si>
  <si>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</si>
  <si>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</si>
  <si>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</si>
  <si>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</si>
  <si>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</si>
  <si>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</si>
  <si>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</si>
  <si>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</si>
  <si>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</si>
  <si>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</si>
  <si>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</si>
  <si>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</si>
  <si>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</si>
  <si>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</si>
  <si>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</si>
  <si>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</si>
  <si>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</si>
  <si>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</si>
  <si>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</si>
  <si>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</si>
  <si>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</si>
  <si>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</si>
  <si>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</si>
  <si>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</si>
  <si>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</si>
  <si>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</si>
  <si>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</si>
  <si>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</si>
  <si>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</si>
  <si>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</si>
  <si>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</si>
  <si>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</si>
  <si>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</si>
  <si>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</si>
  <si>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</si>
  <si>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</si>
  <si>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</si>
  <si>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</si>
  <si>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</si>
  <si>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</si>
  <si>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</si>
  <si>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</si>
  <si>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</si>
  <si>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</si>
  <si>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</si>
  <si>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</si>
  <si>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ENSERES Y EQUIPOS DE OFICINA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</si>
  <si>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</si>
  <si>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</si>
  <si>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</si>
  <si>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</si>
  <si>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</si>
  <si>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</si>
  <si>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</si>
  <si>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</si>
  <si>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</si>
  <si>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A|2|0|3|0|20</t>
  </si>
  <si>
    <t>A|2|0|3|50|20</t>
  </si>
  <si>
    <t>A|3|2|1|1|20</t>
  </si>
  <si>
    <t>A|3|6|1|1|20</t>
  </si>
  <si>
    <t>A|2|0|4|11|2|21</t>
  </si>
  <si>
    <t>VIATICOS Y GSTOS DE VIAJE</t>
  </si>
  <si>
    <t>A|2|0|4|2|21</t>
  </si>
  <si>
    <t>A|2|0|4|4|21</t>
  </si>
  <si>
    <t>LLANTAS Y ACCESORIOS</t>
  </si>
  <si>
    <t>REPUESTOS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</si>
  <si>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</si>
  <si>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</si>
  <si>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</si>
  <si>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</si>
  <si>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</si>
  <si>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</si>
  <si>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</si>
  <si>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</si>
  <si>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</si>
  <si>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</si>
  <si>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</si>
  <si>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</si>
  <si>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</si>
  <si>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</si>
  <si>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</si>
  <si>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</si>
  <si>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</si>
  <si>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 xml:space="preserve">A  ENERO </t>
  </si>
  <si>
    <t xml:space="preserve">A ENERO </t>
  </si>
  <si>
    <t xml:space="preserve"> A ENERO</t>
  </si>
  <si>
    <t xml:space="preserve"> A ENERO </t>
  </si>
  <si>
    <t>saldo apropiac</t>
  </si>
  <si>
    <t>A|2|0|4|1|21</t>
  </si>
  <si>
    <t>A|2|0|4|6|21</t>
  </si>
  <si>
    <t>A|2|0|4|7|21</t>
  </si>
  <si>
    <t>A|2|0|4|8|21</t>
  </si>
  <si>
    <t>A|2|0|4|9|21</t>
  </si>
  <si>
    <t>A|2|0|4|10|21</t>
  </si>
  <si>
    <t>A|2|0|4|41|21</t>
  </si>
  <si>
    <t>C|112|1000|4|21</t>
  </si>
  <si>
    <t>ADQUISICION MEJORAMIENTO, DOTACION,CONSTRUCCION Y/O MTO DE LA ESTRUCTURA FISICA DEL DANE CTAL Y DE SUS SEDES Y SUBSEDES A NIVEL TERRITORIAL NACINAL</t>
  </si>
  <si>
    <t xml:space="preserve">IMPUESTOS Y MULTAS </t>
  </si>
  <si>
    <t>Otros impuestos</t>
  </si>
  <si>
    <t>A|2|0|3|50|90i20</t>
  </si>
  <si>
    <t>A|2|0|4|1|20</t>
  </si>
  <si>
    <t xml:space="preserve">EQUIPO DE CAFETERIA </t>
  </si>
  <si>
    <t xml:space="preserve">EQUIPO DE COMUNICACIÓN </t>
  </si>
  <si>
    <t>A|2|0|4|1|26l20</t>
  </si>
  <si>
    <t>A|2|0|4|1|9l20</t>
  </si>
  <si>
    <t xml:space="preserve">EQUIPOS Y MAQUINAS PARA OFICINA </t>
  </si>
  <si>
    <t>A|2|0|4|2|1l20</t>
  </si>
  <si>
    <t>A|2|0|4|4|20</t>
  </si>
  <si>
    <t xml:space="preserve">COMBUSTIBLES Y LUBRICANTES </t>
  </si>
  <si>
    <t>A|2|0|4|4|1|20</t>
  </si>
  <si>
    <t>A|2|0|4|4|6|20</t>
  </si>
  <si>
    <t>PRODUCTOS DE ASEO Y LIMPIEZA</t>
  </si>
  <si>
    <t>A|2|0|4|4|17|20</t>
  </si>
  <si>
    <t xml:space="preserve">PRODUCTOS DE CAFETERIA Y RESTAURANTE </t>
  </si>
  <si>
    <t>A|2|0|4|4|18|20</t>
  </si>
  <si>
    <t>A|2|0|4|4|20|20</t>
  </si>
  <si>
    <t>A|2|0|4|4|23|20</t>
  </si>
  <si>
    <t xml:space="preserve">OTROS MATERIALES Y SUMINISTROS </t>
  </si>
  <si>
    <t>A|2|0|4|5|20</t>
  </si>
  <si>
    <t>A|2|0|4|5|1|20</t>
  </si>
  <si>
    <t>MANTENIMIENTO DE BIENES MUEBLES EQUIPOS Y ENSERES</t>
  </si>
  <si>
    <t>A|2|0|4|5|2|20</t>
  </si>
  <si>
    <t xml:space="preserve">MANTENIMIENTO EQUIPO COMUNICACIONES Y COMPUTACION </t>
  </si>
  <si>
    <t>A|2|0|4|5|5|20</t>
  </si>
  <si>
    <t>MANTENIMIENTO EQUIPO NAVEGACION Y TRANSPORTE</t>
  </si>
  <si>
    <t xml:space="preserve">SERVICIO DE SEGURIDAD Y VIGILANCIA </t>
  </si>
  <si>
    <t>A|2|0|4|5|6|20</t>
  </si>
  <si>
    <t>A|2|0|4|5|10|20</t>
  </si>
  <si>
    <t xml:space="preserve">COMUNICACIONES Y TRANSPORTE </t>
  </si>
  <si>
    <t xml:space="preserve">TRANSPORTE </t>
  </si>
  <si>
    <t>A|2|0|4|6|7|20</t>
  </si>
  <si>
    <t>A|2|0|4|6||20</t>
  </si>
  <si>
    <t xml:space="preserve">SERVICIOS PUBLICOS </t>
  </si>
  <si>
    <t xml:space="preserve">ACUEDUCTO ALCANTARILLADO Y ASEO </t>
  </si>
  <si>
    <t xml:space="preserve">ENERGIA </t>
  </si>
  <si>
    <t xml:space="preserve">TELEFONIA MOVIL CELULAR </t>
  </si>
  <si>
    <t>A|2|0|4|8|1l20</t>
  </si>
  <si>
    <t>A|2|0|4|8|2l20</t>
  </si>
  <si>
    <t>A|2|0|4|8|5l20</t>
  </si>
  <si>
    <t>NOTA: SE REALIZO UN TRASLADO DE MANTENIMIENTO BIENES INMUEBLES A ARRENDAMIENTO INMUEBLES $ 81,710,632</t>
  </si>
  <si>
    <t xml:space="preserve">SUSCRIPCIONES </t>
  </si>
  <si>
    <t xml:space="preserve">OTROS GTOS POR IMPRESOS Y PUBLICACIONES </t>
  </si>
  <si>
    <t xml:space="preserve">IMPRESOS Y PUBLICACIONES </t>
  </si>
  <si>
    <t>A|2|0|4|7|5|20</t>
  </si>
  <si>
    <t>A|2|0|4|7|6|20</t>
  </si>
  <si>
    <t>A|2|0|4|7||20</t>
  </si>
  <si>
    <t>A|2|0|4|8|1|20</t>
  </si>
  <si>
    <t>ACUEDUCTO ALCANTARILLADO Y ASEO</t>
  </si>
  <si>
    <t>ENERGIA</t>
  </si>
  <si>
    <t>A|2|0|4|8|2|20</t>
  </si>
  <si>
    <t>A|2|0|4|8|5|20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</si>
</sst>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4" borderId="23" xfId="0" applyNumberFormat="1" applyFont="1" applyFill="1" applyBorder="1" applyAlignment="1" applyProtection="1">
      <alignment horizontal="right"/>
      <protection locked="0"/>
    </xf>
    <xf numFmtId="4" fontId="2" fillId="34" borderId="21" xfId="0" applyNumberFormat="1" applyFont="1" applyFill="1" applyBorder="1" applyAlignment="1" applyProtection="1">
      <alignment horizontal="right"/>
      <protection locked="0"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/>
    </xf>
    <xf numFmtId="4" fontId="9" fillId="34" borderId="30" xfId="0" applyNumberFormat="1" applyFont="1" applyFill="1" applyBorder="1" applyAlignment="1" applyProtection="1">
      <alignment horizontal="right"/>
      <protection locked="0"/>
    </xf>
    <xf numFmtId="4" fontId="9" fillId="34" borderId="21" xfId="0" applyNumberFormat="1" applyFont="1" applyFill="1" applyBorder="1" applyAlignment="1" applyProtection="1">
      <alignment horizontal="right"/>
      <protection locked="0"/>
    </xf>
    <xf numFmtId="203" fontId="9" fillId="34" borderId="21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3" fontId="0" fillId="0" borderId="0" xfId="48" applyFont="1" applyAlignment="1">
      <alignment/>
    </xf>
    <xf numFmtId="4" fontId="0" fillId="0" borderId="0" xfId="0" applyNumberFormat="1" applyAlignment="1">
      <alignment vertical="center"/>
    </xf>
    <xf numFmtId="4" fontId="0" fillId="33" borderId="0" xfId="0" applyNumberFormat="1" applyFont="1" applyFill="1" applyBorder="1" applyAlignment="1">
      <alignment/>
    </xf>
    <xf numFmtId="4" fontId="0" fillId="0" borderId="0" xfId="48" applyNumberFormat="1" applyFont="1" applyAlignment="1">
      <alignment/>
    </xf>
    <xf numFmtId="4" fontId="2" fillId="0" borderId="30" xfId="0" applyNumberFormat="1" applyFont="1" applyFill="1" applyBorder="1" applyAlignment="1" applyProtection="1">
      <alignment horizontal="right"/>
      <protection locked="0"/>
    </xf>
    <xf numFmtId="4" fontId="9" fillId="0" borderId="25" xfId="0" applyNumberFormat="1" applyFont="1" applyBorder="1" applyAlignment="1">
      <alignment horizontal="right"/>
    </xf>
    <xf numFmtId="4" fontId="2" fillId="0" borderId="30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zoomScale="85" zoomScaleNormal="85" zoomScalePageLayoutView="0" workbookViewId="0" topLeftCell="A1">
      <selection activeCell="A5" sqref="A5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6" width="15.28125" style="1" customWidth="1"/>
    <col min="7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9.28125" style="1" hidden="1" customWidth="1"/>
    <col min="28" max="28" width="16.28125" style="1" customWidth="1"/>
    <col min="29" max="29" width="19.7109375" style="1" hidden="1" customWidth="1"/>
    <col min="30" max="30" width="17.57421875" style="1" hidden="1" customWidth="1"/>
    <col min="31" max="31" width="15.57421875" style="1" customWidth="1"/>
    <col min="32" max="36" width="16.7109375" style="1" hidden="1" customWidth="1"/>
    <col min="37" max="37" width="15.421875" style="1" customWidth="1"/>
    <col min="38" max="41" width="18.421875" style="1" hidden="1" customWidth="1"/>
    <col min="42" max="44" width="17.28125" style="1" hidden="1" customWidth="1"/>
    <col min="45" max="47" width="17.8515625" style="1" hidden="1" customWidth="1"/>
    <col min="48" max="48" width="16.57421875" style="1" hidden="1" customWidth="1"/>
    <col min="49" max="49" width="18.140625" style="1" hidden="1" customWidth="1"/>
    <col min="50" max="50" width="19.421875" style="1" hidden="1" customWidth="1"/>
    <col min="51" max="51" width="21.140625" style="1" hidden="1" customWidth="1"/>
    <col min="52" max="52" width="19.140625" style="1" hidden="1" customWidth="1"/>
    <col min="53" max="55" width="16.57421875" style="1" hidden="1" customWidth="1"/>
    <col min="56" max="56" width="4.7109375" style="1" hidden="1" customWidth="1"/>
    <col min="57" max="57" width="17.28125" style="1" hidden="1" customWidth="1"/>
    <col min="58" max="58" width="14.28125" style="1" hidden="1" customWidth="1"/>
    <col min="59" max="59" width="14.8515625" style="1" hidden="1" customWidth="1"/>
    <col min="60" max="60" width="16.57421875" style="1" hidden="1" customWidth="1"/>
    <col min="61" max="61" width="6.28125" style="1" hidden="1" customWidth="1"/>
    <col min="62" max="62" width="17.8515625" style="1" hidden="1" customWidth="1"/>
    <col min="63" max="63" width="17.7109375" style="1" hidden="1" customWidth="1"/>
    <col min="64" max="64" width="16.421875" style="1" hidden="1" customWidth="1"/>
    <col min="65" max="65" width="11.8515625" style="1" hidden="1" customWidth="1"/>
    <col min="66" max="66" width="17.57421875" style="1" hidden="1" customWidth="1"/>
    <col min="67" max="67" width="16.57421875" style="1" hidden="1" customWidth="1"/>
    <col min="68" max="68" width="18.00390625" style="1" hidden="1" customWidth="1"/>
    <col min="69" max="69" width="11.8515625" style="1" hidden="1" customWidth="1"/>
    <col min="70" max="70" width="14.421875" style="1" hidden="1" customWidth="1"/>
    <col min="71" max="71" width="15.28125" style="1" hidden="1" customWidth="1"/>
    <col min="72" max="72" width="16.57421875" style="1" hidden="1" customWidth="1"/>
    <col min="73" max="73" width="18.421875" style="1" bestFit="1" customWidth="1"/>
    <col min="74" max="74" width="15.8515625" style="1" customWidth="1"/>
    <col min="75" max="75" width="12.7109375" style="1" customWidth="1"/>
    <col min="76" max="76" width="14.140625" style="1" hidden="1" customWidth="1"/>
    <col min="77" max="77" width="13.421875" style="1" hidden="1" customWidth="1"/>
    <col min="78" max="78" width="15.00390625" style="1" hidden="1" customWidth="1"/>
    <col min="79" max="79" width="15.8515625" style="1" hidden="1" customWidth="1"/>
    <col min="80" max="80" width="16.8515625" style="1" hidden="1" customWidth="1"/>
    <col min="81" max="81" width="25.8515625" style="1" hidden="1" customWidth="1"/>
    <col min="82" max="82" width="15.8515625" style="1" hidden="1" customWidth="1"/>
    <col min="83" max="83" width="17.140625" style="1" hidden="1" customWidth="1"/>
    <col min="84" max="84" width="19.421875" style="1" hidden="1" customWidth="1"/>
    <col min="85" max="85" width="16.421875" style="1" hidden="1" customWidth="1"/>
    <col min="86" max="86" width="12.57421875" style="1" hidden="1" customWidth="1"/>
    <col min="87" max="87" width="12.28125" style="1" customWidth="1"/>
    <col min="88" max="88" width="15.00390625" style="1" customWidth="1"/>
    <col min="89" max="89" width="11.421875" style="1" customWidth="1"/>
    <col min="90" max="90" width="15.421875" style="1" bestFit="1" customWidth="1"/>
    <col min="91" max="91" width="12.421875" style="1" bestFit="1" customWidth="1"/>
    <col min="92" max="16384" width="11.421875" style="1" customWidth="1"/>
  </cols>
  <sheetData>
    <row r="1" spans="1:88" ht="18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1"/>
    </row>
    <row r="2" spans="1:90" ht="15.7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4"/>
      <c r="CL2" s="12"/>
    </row>
    <row r="3" spans="1:90" ht="18">
      <c r="A3" s="185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7"/>
      <c r="CL3" s="12"/>
    </row>
    <row r="4" spans="1:90" ht="20.25">
      <c r="A4" s="188" t="s">
        <v>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90"/>
      <c r="CL4" s="12"/>
    </row>
    <row r="5" spans="1:90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1"/>
      <c r="CL5" s="12"/>
    </row>
    <row r="6" spans="1:88" ht="12.75">
      <c r="A6" s="192" t="s">
        <v>4</v>
      </c>
      <c r="B6" s="193"/>
      <c r="C6" s="57"/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 t="s">
        <v>6</v>
      </c>
      <c r="AC6" s="52"/>
      <c r="AD6" s="52"/>
      <c r="AE6" s="52"/>
      <c r="AF6" s="52"/>
      <c r="AG6" s="52"/>
      <c r="AH6" s="52"/>
      <c r="AI6" s="52"/>
      <c r="AJ6" s="52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8" t="s">
        <v>123</v>
      </c>
      <c r="BW6" s="50"/>
      <c r="BX6" s="50"/>
      <c r="BY6" s="50"/>
      <c r="BZ6" s="50"/>
      <c r="CA6" s="86" t="s">
        <v>125</v>
      </c>
      <c r="CB6" s="138" t="s">
        <v>126</v>
      </c>
      <c r="CC6" s="50"/>
      <c r="CD6" s="50"/>
      <c r="CE6" s="50"/>
      <c r="CF6" s="50"/>
      <c r="CG6" s="50"/>
      <c r="CH6" s="50"/>
      <c r="CI6" s="86" t="s">
        <v>159</v>
      </c>
      <c r="CJ6" s="51"/>
    </row>
    <row r="7" spans="1:88" ht="12.75">
      <c r="A7" s="192" t="s">
        <v>5</v>
      </c>
      <c r="B7" s="193"/>
      <c r="C7" s="57"/>
      <c r="D7" s="57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2" t="s">
        <v>7</v>
      </c>
      <c r="AC7" s="52"/>
      <c r="AD7" s="52"/>
      <c r="AE7" s="52"/>
      <c r="AF7" s="52"/>
      <c r="AG7" s="52"/>
      <c r="AH7" s="52"/>
      <c r="AI7" s="52"/>
      <c r="AJ7" s="52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8" t="s">
        <v>9</v>
      </c>
      <c r="BW7" s="50"/>
      <c r="BX7" s="50"/>
      <c r="BY7" s="50"/>
      <c r="BZ7" s="50"/>
      <c r="CA7" s="57">
        <v>2010</v>
      </c>
      <c r="CB7" s="58">
        <v>2010</v>
      </c>
      <c r="CC7" s="50"/>
      <c r="CD7" s="50"/>
      <c r="CE7" s="50"/>
      <c r="CF7" s="50"/>
      <c r="CG7" s="50"/>
      <c r="CH7" s="50"/>
      <c r="CI7" s="57">
        <v>2012</v>
      </c>
      <c r="CJ7" s="51"/>
    </row>
    <row r="8" spans="1:88" ht="13.5" thickBo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0"/>
      <c r="AF8" s="54"/>
      <c r="AG8" s="54"/>
      <c r="AH8" s="54"/>
      <c r="AI8" s="54"/>
      <c r="AJ8" s="54"/>
      <c r="AK8" s="50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0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5"/>
    </row>
    <row r="9" spans="1:88" ht="12.75">
      <c r="A9" s="98" t="s">
        <v>78</v>
      </c>
      <c r="B9" s="90"/>
      <c r="C9" s="91" t="s">
        <v>66</v>
      </c>
      <c r="D9" s="91"/>
      <c r="E9" s="91" t="s">
        <v>141</v>
      </c>
      <c r="F9" s="90" t="s">
        <v>64</v>
      </c>
      <c r="G9" s="90"/>
      <c r="H9" s="91" t="s">
        <v>141</v>
      </c>
      <c r="I9" s="90" t="s">
        <v>64</v>
      </c>
      <c r="J9" s="90"/>
      <c r="K9" s="91" t="s">
        <v>141</v>
      </c>
      <c r="L9" s="90" t="s">
        <v>64</v>
      </c>
      <c r="M9" s="90"/>
      <c r="N9" s="91" t="s">
        <v>141</v>
      </c>
      <c r="O9" s="90" t="s">
        <v>64</v>
      </c>
      <c r="P9" s="90"/>
      <c r="Q9" s="91" t="s">
        <v>141</v>
      </c>
      <c r="R9" s="90" t="s">
        <v>64</v>
      </c>
      <c r="S9" s="90"/>
      <c r="T9" s="91" t="s">
        <v>141</v>
      </c>
      <c r="U9" s="90" t="s">
        <v>64</v>
      </c>
      <c r="V9" s="90" t="s">
        <v>64</v>
      </c>
      <c r="W9" s="90" t="s">
        <v>64</v>
      </c>
      <c r="X9" s="90" t="s">
        <v>64</v>
      </c>
      <c r="Y9" s="90" t="s">
        <v>64</v>
      </c>
      <c r="Z9" s="90" t="s">
        <v>64</v>
      </c>
      <c r="AA9" s="90" t="s">
        <v>64</v>
      </c>
      <c r="AB9" s="90" t="s">
        <v>64</v>
      </c>
      <c r="AC9" s="91" t="s">
        <v>68</v>
      </c>
      <c r="AD9" s="91" t="s">
        <v>68</v>
      </c>
      <c r="AE9" s="90" t="s">
        <v>68</v>
      </c>
      <c r="AF9" s="91" t="s">
        <v>68</v>
      </c>
      <c r="AG9" s="91" t="s">
        <v>68</v>
      </c>
      <c r="AH9" s="91" t="s">
        <v>68</v>
      </c>
      <c r="AI9" s="91"/>
      <c r="AJ9" s="91" t="s">
        <v>141</v>
      </c>
      <c r="AK9" s="90" t="s">
        <v>26</v>
      </c>
      <c r="AL9" s="91"/>
      <c r="AM9" s="91" t="s">
        <v>141</v>
      </c>
      <c r="AN9" s="91"/>
      <c r="AO9" s="91"/>
      <c r="AP9" s="90" t="s">
        <v>26</v>
      </c>
      <c r="AQ9" s="91" t="s">
        <v>68</v>
      </c>
      <c r="AR9" s="91" t="s">
        <v>68</v>
      </c>
      <c r="AS9" s="90" t="s">
        <v>68</v>
      </c>
      <c r="AT9" s="91"/>
      <c r="AU9" s="91"/>
      <c r="AV9" s="90" t="s">
        <v>26</v>
      </c>
      <c r="AW9" s="90" t="s">
        <v>68</v>
      </c>
      <c r="AX9" s="90" t="s">
        <v>26</v>
      </c>
      <c r="AY9" s="90" t="s">
        <v>26</v>
      </c>
      <c r="AZ9" s="90" t="s">
        <v>26</v>
      </c>
      <c r="BA9" s="90" t="s">
        <v>68</v>
      </c>
      <c r="BB9" s="91"/>
      <c r="BC9" s="91" t="s">
        <v>141</v>
      </c>
      <c r="BD9" s="90" t="s">
        <v>26</v>
      </c>
      <c r="BE9" s="90" t="s">
        <v>68</v>
      </c>
      <c r="BF9" s="91"/>
      <c r="BG9" s="91" t="s">
        <v>141</v>
      </c>
      <c r="BH9" s="90" t="s">
        <v>26</v>
      </c>
      <c r="BI9" s="90" t="s">
        <v>68</v>
      </c>
      <c r="BJ9" s="90" t="s">
        <v>26</v>
      </c>
      <c r="BK9" s="90" t="s">
        <v>68</v>
      </c>
      <c r="BL9" s="90" t="s">
        <v>26</v>
      </c>
      <c r="BM9" s="91" t="s">
        <v>68</v>
      </c>
      <c r="BN9" s="90" t="s">
        <v>26</v>
      </c>
      <c r="BO9" s="90" t="s">
        <v>68</v>
      </c>
      <c r="BP9" s="90" t="s">
        <v>26</v>
      </c>
      <c r="BQ9" s="90" t="s">
        <v>68</v>
      </c>
      <c r="BR9" s="90" t="s">
        <v>26</v>
      </c>
      <c r="BS9" s="90" t="s">
        <v>68</v>
      </c>
      <c r="BT9" s="90" t="s">
        <v>26</v>
      </c>
      <c r="BU9" s="90" t="s">
        <v>68</v>
      </c>
      <c r="BV9" s="90" t="s">
        <v>32</v>
      </c>
      <c r="BW9" s="90" t="s">
        <v>34</v>
      </c>
      <c r="BX9" s="90" t="s">
        <v>34</v>
      </c>
      <c r="BY9" s="90" t="s">
        <v>34</v>
      </c>
      <c r="BZ9" s="90" t="s">
        <v>34</v>
      </c>
      <c r="CA9" s="90" t="s">
        <v>34</v>
      </c>
      <c r="CB9" s="90" t="s">
        <v>34</v>
      </c>
      <c r="CC9" s="90" t="s">
        <v>34</v>
      </c>
      <c r="CD9" s="90" t="s">
        <v>34</v>
      </c>
      <c r="CE9" s="90" t="s">
        <v>34</v>
      </c>
      <c r="CF9" s="90" t="s">
        <v>34</v>
      </c>
      <c r="CG9" s="90" t="s">
        <v>34</v>
      </c>
      <c r="CH9" s="90" t="s">
        <v>34</v>
      </c>
      <c r="CI9" s="90" t="s">
        <v>34</v>
      </c>
      <c r="CJ9" s="90" t="s">
        <v>37</v>
      </c>
    </row>
    <row r="10" spans="1:88" ht="12.75">
      <c r="A10" s="99" t="s">
        <v>10</v>
      </c>
      <c r="B10" s="92" t="s">
        <v>11</v>
      </c>
      <c r="C10" s="93" t="s">
        <v>67</v>
      </c>
      <c r="D10" s="92" t="s">
        <v>140</v>
      </c>
      <c r="E10" s="92" t="s">
        <v>144</v>
      </c>
      <c r="F10" s="92" t="s">
        <v>65</v>
      </c>
      <c r="G10" s="93" t="s">
        <v>140</v>
      </c>
      <c r="H10" s="93" t="s">
        <v>144</v>
      </c>
      <c r="I10" s="92" t="s">
        <v>65</v>
      </c>
      <c r="J10" s="93" t="s">
        <v>140</v>
      </c>
      <c r="K10" s="93" t="s">
        <v>144</v>
      </c>
      <c r="L10" s="92" t="s">
        <v>65</v>
      </c>
      <c r="M10" s="93" t="s">
        <v>140</v>
      </c>
      <c r="N10" s="93" t="s">
        <v>144</v>
      </c>
      <c r="O10" s="92" t="s">
        <v>65</v>
      </c>
      <c r="P10" s="93" t="s">
        <v>140</v>
      </c>
      <c r="Q10" s="93" t="s">
        <v>144</v>
      </c>
      <c r="R10" s="92" t="s">
        <v>65</v>
      </c>
      <c r="S10" s="93" t="s">
        <v>140</v>
      </c>
      <c r="T10" s="93" t="s">
        <v>144</v>
      </c>
      <c r="U10" s="92" t="s">
        <v>65</v>
      </c>
      <c r="V10" s="92" t="s">
        <v>65</v>
      </c>
      <c r="W10" s="92" t="s">
        <v>65</v>
      </c>
      <c r="X10" s="92" t="s">
        <v>65</v>
      </c>
      <c r="Y10" s="92" t="s">
        <v>65</v>
      </c>
      <c r="Z10" s="92" t="s">
        <v>65</v>
      </c>
      <c r="AA10" s="92" t="s">
        <v>65</v>
      </c>
      <c r="AB10" s="92" t="s">
        <v>65</v>
      </c>
      <c r="AC10" s="93" t="s">
        <v>145</v>
      </c>
      <c r="AD10" s="93" t="s">
        <v>146</v>
      </c>
      <c r="AE10" s="93" t="s">
        <v>67</v>
      </c>
      <c r="AF10" s="93" t="s">
        <v>145</v>
      </c>
      <c r="AG10" s="93" t="s">
        <v>147</v>
      </c>
      <c r="AH10" s="93" t="s">
        <v>148</v>
      </c>
      <c r="AI10" s="92" t="s">
        <v>140</v>
      </c>
      <c r="AJ10" s="92" t="s">
        <v>144</v>
      </c>
      <c r="AK10" s="92" t="s">
        <v>27</v>
      </c>
      <c r="AL10" s="92" t="s">
        <v>140</v>
      </c>
      <c r="AM10" s="93" t="s">
        <v>142</v>
      </c>
      <c r="AN10" s="93" t="s">
        <v>150</v>
      </c>
      <c r="AO10" s="93" t="s">
        <v>144</v>
      </c>
      <c r="AP10" s="92" t="s">
        <v>27</v>
      </c>
      <c r="AQ10" s="93" t="s">
        <v>145</v>
      </c>
      <c r="AR10" s="93" t="s">
        <v>147</v>
      </c>
      <c r="AS10" s="92" t="s">
        <v>67</v>
      </c>
      <c r="AT10" s="93" t="s">
        <v>150</v>
      </c>
      <c r="AU10" s="93" t="s">
        <v>144</v>
      </c>
      <c r="AV10" s="92" t="s">
        <v>27</v>
      </c>
      <c r="AW10" s="92" t="s">
        <v>67</v>
      </c>
      <c r="AX10" s="92" t="s">
        <v>152</v>
      </c>
      <c r="AY10" s="92" t="s">
        <v>153</v>
      </c>
      <c r="AZ10" s="92" t="s">
        <v>27</v>
      </c>
      <c r="BA10" s="92" t="s">
        <v>67</v>
      </c>
      <c r="BB10" s="92" t="s">
        <v>140</v>
      </c>
      <c r="BC10" s="92" t="s">
        <v>144</v>
      </c>
      <c r="BD10" s="92" t="s">
        <v>27</v>
      </c>
      <c r="BE10" s="92" t="s">
        <v>67</v>
      </c>
      <c r="BF10" s="92" t="s">
        <v>140</v>
      </c>
      <c r="BG10" s="92" t="s">
        <v>144</v>
      </c>
      <c r="BH10" s="92" t="s">
        <v>27</v>
      </c>
      <c r="BI10" s="94" t="s">
        <v>67</v>
      </c>
      <c r="BJ10" s="94" t="s">
        <v>27</v>
      </c>
      <c r="BK10" s="92" t="s">
        <v>67</v>
      </c>
      <c r="BL10" s="92" t="s">
        <v>27</v>
      </c>
      <c r="BM10" s="93" t="s">
        <v>67</v>
      </c>
      <c r="BN10" s="92" t="s">
        <v>27</v>
      </c>
      <c r="BO10" s="92" t="s">
        <v>67</v>
      </c>
      <c r="BP10" s="92" t="s">
        <v>27</v>
      </c>
      <c r="BQ10" s="92" t="s">
        <v>67</v>
      </c>
      <c r="BR10" s="92" t="s">
        <v>27</v>
      </c>
      <c r="BS10" s="92" t="s">
        <v>67</v>
      </c>
      <c r="BT10" s="92" t="s">
        <v>27</v>
      </c>
      <c r="BU10" s="92" t="s">
        <v>67</v>
      </c>
      <c r="BV10" s="92" t="s">
        <v>27</v>
      </c>
      <c r="BW10" s="92" t="s">
        <v>35</v>
      </c>
      <c r="BX10" s="92" t="s">
        <v>35</v>
      </c>
      <c r="BY10" s="92" t="s">
        <v>35</v>
      </c>
      <c r="BZ10" s="92" t="s">
        <v>35</v>
      </c>
      <c r="CA10" s="92" t="s">
        <v>35</v>
      </c>
      <c r="CB10" s="92" t="s">
        <v>35</v>
      </c>
      <c r="CC10" s="92" t="s">
        <v>35</v>
      </c>
      <c r="CD10" s="92" t="s">
        <v>35</v>
      </c>
      <c r="CE10" s="92" t="s">
        <v>35</v>
      </c>
      <c r="CF10" s="92" t="s">
        <v>35</v>
      </c>
      <c r="CG10" s="92" t="s">
        <v>35</v>
      </c>
      <c r="CH10" s="92" t="s">
        <v>35</v>
      </c>
      <c r="CI10" s="92" t="s">
        <v>36</v>
      </c>
      <c r="CJ10" s="92" t="s">
        <v>38</v>
      </c>
    </row>
    <row r="11" spans="1:88" ht="13.5" thickBot="1">
      <c r="A11" s="100"/>
      <c r="B11" s="95" t="s">
        <v>12</v>
      </c>
      <c r="C11" s="95" t="s">
        <v>24</v>
      </c>
      <c r="D11" s="95" t="s">
        <v>13</v>
      </c>
      <c r="E11" s="95" t="s">
        <v>13</v>
      </c>
      <c r="F11" s="95" t="s">
        <v>13</v>
      </c>
      <c r="G11" s="95" t="s">
        <v>14</v>
      </c>
      <c r="H11" s="95" t="s">
        <v>143</v>
      </c>
      <c r="I11" s="95" t="s">
        <v>14</v>
      </c>
      <c r="J11" s="95" t="s">
        <v>15</v>
      </c>
      <c r="K11" s="95" t="s">
        <v>123</v>
      </c>
      <c r="L11" s="95" t="s">
        <v>15</v>
      </c>
      <c r="M11" s="95" t="s">
        <v>16</v>
      </c>
      <c r="N11" s="95" t="s">
        <v>16</v>
      </c>
      <c r="O11" s="95" t="s">
        <v>16</v>
      </c>
      <c r="P11" s="95" t="s">
        <v>28</v>
      </c>
      <c r="Q11" s="95" t="s">
        <v>28</v>
      </c>
      <c r="R11" s="95" t="s">
        <v>17</v>
      </c>
      <c r="S11" s="95" t="s">
        <v>29</v>
      </c>
      <c r="T11" s="95" t="s">
        <v>29</v>
      </c>
      <c r="U11" s="95" t="s">
        <v>18</v>
      </c>
      <c r="V11" s="95" t="s">
        <v>19</v>
      </c>
      <c r="W11" s="95" t="s">
        <v>20</v>
      </c>
      <c r="X11" s="95" t="s">
        <v>21</v>
      </c>
      <c r="Y11" s="95" t="s">
        <v>22</v>
      </c>
      <c r="Z11" s="95" t="s">
        <v>23</v>
      </c>
      <c r="AA11" s="95" t="s">
        <v>24</v>
      </c>
      <c r="AB11" s="95" t="s">
        <v>25</v>
      </c>
      <c r="AC11" s="95" t="s">
        <v>106</v>
      </c>
      <c r="AD11" s="95" t="s">
        <v>106</v>
      </c>
      <c r="AE11" s="95" t="s">
        <v>106</v>
      </c>
      <c r="AF11" s="95" t="s">
        <v>77</v>
      </c>
      <c r="AG11" s="95" t="s">
        <v>77</v>
      </c>
      <c r="AH11" s="95" t="s">
        <v>149</v>
      </c>
      <c r="AI11" s="95" t="s">
        <v>13</v>
      </c>
      <c r="AJ11" s="95" t="s">
        <v>13</v>
      </c>
      <c r="AK11" s="95" t="s">
        <v>13</v>
      </c>
      <c r="AL11" s="95" t="s">
        <v>14</v>
      </c>
      <c r="AM11" s="95" t="s">
        <v>143</v>
      </c>
      <c r="AN11" s="95" t="s">
        <v>14</v>
      </c>
      <c r="AO11" s="95" t="s">
        <v>14</v>
      </c>
      <c r="AP11" s="95" t="s">
        <v>14</v>
      </c>
      <c r="AQ11" s="95" t="s">
        <v>76</v>
      </c>
      <c r="AR11" s="95" t="s">
        <v>76</v>
      </c>
      <c r="AS11" s="95" t="s">
        <v>76</v>
      </c>
      <c r="AT11" s="95" t="s">
        <v>15</v>
      </c>
      <c r="AU11" s="95" t="s">
        <v>15</v>
      </c>
      <c r="AV11" s="95" t="s">
        <v>15</v>
      </c>
      <c r="AW11" s="95" t="s">
        <v>75</v>
      </c>
      <c r="AX11" s="95" t="s">
        <v>16</v>
      </c>
      <c r="AY11" s="95" t="s">
        <v>16</v>
      </c>
      <c r="AZ11" s="95" t="s">
        <v>16</v>
      </c>
      <c r="BA11" s="95" t="s">
        <v>74</v>
      </c>
      <c r="BB11" s="95" t="s">
        <v>28</v>
      </c>
      <c r="BC11" s="95" t="s">
        <v>28</v>
      </c>
      <c r="BD11" s="95" t="s">
        <v>28</v>
      </c>
      <c r="BE11" s="95" t="s">
        <v>73</v>
      </c>
      <c r="BF11" s="95" t="s">
        <v>29</v>
      </c>
      <c r="BG11" s="95" t="s">
        <v>29</v>
      </c>
      <c r="BH11" s="95" t="s">
        <v>29</v>
      </c>
      <c r="BI11" s="95" t="s">
        <v>19</v>
      </c>
      <c r="BJ11" s="95" t="s">
        <v>30</v>
      </c>
      <c r="BK11" s="95" t="s">
        <v>72</v>
      </c>
      <c r="BL11" s="95" t="s">
        <v>20</v>
      </c>
      <c r="BM11" s="95" t="s">
        <v>71</v>
      </c>
      <c r="BN11" s="95" t="s">
        <v>21</v>
      </c>
      <c r="BO11" s="95" t="s">
        <v>22</v>
      </c>
      <c r="BP11" s="95" t="s">
        <v>31</v>
      </c>
      <c r="BQ11" s="95" t="s">
        <v>70</v>
      </c>
      <c r="BR11" s="95" t="s">
        <v>23</v>
      </c>
      <c r="BS11" s="95" t="s">
        <v>69</v>
      </c>
      <c r="BT11" s="95" t="s">
        <v>24</v>
      </c>
      <c r="BU11" s="95" t="s">
        <v>33</v>
      </c>
      <c r="BV11" s="95" t="s">
        <v>33</v>
      </c>
      <c r="BW11" s="95" t="s">
        <v>13</v>
      </c>
      <c r="BX11" s="95" t="s">
        <v>14</v>
      </c>
      <c r="BY11" s="95" t="s">
        <v>15</v>
      </c>
      <c r="BZ11" s="95" t="s">
        <v>16</v>
      </c>
      <c r="CA11" s="95" t="s">
        <v>28</v>
      </c>
      <c r="CB11" s="95" t="s">
        <v>118</v>
      </c>
      <c r="CC11" s="95" t="s">
        <v>30</v>
      </c>
      <c r="CD11" s="95" t="s">
        <v>20</v>
      </c>
      <c r="CE11" s="95" t="s">
        <v>21</v>
      </c>
      <c r="CF11" s="95" t="s">
        <v>31</v>
      </c>
      <c r="CG11" s="95" t="s">
        <v>23</v>
      </c>
      <c r="CH11" s="95" t="s">
        <v>24</v>
      </c>
      <c r="CI11" s="95" t="s">
        <v>33</v>
      </c>
      <c r="CJ11" s="95" t="s">
        <v>39</v>
      </c>
    </row>
    <row r="12" spans="1:88" ht="13.5" thickBot="1">
      <c r="A12" s="96">
        <v>1</v>
      </c>
      <c r="B12" s="96">
        <v>2</v>
      </c>
      <c r="C12" s="96">
        <v>3</v>
      </c>
      <c r="D12" s="96"/>
      <c r="E12" s="96"/>
      <c r="F12" s="96">
        <v>3</v>
      </c>
      <c r="G12" s="96"/>
      <c r="H12" s="96"/>
      <c r="I12" s="97">
        <v>3</v>
      </c>
      <c r="J12" s="97"/>
      <c r="K12" s="97"/>
      <c r="L12" s="97">
        <v>3</v>
      </c>
      <c r="M12" s="97"/>
      <c r="N12" s="97"/>
      <c r="O12" s="97">
        <v>3</v>
      </c>
      <c r="P12" s="97"/>
      <c r="Q12" s="97"/>
      <c r="R12" s="97">
        <v>3</v>
      </c>
      <c r="S12" s="97"/>
      <c r="T12" s="97"/>
      <c r="U12" s="97">
        <v>3</v>
      </c>
      <c r="V12" s="97">
        <v>3</v>
      </c>
      <c r="W12" s="97">
        <v>3</v>
      </c>
      <c r="X12" s="97">
        <v>3</v>
      </c>
      <c r="Y12" s="97">
        <v>3</v>
      </c>
      <c r="Z12" s="97">
        <v>3</v>
      </c>
      <c r="AA12" s="97">
        <v>3</v>
      </c>
      <c r="AB12" s="96">
        <v>4</v>
      </c>
      <c r="AC12" s="96"/>
      <c r="AD12" s="96"/>
      <c r="AE12" s="96">
        <v>5</v>
      </c>
      <c r="AF12" s="96"/>
      <c r="AG12" s="96"/>
      <c r="AH12" s="96"/>
      <c r="AI12" s="96"/>
      <c r="AJ12" s="96"/>
      <c r="AK12" s="96">
        <v>5</v>
      </c>
      <c r="AL12" s="96"/>
      <c r="AM12" s="96"/>
      <c r="AN12" s="96"/>
      <c r="AO12" s="96"/>
      <c r="AP12" s="96">
        <v>5</v>
      </c>
      <c r="AQ12" s="96"/>
      <c r="AR12" s="96"/>
      <c r="AS12" s="96">
        <v>5</v>
      </c>
      <c r="AT12" s="96"/>
      <c r="AU12" s="96"/>
      <c r="AV12" s="96">
        <v>5</v>
      </c>
      <c r="AW12" s="96">
        <v>5</v>
      </c>
      <c r="AX12" s="96"/>
      <c r="AY12" s="96"/>
      <c r="AZ12" s="96">
        <v>5</v>
      </c>
      <c r="BA12" s="96">
        <v>5</v>
      </c>
      <c r="BB12" s="96"/>
      <c r="BC12" s="96"/>
      <c r="BD12" s="96">
        <v>5</v>
      </c>
      <c r="BE12" s="96">
        <v>5</v>
      </c>
      <c r="BF12" s="96"/>
      <c r="BG12" s="96"/>
      <c r="BH12" s="96">
        <v>5</v>
      </c>
      <c r="BI12" s="96">
        <v>5</v>
      </c>
      <c r="BJ12" s="96">
        <v>5</v>
      </c>
      <c r="BK12" s="96">
        <v>5</v>
      </c>
      <c r="BL12" s="96">
        <v>5</v>
      </c>
      <c r="BM12" s="96">
        <v>5</v>
      </c>
      <c r="BN12" s="96">
        <v>5</v>
      </c>
      <c r="BO12" s="96">
        <v>5</v>
      </c>
      <c r="BP12" s="96">
        <v>5</v>
      </c>
      <c r="BQ12" s="96">
        <v>5</v>
      </c>
      <c r="BR12" s="96">
        <v>5</v>
      </c>
      <c r="BS12" s="96">
        <v>5</v>
      </c>
      <c r="BT12" s="96">
        <v>5</v>
      </c>
      <c r="BU12" s="96"/>
      <c r="BV12" s="96">
        <v>6</v>
      </c>
      <c r="BW12" s="96">
        <v>7</v>
      </c>
      <c r="BX12" s="96">
        <v>7</v>
      </c>
      <c r="BY12" s="96">
        <v>7</v>
      </c>
      <c r="BZ12" s="96">
        <v>7</v>
      </c>
      <c r="CA12" s="96">
        <v>7</v>
      </c>
      <c r="CB12" s="96">
        <v>7</v>
      </c>
      <c r="CC12" s="96">
        <v>7</v>
      </c>
      <c r="CD12" s="96">
        <v>7</v>
      </c>
      <c r="CE12" s="96">
        <v>7</v>
      </c>
      <c r="CF12" s="96">
        <v>7</v>
      </c>
      <c r="CG12" s="96">
        <v>7</v>
      </c>
      <c r="CH12" s="96">
        <v>7</v>
      </c>
      <c r="CI12" s="96">
        <v>8</v>
      </c>
      <c r="CJ12" s="96">
        <v>9</v>
      </c>
    </row>
    <row r="13" spans="1:88" ht="24.75" customHeight="1" thickBot="1">
      <c r="A13" s="62" t="s">
        <v>80</v>
      </c>
      <c r="B13" s="17">
        <v>13155900000</v>
      </c>
      <c r="C13" s="17">
        <v>106861046.2</v>
      </c>
      <c r="D13" s="17"/>
      <c r="E13" s="17">
        <v>1908071.9</v>
      </c>
      <c r="F13" s="17">
        <f>D13+E13</f>
        <v>1908071.9</v>
      </c>
      <c r="G13" s="17"/>
      <c r="H13" s="17"/>
      <c r="I13" s="17">
        <f>G13+H13</f>
        <v>0</v>
      </c>
      <c r="J13" s="17"/>
      <c r="K13" s="17"/>
      <c r="L13" s="17">
        <f>J13+K13</f>
        <v>0</v>
      </c>
      <c r="M13" s="17"/>
      <c r="N13" s="17"/>
      <c r="O13" s="17">
        <f>M13+N13</f>
        <v>0</v>
      </c>
      <c r="P13" s="17"/>
      <c r="Q13" s="17"/>
      <c r="R13" s="17">
        <f>P13+Q13</f>
        <v>0</v>
      </c>
      <c r="S13" s="17"/>
      <c r="T13" s="17"/>
      <c r="U13" s="141">
        <f>+S13+T13</f>
        <v>0</v>
      </c>
      <c r="V13" s="144"/>
      <c r="W13" s="141"/>
      <c r="X13" s="141"/>
      <c r="Y13" s="141"/>
      <c r="Z13" s="141"/>
      <c r="AA13" s="141"/>
      <c r="AB13" s="16">
        <f>SUM(C13+F13+I13+L13+O13+R13+U13+V13+W13+X13+Y13+Z13+AA13)</f>
        <v>108769118.10000001</v>
      </c>
      <c r="AC13" s="139"/>
      <c r="AD13" s="139">
        <v>23214011.2</v>
      </c>
      <c r="AE13" s="142">
        <f>AC13+AD13</f>
        <v>23214011.2</v>
      </c>
      <c r="AF13" s="142"/>
      <c r="AG13" s="142"/>
      <c r="AH13" s="142">
        <f>AE13+AG13</f>
        <v>23214011.2</v>
      </c>
      <c r="AI13" s="142"/>
      <c r="AJ13" s="142">
        <v>1908071.9</v>
      </c>
      <c r="AK13" s="141">
        <f>AI13+AJ13</f>
        <v>1908071.9</v>
      </c>
      <c r="AL13" s="142"/>
      <c r="AM13" s="141"/>
      <c r="AN13" s="141"/>
      <c r="AO13" s="141"/>
      <c r="AP13" s="13">
        <f>AN13+AO13</f>
        <v>0</v>
      </c>
      <c r="AQ13" s="143"/>
      <c r="AR13" s="143"/>
      <c r="AS13" s="144"/>
      <c r="AT13" s="143"/>
      <c r="AU13" s="143"/>
      <c r="AV13" s="141">
        <f>AT13+AU13</f>
        <v>0</v>
      </c>
      <c r="AW13" s="141">
        <v>0</v>
      </c>
      <c r="AX13" s="141"/>
      <c r="AY13" s="141"/>
      <c r="AZ13" s="141">
        <f>AX13+AY13</f>
        <v>0</v>
      </c>
      <c r="BA13" s="141">
        <v>0</v>
      </c>
      <c r="BB13" s="141"/>
      <c r="BC13" s="141"/>
      <c r="BD13" s="141">
        <f>BB13+BC13</f>
        <v>0</v>
      </c>
      <c r="BE13" s="141">
        <v>0</v>
      </c>
      <c r="BF13" s="141"/>
      <c r="BG13" s="141"/>
      <c r="BH13" s="141">
        <f>BF13+BG13</f>
        <v>0</v>
      </c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3">
        <f>AS13+AG13+AD13</f>
        <v>23214011.2</v>
      </c>
      <c r="BV13" s="14">
        <f>AP13+AK13+AH13+AV13+AS13+AZ13+BD13+BH13+BJ13+BL13:BL14+BN13+BP13+BR13+BT13</f>
        <v>25122083.099999998</v>
      </c>
      <c r="BW13" s="17">
        <v>0</v>
      </c>
      <c r="BX13" s="17"/>
      <c r="BY13" s="17">
        <v>0</v>
      </c>
      <c r="BZ13" s="17"/>
      <c r="CA13" s="17"/>
      <c r="CB13" s="17">
        <v>0</v>
      </c>
      <c r="CC13" s="17">
        <v>0</v>
      </c>
      <c r="CD13" s="17"/>
      <c r="CE13" s="17">
        <v>0</v>
      </c>
      <c r="CF13" s="17">
        <v>0</v>
      </c>
      <c r="CG13" s="17">
        <v>0</v>
      </c>
      <c r="CH13" s="17">
        <v>0</v>
      </c>
      <c r="CI13" s="13">
        <f>SUM(BW13:CH13)</f>
        <v>0</v>
      </c>
      <c r="CJ13" s="15">
        <f>SUM(AB13-BV13-CI13)</f>
        <v>83647035.00000001</v>
      </c>
    </row>
    <row r="14" spans="1:88" ht="24.75" customHeight="1">
      <c r="A14" s="63" t="s">
        <v>81</v>
      </c>
      <c r="B14" s="18"/>
      <c r="C14" s="18">
        <v>0</v>
      </c>
      <c r="D14" s="18"/>
      <c r="E14" s="18"/>
      <c r="F14" s="18">
        <v>298855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4"/>
      <c r="V14" s="144"/>
      <c r="W14" s="144"/>
      <c r="X14" s="144"/>
      <c r="Y14" s="144"/>
      <c r="Z14" s="144"/>
      <c r="AA14" s="144"/>
      <c r="AB14" s="16">
        <f>SUM(C14+F14+I14+L14+O14+R14+U14+V14+W14+X14+Y14+Z14+AA14)</f>
        <v>298855</v>
      </c>
      <c r="AC14" s="16"/>
      <c r="AD14" s="16">
        <v>0</v>
      </c>
      <c r="AE14" s="16">
        <v>0</v>
      </c>
      <c r="AF14" s="16"/>
      <c r="AG14" s="16"/>
      <c r="AH14" s="16"/>
      <c r="AI14" s="16"/>
      <c r="AJ14" s="16"/>
      <c r="AK14" s="141">
        <v>298855</v>
      </c>
      <c r="AL14" s="144"/>
      <c r="AM14" s="144"/>
      <c r="AN14" s="144"/>
      <c r="AO14" s="144"/>
      <c r="AP14" s="143"/>
      <c r="AQ14" s="145"/>
      <c r="AR14" s="145"/>
      <c r="AS14" s="144"/>
      <c r="AT14" s="144"/>
      <c r="AU14" s="144"/>
      <c r="AV14" s="144"/>
      <c r="AW14" s="144">
        <v>0</v>
      </c>
      <c r="AX14" s="144"/>
      <c r="AY14" s="144"/>
      <c r="AZ14" s="144"/>
      <c r="BA14" s="144"/>
      <c r="BB14" s="144"/>
      <c r="BC14" s="144"/>
      <c r="BD14" s="144"/>
      <c r="BE14" s="144">
        <v>0</v>
      </c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3">
        <f>AS14+AG14+AD14</f>
        <v>0</v>
      </c>
      <c r="BV14" s="77">
        <f>SUM(AE14:BT14)</f>
        <v>298855</v>
      </c>
      <c r="BW14" s="18">
        <v>0</v>
      </c>
      <c r="BX14" s="18"/>
      <c r="BY14" s="18">
        <v>0</v>
      </c>
      <c r="BZ14" s="18"/>
      <c r="CA14" s="18"/>
      <c r="CB14" s="18">
        <v>0</v>
      </c>
      <c r="CC14" s="18">
        <v>0</v>
      </c>
      <c r="CD14" s="18"/>
      <c r="CE14" s="18">
        <v>0</v>
      </c>
      <c r="CF14" s="18">
        <v>0</v>
      </c>
      <c r="CG14" s="18">
        <v>0</v>
      </c>
      <c r="CH14" s="18">
        <v>0</v>
      </c>
      <c r="CI14" s="14">
        <f>SUM(BW14:CH14)</f>
        <v>0</v>
      </c>
      <c r="CJ14" s="15">
        <f>SUM(AB14-BV14-CI14)</f>
        <v>0</v>
      </c>
    </row>
    <row r="15" spans="1:90" ht="25.5" customHeight="1">
      <c r="A15" s="63" t="s">
        <v>109</v>
      </c>
      <c r="B15" s="18"/>
      <c r="C15" s="18">
        <v>0</v>
      </c>
      <c r="D15" s="18"/>
      <c r="E15" s="18"/>
      <c r="F15" s="18">
        <v>17511609</v>
      </c>
      <c r="G15" s="18"/>
      <c r="H15" s="18"/>
      <c r="I15" s="18"/>
      <c r="J15" s="18"/>
      <c r="K15" s="18"/>
      <c r="L15" s="18"/>
      <c r="M15" s="18"/>
      <c r="N15" s="18"/>
      <c r="O15" s="88"/>
      <c r="P15" s="88"/>
      <c r="Q15" s="88"/>
      <c r="R15" s="18"/>
      <c r="S15" s="18">
        <v>0</v>
      </c>
      <c r="T15" s="18"/>
      <c r="U15" s="144"/>
      <c r="V15" s="144">
        <v>0</v>
      </c>
      <c r="W15" s="144"/>
      <c r="X15" s="144"/>
      <c r="Y15" s="144"/>
      <c r="Z15" s="144">
        <v>0</v>
      </c>
      <c r="AA15" s="144"/>
      <c r="AB15" s="16">
        <f>SUM(C15+F15+I15+L15+O15+R15+U15+V15+W15+X15+Y15+AA15)</f>
        <v>17511609</v>
      </c>
      <c r="AC15" s="16"/>
      <c r="AD15" s="16"/>
      <c r="AE15" s="16">
        <v>0</v>
      </c>
      <c r="AF15" s="16"/>
      <c r="AG15" s="16"/>
      <c r="AH15" s="16"/>
      <c r="AI15" s="16"/>
      <c r="AJ15" s="16"/>
      <c r="AK15" s="144">
        <v>17511609</v>
      </c>
      <c r="AL15" s="144"/>
      <c r="AM15" s="144"/>
      <c r="AN15" s="144"/>
      <c r="AO15" s="144"/>
      <c r="AP15" s="144"/>
      <c r="AQ15" s="145"/>
      <c r="AR15" s="145"/>
      <c r="AS15" s="144"/>
      <c r="AT15" s="144"/>
      <c r="AU15" s="144"/>
      <c r="AV15" s="144"/>
      <c r="AW15" s="144">
        <v>0</v>
      </c>
      <c r="AX15" s="144"/>
      <c r="AY15" s="144"/>
      <c r="AZ15" s="144">
        <v>0</v>
      </c>
      <c r="BA15" s="144"/>
      <c r="BB15" s="144"/>
      <c r="BC15" s="144"/>
      <c r="BD15" s="144"/>
      <c r="BE15" s="144">
        <v>0</v>
      </c>
      <c r="BF15" s="144"/>
      <c r="BG15" s="144"/>
      <c r="BH15" s="144"/>
      <c r="BI15" s="144"/>
      <c r="BJ15" s="144">
        <v>0</v>
      </c>
      <c r="BK15" s="144"/>
      <c r="BL15" s="144"/>
      <c r="BM15" s="144"/>
      <c r="BN15" s="144">
        <v>0</v>
      </c>
      <c r="BO15" s="144"/>
      <c r="BP15" s="144"/>
      <c r="BQ15" s="144"/>
      <c r="BR15" s="144">
        <v>0</v>
      </c>
      <c r="BS15" s="144"/>
      <c r="BT15" s="144"/>
      <c r="BU15" s="143">
        <f>AS15+AG15+AD15</f>
        <v>0</v>
      </c>
      <c r="BV15" s="77">
        <f>SUM(AE15:BT15)</f>
        <v>17511609</v>
      </c>
      <c r="BW15" s="18">
        <v>0</v>
      </c>
      <c r="BX15" s="18"/>
      <c r="BY15" s="18">
        <v>0</v>
      </c>
      <c r="BZ15" s="18"/>
      <c r="CA15" s="18"/>
      <c r="CB15" s="18">
        <v>0</v>
      </c>
      <c r="CC15" s="18">
        <v>0</v>
      </c>
      <c r="CD15" s="18"/>
      <c r="CE15" s="18">
        <v>0</v>
      </c>
      <c r="CF15" s="18">
        <v>0</v>
      </c>
      <c r="CG15" s="18">
        <v>0</v>
      </c>
      <c r="CH15" s="18">
        <v>0</v>
      </c>
      <c r="CI15" s="14">
        <f>SUM(BW15:CH15)</f>
        <v>0</v>
      </c>
      <c r="CJ15" s="15">
        <f>SUM(AB15-BV15-CI15)</f>
        <v>0</v>
      </c>
      <c r="CL15" s="12"/>
    </row>
    <row r="16" spans="1:88" ht="18" customHeight="1">
      <c r="A16" s="1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4"/>
      <c r="V16" s="144"/>
      <c r="W16" s="144"/>
      <c r="X16" s="144"/>
      <c r="Y16" s="144"/>
      <c r="Z16" s="144"/>
      <c r="AA16" s="144"/>
      <c r="AB16" s="16"/>
      <c r="AC16" s="16"/>
      <c r="AD16" s="16"/>
      <c r="AE16" s="16"/>
      <c r="AF16" s="16"/>
      <c r="AG16" s="16"/>
      <c r="AH16" s="16"/>
      <c r="AI16" s="16"/>
      <c r="AJ16" s="16"/>
      <c r="AK16" s="144"/>
      <c r="AL16" s="144"/>
      <c r="AM16" s="144"/>
      <c r="AN16" s="144"/>
      <c r="AO16" s="144"/>
      <c r="AP16" s="144"/>
      <c r="AQ16" s="145"/>
      <c r="AR16" s="145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5"/>
      <c r="BV16" s="7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4"/>
      <c r="CJ16" s="15"/>
    </row>
    <row r="17" spans="1:88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4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4"/>
      <c r="CJ17" s="15"/>
    </row>
    <row r="18" spans="1:91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4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4"/>
      <c r="CJ18" s="15"/>
      <c r="CL18" s="12"/>
      <c r="CM18" s="12"/>
    </row>
    <row r="19" spans="1:88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4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4"/>
      <c r="CJ19" s="15"/>
    </row>
    <row r="20" spans="1:88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4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4"/>
      <c r="CJ20" s="15"/>
    </row>
    <row r="21" spans="1:88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4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4"/>
      <c r="CJ21" s="15"/>
    </row>
    <row r="22" spans="1:88" ht="18" customHeight="1" thickBot="1">
      <c r="A22" s="83" t="s">
        <v>87</v>
      </c>
      <c r="B22" s="84">
        <f>SUM(B13:B21)</f>
        <v>13155900000</v>
      </c>
      <c r="C22" s="84">
        <f>SUM(C13:C21)</f>
        <v>106861046.2</v>
      </c>
      <c r="D22" s="84"/>
      <c r="E22" s="84"/>
      <c r="F22" s="84">
        <f>SUM(F13:F21)</f>
        <v>19718535.9</v>
      </c>
      <c r="G22" s="84"/>
      <c r="H22" s="84"/>
      <c r="I22" s="84">
        <f>SUM(I13:I21)</f>
        <v>0</v>
      </c>
      <c r="J22" s="84"/>
      <c r="K22" s="84"/>
      <c r="L22" s="84">
        <f>SUM(L13:L21)</f>
        <v>0</v>
      </c>
      <c r="M22" s="84"/>
      <c r="N22" s="84"/>
      <c r="O22" s="84">
        <f>SUM(O13:O21)</f>
        <v>0</v>
      </c>
      <c r="P22" s="84"/>
      <c r="Q22" s="84"/>
      <c r="R22" s="84">
        <f>SUM(R13:R21)</f>
        <v>0</v>
      </c>
      <c r="S22" s="84"/>
      <c r="T22" s="84"/>
      <c r="U22" s="84">
        <f aca="true" t="shared" si="0" ref="U22:AB22">SUM(U13:U21)</f>
        <v>0</v>
      </c>
      <c r="V22" s="84">
        <f t="shared" si="0"/>
        <v>0</v>
      </c>
      <c r="W22" s="84">
        <f t="shared" si="0"/>
        <v>0</v>
      </c>
      <c r="X22" s="84">
        <f t="shared" si="0"/>
        <v>0</v>
      </c>
      <c r="Y22" s="84">
        <f t="shared" si="0"/>
        <v>0</v>
      </c>
      <c r="Z22" s="84">
        <f t="shared" si="0"/>
        <v>0</v>
      </c>
      <c r="AA22" s="84">
        <f t="shared" si="0"/>
        <v>0</v>
      </c>
      <c r="AB22" s="84">
        <f t="shared" si="0"/>
        <v>126579582.10000001</v>
      </c>
      <c r="AC22" s="84"/>
      <c r="AD22" s="84"/>
      <c r="AE22" s="84">
        <f>SUM(AE13:AE21)</f>
        <v>23214011.2</v>
      </c>
      <c r="AF22" s="84"/>
      <c r="AG22" s="84"/>
      <c r="AH22" s="84"/>
      <c r="AI22" s="84"/>
      <c r="AJ22" s="84"/>
      <c r="AK22" s="84">
        <f>SUM(AK13:AK21)</f>
        <v>19718535.9</v>
      </c>
      <c r="AL22" s="84"/>
      <c r="AM22" s="84"/>
      <c r="AN22" s="84"/>
      <c r="AO22" s="84"/>
      <c r="AP22" s="84">
        <f>SUM(AP13:AP21)</f>
        <v>0</v>
      </c>
      <c r="AQ22" s="84"/>
      <c r="AR22" s="84"/>
      <c r="AS22" s="84">
        <f>SUM(AS13:AS21)</f>
        <v>0</v>
      </c>
      <c r="AT22" s="84"/>
      <c r="AU22" s="84"/>
      <c r="AV22" s="84">
        <f>SUM(AV13:AV21)</f>
        <v>0</v>
      </c>
      <c r="AW22" s="84">
        <f>SUM(AW13:AW21)</f>
        <v>0</v>
      </c>
      <c r="AX22" s="84"/>
      <c r="AY22" s="84"/>
      <c r="AZ22" s="84">
        <f>SUM(AZ13:AZ21)</f>
        <v>0</v>
      </c>
      <c r="BA22" s="84">
        <f>SUM(BA13:BA21)</f>
        <v>0</v>
      </c>
      <c r="BB22" s="84"/>
      <c r="BC22" s="84"/>
      <c r="BD22" s="84">
        <f>SUM(BD13:BD21)</f>
        <v>0</v>
      </c>
      <c r="BE22" s="84">
        <f>SUM(BE13:BE21)</f>
        <v>0</v>
      </c>
      <c r="BF22" s="84"/>
      <c r="BG22" s="84"/>
      <c r="BH22" s="84">
        <f aca="true" t="shared" si="1" ref="BH22:BM22">SUM(BH13:BH21)</f>
        <v>0</v>
      </c>
      <c r="BI22" s="84">
        <f t="shared" si="1"/>
        <v>0</v>
      </c>
      <c r="BJ22" s="84">
        <f t="shared" si="1"/>
        <v>0</v>
      </c>
      <c r="BK22" s="84">
        <f t="shared" si="1"/>
        <v>0</v>
      </c>
      <c r="BL22" s="84">
        <f t="shared" si="1"/>
        <v>0</v>
      </c>
      <c r="BM22" s="84">
        <f t="shared" si="1"/>
        <v>0</v>
      </c>
      <c r="BN22" s="84">
        <f aca="true" t="shared" si="2" ref="BN22:CJ22">SUM(BN13:BN21)</f>
        <v>0</v>
      </c>
      <c r="BO22" s="84">
        <f t="shared" si="2"/>
        <v>0</v>
      </c>
      <c r="BP22" s="84">
        <f t="shared" si="2"/>
        <v>0</v>
      </c>
      <c r="BQ22" s="84">
        <f t="shared" si="2"/>
        <v>0</v>
      </c>
      <c r="BR22" s="84">
        <f t="shared" si="2"/>
        <v>0</v>
      </c>
      <c r="BS22" s="84">
        <f t="shared" si="2"/>
        <v>0</v>
      </c>
      <c r="BT22" s="84">
        <f t="shared" si="2"/>
        <v>0</v>
      </c>
      <c r="BU22" s="84">
        <f>SUM(BU13:BU21)</f>
        <v>23214011.2</v>
      </c>
      <c r="BV22" s="108">
        <f>SUM(BV13:BV21)</f>
        <v>42932547.099999994</v>
      </c>
      <c r="BW22" s="84">
        <f t="shared" si="2"/>
        <v>0</v>
      </c>
      <c r="BX22" s="84">
        <f t="shared" si="2"/>
        <v>0</v>
      </c>
      <c r="BY22" s="84">
        <f t="shared" si="2"/>
        <v>0</v>
      </c>
      <c r="BZ22" s="84">
        <f t="shared" si="2"/>
        <v>0</v>
      </c>
      <c r="CA22" s="84">
        <f t="shared" si="2"/>
        <v>0</v>
      </c>
      <c r="CB22" s="84">
        <f t="shared" si="2"/>
        <v>0</v>
      </c>
      <c r="CC22" s="84">
        <f t="shared" si="2"/>
        <v>0</v>
      </c>
      <c r="CD22" s="84">
        <f t="shared" si="2"/>
        <v>0</v>
      </c>
      <c r="CE22" s="84">
        <f t="shared" si="2"/>
        <v>0</v>
      </c>
      <c r="CF22" s="84">
        <f t="shared" si="2"/>
        <v>0</v>
      </c>
      <c r="CG22" s="84">
        <f t="shared" si="2"/>
        <v>0</v>
      </c>
      <c r="CH22" s="84">
        <f t="shared" si="2"/>
        <v>0</v>
      </c>
      <c r="CI22" s="84">
        <f t="shared" si="2"/>
        <v>0</v>
      </c>
      <c r="CJ22" s="85">
        <f t="shared" si="2"/>
        <v>83647035.00000001</v>
      </c>
    </row>
    <row r="23" spans="1:88" ht="12.75">
      <c r="A23" s="79" t="s">
        <v>155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1"/>
    </row>
    <row r="24" spans="1:88" ht="12.75">
      <c r="A24" s="8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6"/>
    </row>
    <row r="25" spans="1:88" ht="15.7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5"/>
    </row>
    <row r="26" spans="1:88" ht="19.5" customHeight="1" hidden="1">
      <c r="A26" s="176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5"/>
    </row>
    <row r="27" spans="1:88" ht="12.75" customHeight="1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5"/>
    </row>
    <row r="28" spans="1:88" ht="8.25" customHeight="1">
      <c r="A28" s="176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5"/>
    </row>
    <row r="29" spans="1:8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6"/>
    </row>
    <row r="30" spans="1:88" ht="13.5" thickBot="1">
      <c r="A30" s="35"/>
      <c r="B30" s="42"/>
      <c r="C30" s="42"/>
      <c r="D30" s="42"/>
      <c r="E30" s="42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8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2"/>
      <c r="CJ30" s="6"/>
    </row>
    <row r="31" spans="1:88" ht="12.75">
      <c r="A31" s="35"/>
      <c r="B31" s="172" t="s">
        <v>112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5"/>
      <c r="CI31" s="2"/>
      <c r="CJ31" s="6"/>
    </row>
    <row r="32" spans="1:88" ht="12.75">
      <c r="A32" s="4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5"/>
      <c r="CI32" s="5"/>
      <c r="CJ32" s="6"/>
    </row>
    <row r="33" spans="1:88" ht="12.75">
      <c r="A33" s="7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37"/>
      <c r="AH33" s="37"/>
      <c r="AI33" s="37"/>
      <c r="AJ33" s="3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6"/>
    </row>
    <row r="34" spans="1:88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9"/>
    </row>
    <row r="36" ht="12.75">
      <c r="B36" s="2"/>
    </row>
    <row r="37" spans="3:27" ht="1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3:28" ht="1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40"/>
    </row>
    <row r="39" spans="3:98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BE39" s="173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8"/>
    </row>
    <row r="40" spans="3:98" ht="1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BE40" s="173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8"/>
    </row>
    <row r="41" spans="3:59" ht="1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BE41" s="110"/>
      <c r="BF41" s="41"/>
      <c r="BG41" s="132"/>
    </row>
    <row r="42" spans="3:59" ht="1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BE42" s="110"/>
      <c r="BF42" s="41"/>
      <c r="BG42" s="132"/>
    </row>
    <row r="43" spans="3:59" ht="15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BE43" s="110"/>
      <c r="BF43" s="41"/>
      <c r="BG43" s="132"/>
    </row>
    <row r="44" spans="3:59" ht="15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BE44" s="110"/>
      <c r="BF44" s="110"/>
      <c r="BG44" s="132"/>
    </row>
    <row r="45" spans="3:74" ht="15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BP45" s="130"/>
      <c r="BQ45" s="130"/>
      <c r="BR45" s="130"/>
      <c r="BS45" s="130"/>
      <c r="BT45" s="130"/>
      <c r="BU45" s="130"/>
      <c r="BV45" s="130"/>
    </row>
    <row r="46" spans="19:28" ht="12.75">
      <c r="S46" s="140"/>
      <c r="T46" s="140"/>
      <c r="U46" s="140"/>
      <c r="V46" s="140"/>
      <c r="W46" s="140"/>
      <c r="X46" s="140"/>
      <c r="Y46" s="140"/>
      <c r="Z46" s="140"/>
      <c r="AB46" s="140"/>
    </row>
    <row r="47" spans="19:28" ht="12.75">
      <c r="S47" s="140"/>
      <c r="T47" s="140"/>
      <c r="U47" s="140"/>
      <c r="V47" s="140"/>
      <c r="W47" s="140"/>
      <c r="X47" s="140"/>
      <c r="Y47" s="140"/>
      <c r="Z47" s="140"/>
      <c r="AB47" s="140"/>
    </row>
  </sheetData>
  <sheetProtection/>
  <mergeCells count="11">
    <mergeCell ref="A7:B7"/>
    <mergeCell ref="B31:Z31"/>
    <mergeCell ref="A25:CJ26"/>
    <mergeCell ref="BE39:CT40"/>
    <mergeCell ref="A1:CJ1"/>
    <mergeCell ref="A2:CJ2"/>
    <mergeCell ref="A3:CJ3"/>
    <mergeCell ref="A4:CJ4"/>
    <mergeCell ref="A27:CJ28"/>
    <mergeCell ref="B32:Z32"/>
    <mergeCell ref="A6:B6"/>
  </mergeCells>
  <printOptions horizontalCentered="1" verticalCentered="1"/>
  <pageMargins left="0.86" right="0.15748031496062992" top="0.31496062992125984" bottom="0.5905511811023623" header="0" footer="0.1968503937007874"/>
  <pageSetup horizontalDpi="300" verticalDpi="300" orientation="landscape" paperSize="5" scale="8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0.8515625" style="1" customWidth="1"/>
    <col min="4" max="4" width="24.8515625" style="1" customWidth="1"/>
    <col min="5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19.57421875" style="1" hidden="1" customWidth="1"/>
    <col min="16" max="16" width="19.7109375" style="1" bestFit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18.57421875" style="1" hidden="1" customWidth="1"/>
    <col min="28" max="28" width="21.57421875" style="1" hidden="1" customWidth="1"/>
    <col min="29" max="29" width="21.57421875" style="1" bestFit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18.421875" style="1" hidden="1" customWidth="1"/>
    <col min="39" max="39" width="20.421875" style="1" hidden="1" customWidth="1"/>
    <col min="40" max="40" width="20.00390625" style="1" hidden="1" customWidth="1"/>
    <col min="41" max="41" width="20.7109375" style="1" hidden="1" customWidth="1"/>
    <col min="42" max="42" width="20.7109375" style="1" bestFit="1" customWidth="1"/>
    <col min="43" max="43" width="21.28125" style="110" bestFit="1" customWidth="1"/>
    <col min="44" max="44" width="19.57421875" style="110" customWidth="1"/>
    <col min="45" max="45" width="20.00390625" style="132" customWidth="1"/>
    <col min="46" max="46" width="19.7109375" style="1" customWidth="1"/>
    <col min="47" max="47" width="14.140625" style="1" customWidth="1"/>
    <col min="48" max="48" width="24.7109375" style="1" customWidth="1"/>
    <col min="49" max="49" width="11.42187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1"/>
    </row>
    <row r="2" spans="1:42" ht="15.7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4"/>
    </row>
    <row r="3" spans="1:42" ht="18">
      <c r="A3" s="185" t="s">
        <v>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7"/>
    </row>
    <row r="4" spans="1:42" ht="15.75">
      <c r="A4" s="182" t="s">
        <v>52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4"/>
    </row>
    <row r="5" spans="1:43" ht="20.25">
      <c r="A5" s="188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41"/>
    </row>
    <row r="6" spans="1:43" ht="15">
      <c r="A6" s="49"/>
      <c r="B6" s="50"/>
      <c r="C6" s="50"/>
      <c r="D6" s="50"/>
      <c r="E6" s="50"/>
      <c r="F6" s="167">
        <f>+C18-4259765059</f>
        <v>0</v>
      </c>
      <c r="G6" s="167">
        <f>+F6+3253800</f>
        <v>3253800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11"/>
    </row>
    <row r="7" spans="1:43" ht="15.75">
      <c r="A7" s="195" t="s">
        <v>4</v>
      </c>
      <c r="B7" s="196"/>
      <c r="C7" s="66" t="s">
        <v>48</v>
      </c>
      <c r="D7" s="50"/>
      <c r="E7" s="50"/>
      <c r="F7" s="50"/>
      <c r="G7" s="50"/>
      <c r="H7" s="50">
        <v>781621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156</v>
      </c>
      <c r="AQ7" s="112"/>
    </row>
    <row r="8" spans="1:44" ht="20.25">
      <c r="A8" s="195" t="s">
        <v>5</v>
      </c>
      <c r="B8" s="196"/>
      <c r="C8" s="65" t="s">
        <v>57</v>
      </c>
      <c r="D8" s="50"/>
      <c r="E8" s="50"/>
      <c r="F8" s="50"/>
      <c r="G8" s="167">
        <v>4035421</v>
      </c>
      <c r="H8" s="167">
        <f>+G8-3253800</f>
        <v>781621</v>
      </c>
      <c r="I8" s="167">
        <f>+H7-C25</f>
        <v>-748619506</v>
      </c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  <c r="AR8" s="41"/>
    </row>
    <row r="9" spans="1:45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1"/>
      <c r="AS9" s="130"/>
    </row>
    <row r="10" spans="1:42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</row>
    <row r="11" spans="1:42" ht="14.25" customHeight="1">
      <c r="A11" s="103" t="s">
        <v>40</v>
      </c>
      <c r="B11" s="103" t="s">
        <v>42</v>
      </c>
      <c r="C11" s="103" t="s">
        <v>43</v>
      </c>
      <c r="D11" s="103" t="s">
        <v>44</v>
      </c>
      <c r="E11" s="103" t="s">
        <v>44</v>
      </c>
      <c r="F11" s="103" t="s">
        <v>44</v>
      </c>
      <c r="G11" s="103" t="s">
        <v>44</v>
      </c>
      <c r="H11" s="103" t="s">
        <v>44</v>
      </c>
      <c r="I11" s="103" t="s">
        <v>44</v>
      </c>
      <c r="J11" s="103" t="s">
        <v>44</v>
      </c>
      <c r="K11" s="103" t="s">
        <v>44</v>
      </c>
      <c r="L11" s="103" t="s">
        <v>44</v>
      </c>
      <c r="M11" s="103" t="s">
        <v>44</v>
      </c>
      <c r="N11" s="103" t="s">
        <v>44</v>
      </c>
      <c r="O11" s="103" t="s">
        <v>44</v>
      </c>
      <c r="P11" s="103" t="s">
        <v>44</v>
      </c>
      <c r="Q11" s="103" t="s">
        <v>45</v>
      </c>
      <c r="R11" s="103" t="s">
        <v>45</v>
      </c>
      <c r="S11" s="103" t="s">
        <v>45</v>
      </c>
      <c r="T11" s="103" t="s">
        <v>45</v>
      </c>
      <c r="U11" s="103" t="s">
        <v>45</v>
      </c>
      <c r="V11" s="103" t="s">
        <v>45</v>
      </c>
      <c r="W11" s="103" t="s">
        <v>45</v>
      </c>
      <c r="X11" s="103" t="s">
        <v>45</v>
      </c>
      <c r="Y11" s="103" t="s">
        <v>45</v>
      </c>
      <c r="Z11" s="103" t="s">
        <v>45</v>
      </c>
      <c r="AA11" s="103" t="s">
        <v>45</v>
      </c>
      <c r="AB11" s="103" t="s">
        <v>45</v>
      </c>
      <c r="AC11" s="103" t="s">
        <v>45</v>
      </c>
      <c r="AD11" s="103" t="s">
        <v>46</v>
      </c>
      <c r="AE11" s="103" t="s">
        <v>46</v>
      </c>
      <c r="AF11" s="103" t="s">
        <v>46</v>
      </c>
      <c r="AG11" s="103" t="s">
        <v>46</v>
      </c>
      <c r="AH11" s="103" t="s">
        <v>46</v>
      </c>
      <c r="AI11" s="103" t="s">
        <v>46</v>
      </c>
      <c r="AJ11" s="103" t="s">
        <v>46</v>
      </c>
      <c r="AK11" s="103" t="s">
        <v>46</v>
      </c>
      <c r="AL11" s="103" t="s">
        <v>46</v>
      </c>
      <c r="AM11" s="103" t="s">
        <v>46</v>
      </c>
      <c r="AN11" s="103" t="s">
        <v>46</v>
      </c>
      <c r="AO11" s="103" t="s">
        <v>46</v>
      </c>
      <c r="AP11" s="103" t="s">
        <v>46</v>
      </c>
    </row>
    <row r="12" spans="1:50" ht="13.5" thickBot="1">
      <c r="A12" s="104" t="s">
        <v>41</v>
      </c>
      <c r="B12" s="104"/>
      <c r="C12" s="104" t="s">
        <v>12</v>
      </c>
      <c r="D12" s="104" t="s">
        <v>13</v>
      </c>
      <c r="E12" s="104" t="s">
        <v>14</v>
      </c>
      <c r="F12" s="104" t="s">
        <v>15</v>
      </c>
      <c r="G12" s="104" t="s">
        <v>82</v>
      </c>
      <c r="H12" s="104" t="s">
        <v>17</v>
      </c>
      <c r="I12" s="104" t="s">
        <v>18</v>
      </c>
      <c r="J12" s="104" t="s">
        <v>19</v>
      </c>
      <c r="K12" s="104" t="s">
        <v>20</v>
      </c>
      <c r="L12" s="104" t="s">
        <v>21</v>
      </c>
      <c r="M12" s="104" t="s">
        <v>22</v>
      </c>
      <c r="N12" s="104" t="s">
        <v>23</v>
      </c>
      <c r="O12" s="104" t="s">
        <v>24</v>
      </c>
      <c r="P12" s="104" t="s">
        <v>25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21</v>
      </c>
      <c r="Z12" s="104" t="s">
        <v>31</v>
      </c>
      <c r="AA12" s="104" t="s">
        <v>23</v>
      </c>
      <c r="AB12" s="104" t="s">
        <v>24</v>
      </c>
      <c r="AC12" s="104" t="s">
        <v>47</v>
      </c>
      <c r="AD12" s="104" t="s">
        <v>13</v>
      </c>
      <c r="AE12" s="104" t="s">
        <v>14</v>
      </c>
      <c r="AF12" s="104" t="s">
        <v>15</v>
      </c>
      <c r="AG12" s="104" t="s">
        <v>16</v>
      </c>
      <c r="AH12" s="104" t="s">
        <v>28</v>
      </c>
      <c r="AI12" s="104" t="s">
        <v>29</v>
      </c>
      <c r="AJ12" s="104" t="s">
        <v>30</v>
      </c>
      <c r="AK12" s="104" t="s">
        <v>20</v>
      </c>
      <c r="AL12" s="104" t="s">
        <v>21</v>
      </c>
      <c r="AM12" s="104" t="s">
        <v>31</v>
      </c>
      <c r="AN12" s="104" t="s">
        <v>23</v>
      </c>
      <c r="AO12" s="104" t="s">
        <v>24</v>
      </c>
      <c r="AP12" s="104" t="s">
        <v>25</v>
      </c>
      <c r="AQ12" s="24" t="s">
        <v>160</v>
      </c>
      <c r="AR12" s="24" t="s">
        <v>54</v>
      </c>
      <c r="AS12" s="24" t="s">
        <v>89</v>
      </c>
      <c r="AT12" s="24"/>
      <c r="AU12" s="24"/>
      <c r="AV12" s="24"/>
      <c r="AW12" s="24"/>
      <c r="AX12" s="24"/>
    </row>
    <row r="13" spans="1:50" ht="13.5" thickBot="1">
      <c r="A13" s="105">
        <v>1</v>
      </c>
      <c r="B13" s="106">
        <v>2</v>
      </c>
      <c r="C13" s="106"/>
      <c r="D13" s="106"/>
      <c r="E13" s="106"/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4</v>
      </c>
      <c r="Q13" s="106"/>
      <c r="R13" s="106"/>
      <c r="S13" s="106">
        <v>5</v>
      </c>
      <c r="T13" s="106">
        <v>5</v>
      </c>
      <c r="U13" s="106">
        <v>5</v>
      </c>
      <c r="V13" s="106">
        <v>5</v>
      </c>
      <c r="W13" s="106">
        <v>5</v>
      </c>
      <c r="X13" s="106">
        <v>5</v>
      </c>
      <c r="Y13" s="106">
        <v>5</v>
      </c>
      <c r="Z13" s="106">
        <v>5</v>
      </c>
      <c r="AA13" s="106">
        <v>5</v>
      </c>
      <c r="AB13" s="106">
        <v>5</v>
      </c>
      <c r="AC13" s="106">
        <v>6</v>
      </c>
      <c r="AD13" s="106"/>
      <c r="AE13" s="106"/>
      <c r="AF13" s="106">
        <v>7</v>
      </c>
      <c r="AG13" s="106">
        <v>7</v>
      </c>
      <c r="AH13" s="106">
        <v>7</v>
      </c>
      <c r="AI13" s="106">
        <v>7</v>
      </c>
      <c r="AJ13" s="106">
        <v>7</v>
      </c>
      <c r="AK13" s="106">
        <v>7</v>
      </c>
      <c r="AL13" s="106">
        <v>7</v>
      </c>
      <c r="AM13" s="106">
        <v>7</v>
      </c>
      <c r="AN13" s="106">
        <v>7</v>
      </c>
      <c r="AO13" s="106">
        <v>7</v>
      </c>
      <c r="AP13" s="107">
        <v>8</v>
      </c>
      <c r="AQ13" s="24"/>
      <c r="AR13" s="24"/>
      <c r="AS13" s="24"/>
      <c r="AT13" s="24"/>
      <c r="AU13" s="24"/>
      <c r="AV13" s="24"/>
      <c r="AW13" s="24"/>
      <c r="AX13" s="24"/>
    </row>
    <row r="14" spans="1:50" s="29" customFormat="1" ht="16.5" thickBot="1">
      <c r="A14" s="31"/>
      <c r="B14" s="70" t="s">
        <v>60</v>
      </c>
      <c r="C14" s="32">
        <f>SUM(C15,C17,C34,)</f>
        <v>4700894478</v>
      </c>
      <c r="D14" s="32">
        <f aca="true" t="shared" si="0" ref="D14:AS14">SUM(D15,D17,D34)</f>
        <v>46896397.2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148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148">
        <f t="shared" si="0"/>
        <v>47523241.2</v>
      </c>
      <c r="Q14" s="32">
        <f t="shared" si="0"/>
        <v>32241168.2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148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32241168.2</v>
      </c>
      <c r="AD14" s="32">
        <f t="shared" si="0"/>
        <v>31310675.2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31310675.2</v>
      </c>
      <c r="AQ14" s="24">
        <f t="shared" si="0"/>
        <v>4417052557.8</v>
      </c>
      <c r="AR14" s="24">
        <f t="shared" si="0"/>
        <v>15282073</v>
      </c>
      <c r="AS14" s="24">
        <f t="shared" si="0"/>
        <v>930493</v>
      </c>
      <c r="AT14" s="24">
        <f aca="true" t="shared" si="1" ref="AT14:AT29">P14/C14</f>
        <v>0.010109403949058396</v>
      </c>
      <c r="AU14" s="24"/>
      <c r="AV14" s="24"/>
      <c r="AW14" s="24"/>
      <c r="AX14" s="24"/>
    </row>
    <row r="15" spans="1:50" s="29" customFormat="1" ht="16.5" thickBot="1">
      <c r="A15" s="73"/>
      <c r="B15" s="71" t="s">
        <v>62</v>
      </c>
      <c r="C15" s="33">
        <f aca="true" t="shared" si="2" ref="C15:AS15">SUM(C16)</f>
        <v>0</v>
      </c>
      <c r="D15" s="33">
        <f t="shared" si="2"/>
        <v>0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149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149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  <c r="Y15" s="149">
        <f t="shared" si="2"/>
        <v>0</v>
      </c>
      <c r="Z15" s="33">
        <f t="shared" si="2"/>
        <v>0</v>
      </c>
      <c r="AA15" s="33">
        <f t="shared" si="2"/>
        <v>0</v>
      </c>
      <c r="AB15" s="33">
        <f t="shared" si="2"/>
        <v>0</v>
      </c>
      <c r="AC15" s="33">
        <f t="shared" si="2"/>
        <v>0</v>
      </c>
      <c r="AD15" s="33">
        <f t="shared" si="2"/>
        <v>0</v>
      </c>
      <c r="AE15" s="33">
        <f t="shared" si="2"/>
        <v>0</v>
      </c>
      <c r="AF15" s="33">
        <f t="shared" si="2"/>
        <v>0</v>
      </c>
      <c r="AG15" s="33">
        <f t="shared" si="2"/>
        <v>0</v>
      </c>
      <c r="AH15" s="33">
        <f t="shared" si="2"/>
        <v>0</v>
      </c>
      <c r="AI15" s="33">
        <f t="shared" si="2"/>
        <v>0</v>
      </c>
      <c r="AJ15" s="33">
        <f t="shared" si="2"/>
        <v>0</v>
      </c>
      <c r="AK15" s="33">
        <f t="shared" si="2"/>
        <v>0</v>
      </c>
      <c r="AL15" s="33">
        <f t="shared" si="2"/>
        <v>0</v>
      </c>
      <c r="AM15" s="33">
        <f t="shared" si="2"/>
        <v>0</v>
      </c>
      <c r="AN15" s="33">
        <f t="shared" si="2"/>
        <v>0</v>
      </c>
      <c r="AO15" s="33">
        <f t="shared" si="2"/>
        <v>0</v>
      </c>
      <c r="AP15" s="34">
        <f t="shared" si="2"/>
        <v>0</v>
      </c>
      <c r="AQ15" s="24">
        <f t="shared" si="2"/>
        <v>0</v>
      </c>
      <c r="AR15" s="24">
        <f t="shared" si="2"/>
        <v>0</v>
      </c>
      <c r="AS15" s="24">
        <f t="shared" si="2"/>
        <v>0</v>
      </c>
      <c r="AT15" s="24" t="e">
        <f t="shared" si="1"/>
        <v>#DIV/0!</v>
      </c>
      <c r="AU15" s="24"/>
      <c r="AV15" s="24"/>
      <c r="AW15" s="24"/>
      <c r="AX15" s="24"/>
    </row>
    <row r="16" spans="1:50" s="12" customFormat="1" ht="15.75" thickBot="1">
      <c r="A16" s="44" t="s">
        <v>128</v>
      </c>
      <c r="B16" s="38" t="s">
        <v>49</v>
      </c>
      <c r="C16" s="47">
        <v>0</v>
      </c>
      <c r="D16" s="47">
        <v>0</v>
      </c>
      <c r="E16" s="47"/>
      <c r="F16" s="47"/>
      <c r="G16" s="47"/>
      <c r="H16" s="47"/>
      <c r="I16" s="47"/>
      <c r="J16" s="47"/>
      <c r="K16" s="47"/>
      <c r="L16" s="155"/>
      <c r="M16" s="47"/>
      <c r="N16" s="47"/>
      <c r="O16" s="47"/>
      <c r="P16" s="150">
        <f>SUM(D16:O16)</f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/>
      <c r="Y16" s="155"/>
      <c r="Z16" s="47">
        <v>0</v>
      </c>
      <c r="AA16" s="47"/>
      <c r="AB16" s="47"/>
      <c r="AC16" s="48">
        <f>SUM(Q16:AB16)</f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/>
      <c r="AJ16" s="47"/>
      <c r="AK16" s="47">
        <v>0</v>
      </c>
      <c r="AL16" s="47"/>
      <c r="AM16" s="47">
        <v>0</v>
      </c>
      <c r="AN16" s="47"/>
      <c r="AO16" s="47"/>
      <c r="AP16" s="74">
        <f>SUM(AD16:AO16)</f>
        <v>0</v>
      </c>
      <c r="AQ16" s="24">
        <f>SUM(C16-P16)</f>
        <v>0</v>
      </c>
      <c r="AR16" s="24">
        <f>P16-AC16</f>
        <v>0</v>
      </c>
      <c r="AS16" s="24">
        <f>AC16-AP16</f>
        <v>0</v>
      </c>
      <c r="AT16" s="24" t="e">
        <f t="shared" si="1"/>
        <v>#DIV/0!</v>
      </c>
      <c r="AU16" s="24"/>
      <c r="AV16" s="24"/>
      <c r="AW16" s="24"/>
      <c r="AX16" s="24"/>
    </row>
    <row r="17" spans="1:50" s="12" customFormat="1" ht="16.5" thickBot="1">
      <c r="A17" s="44"/>
      <c r="B17" s="71" t="s">
        <v>63</v>
      </c>
      <c r="C17" s="43">
        <f>SUM(C18,C32,C30)</f>
        <v>4612740494</v>
      </c>
      <c r="D17" s="43">
        <f aca="true" t="shared" si="3" ref="D17:AS17">SUM(D18,D32)</f>
        <v>46896397.2</v>
      </c>
      <c r="E17" s="43">
        <f t="shared" si="3"/>
        <v>0</v>
      </c>
      <c r="F17" s="43">
        <f t="shared" si="3"/>
        <v>0</v>
      </c>
      <c r="G17" s="43">
        <f t="shared" si="3"/>
        <v>0</v>
      </c>
      <c r="H17" s="43">
        <f t="shared" si="3"/>
        <v>0</v>
      </c>
      <c r="I17" s="43">
        <f t="shared" si="3"/>
        <v>0</v>
      </c>
      <c r="J17" s="43">
        <f t="shared" si="3"/>
        <v>0</v>
      </c>
      <c r="K17" s="43">
        <f t="shared" si="3"/>
        <v>0</v>
      </c>
      <c r="L17" s="151">
        <f t="shared" si="3"/>
        <v>0</v>
      </c>
      <c r="M17" s="43">
        <f t="shared" si="3"/>
        <v>0</v>
      </c>
      <c r="N17" s="43">
        <f t="shared" si="3"/>
        <v>0</v>
      </c>
      <c r="O17" s="43">
        <f t="shared" si="3"/>
        <v>0</v>
      </c>
      <c r="P17" s="151">
        <f t="shared" si="3"/>
        <v>47523241.2</v>
      </c>
      <c r="Q17" s="43">
        <f t="shared" si="3"/>
        <v>32241168.2</v>
      </c>
      <c r="R17" s="43">
        <f t="shared" si="3"/>
        <v>0</v>
      </c>
      <c r="S17" s="43">
        <f t="shared" si="3"/>
        <v>0</v>
      </c>
      <c r="T17" s="43">
        <f t="shared" si="3"/>
        <v>0</v>
      </c>
      <c r="U17" s="43">
        <f t="shared" si="3"/>
        <v>0</v>
      </c>
      <c r="V17" s="43">
        <f t="shared" si="3"/>
        <v>0</v>
      </c>
      <c r="W17" s="43">
        <f t="shared" si="3"/>
        <v>0</v>
      </c>
      <c r="X17" s="43">
        <f t="shared" si="3"/>
        <v>0</v>
      </c>
      <c r="Y17" s="151">
        <f t="shared" si="3"/>
        <v>0</v>
      </c>
      <c r="Z17" s="43">
        <f t="shared" si="3"/>
        <v>0</v>
      </c>
      <c r="AA17" s="43">
        <f t="shared" si="3"/>
        <v>0</v>
      </c>
      <c r="AB17" s="43">
        <f t="shared" si="3"/>
        <v>0</v>
      </c>
      <c r="AC17" s="43">
        <f t="shared" si="3"/>
        <v>32241168.2</v>
      </c>
      <c r="AD17" s="43">
        <f t="shared" si="3"/>
        <v>31310675.2</v>
      </c>
      <c r="AE17" s="43">
        <f t="shared" si="3"/>
        <v>0</v>
      </c>
      <c r="AF17" s="43">
        <f t="shared" si="3"/>
        <v>0</v>
      </c>
      <c r="AG17" s="43">
        <f t="shared" si="3"/>
        <v>0</v>
      </c>
      <c r="AH17" s="43">
        <f t="shared" si="3"/>
        <v>0</v>
      </c>
      <c r="AI17" s="43">
        <f t="shared" si="3"/>
        <v>0</v>
      </c>
      <c r="AJ17" s="43">
        <f t="shared" si="3"/>
        <v>0</v>
      </c>
      <c r="AK17" s="43">
        <f t="shared" si="3"/>
        <v>0</v>
      </c>
      <c r="AL17" s="43">
        <f t="shared" si="3"/>
        <v>0</v>
      </c>
      <c r="AM17" s="43">
        <f t="shared" si="3"/>
        <v>0</v>
      </c>
      <c r="AN17" s="43">
        <f t="shared" si="3"/>
        <v>0</v>
      </c>
      <c r="AO17" s="43">
        <f t="shared" si="3"/>
        <v>0</v>
      </c>
      <c r="AP17" s="43">
        <f t="shared" si="3"/>
        <v>31310675.2</v>
      </c>
      <c r="AQ17" s="24">
        <f t="shared" si="3"/>
        <v>4328898573.8</v>
      </c>
      <c r="AR17" s="24">
        <f t="shared" si="3"/>
        <v>15282073</v>
      </c>
      <c r="AS17" s="24">
        <f t="shared" si="3"/>
        <v>930493</v>
      </c>
      <c r="AT17" s="24">
        <f t="shared" si="1"/>
        <v>0.010302604549684864</v>
      </c>
      <c r="AU17" s="24"/>
      <c r="AV17" s="24"/>
      <c r="AW17" s="24"/>
      <c r="AX17" s="24"/>
    </row>
    <row r="18" spans="1:50" s="12" customFormat="1" ht="15.75">
      <c r="A18" s="44" t="s">
        <v>120</v>
      </c>
      <c r="B18" s="120" t="s">
        <v>95</v>
      </c>
      <c r="C18" s="124">
        <f>SUM(C19:C29)</f>
        <v>4259765059</v>
      </c>
      <c r="D18" s="124">
        <f>SUM(D21:D28)</f>
        <v>45577427.2</v>
      </c>
      <c r="E18" s="124">
        <f>SUM(E19:E28)</f>
        <v>0</v>
      </c>
      <c r="F18" s="124">
        <f>SUM(F21:F28)</f>
        <v>0</v>
      </c>
      <c r="G18" s="124">
        <f>SUM(G19:G29)</f>
        <v>0</v>
      </c>
      <c r="H18" s="124">
        <f>SUM(H19:H29)</f>
        <v>0</v>
      </c>
      <c r="I18" s="124">
        <f aca="true" t="shared" si="4" ref="I18:AP18">SUM(I19:I29)</f>
        <v>0</v>
      </c>
      <c r="J18" s="124">
        <f t="shared" si="4"/>
        <v>0</v>
      </c>
      <c r="K18" s="124">
        <f t="shared" si="4"/>
        <v>0</v>
      </c>
      <c r="L18" s="152">
        <f t="shared" si="4"/>
        <v>0</v>
      </c>
      <c r="M18" s="124">
        <f t="shared" si="4"/>
        <v>0</v>
      </c>
      <c r="N18" s="124">
        <f t="shared" si="4"/>
        <v>0</v>
      </c>
      <c r="O18" s="124">
        <f t="shared" si="4"/>
        <v>0</v>
      </c>
      <c r="P18" s="152">
        <f t="shared" si="4"/>
        <v>46204271.2</v>
      </c>
      <c r="Q18" s="124">
        <f t="shared" si="4"/>
        <v>30922198.2</v>
      </c>
      <c r="R18" s="124">
        <f t="shared" si="4"/>
        <v>0</v>
      </c>
      <c r="S18" s="124">
        <f t="shared" si="4"/>
        <v>0</v>
      </c>
      <c r="T18" s="124">
        <f t="shared" si="4"/>
        <v>0</v>
      </c>
      <c r="U18" s="124">
        <f>SUM(U19:U28)</f>
        <v>0</v>
      </c>
      <c r="V18" s="124">
        <f t="shared" si="4"/>
        <v>0</v>
      </c>
      <c r="W18" s="124">
        <f t="shared" si="4"/>
        <v>0</v>
      </c>
      <c r="X18" s="124">
        <f t="shared" si="4"/>
        <v>0</v>
      </c>
      <c r="Y18" s="152">
        <f t="shared" si="4"/>
        <v>0</v>
      </c>
      <c r="Z18" s="124">
        <f t="shared" si="4"/>
        <v>0</v>
      </c>
      <c r="AA18" s="124">
        <f t="shared" si="4"/>
        <v>0</v>
      </c>
      <c r="AB18" s="124">
        <f t="shared" si="4"/>
        <v>0</v>
      </c>
      <c r="AC18" s="124">
        <f t="shared" si="4"/>
        <v>30922198.2</v>
      </c>
      <c r="AD18" s="124">
        <f t="shared" si="4"/>
        <v>29991705.2</v>
      </c>
      <c r="AE18" s="124">
        <f t="shared" si="4"/>
        <v>0</v>
      </c>
      <c r="AF18" s="124">
        <f t="shared" si="4"/>
        <v>0</v>
      </c>
      <c r="AG18" s="124">
        <f t="shared" si="4"/>
        <v>0</v>
      </c>
      <c r="AH18" s="124">
        <f t="shared" si="4"/>
        <v>0</v>
      </c>
      <c r="AI18" s="124">
        <f t="shared" si="4"/>
        <v>0</v>
      </c>
      <c r="AJ18" s="124">
        <f t="shared" si="4"/>
        <v>0</v>
      </c>
      <c r="AK18" s="124">
        <f t="shared" si="4"/>
        <v>0</v>
      </c>
      <c r="AL18" s="124">
        <f t="shared" si="4"/>
        <v>0</v>
      </c>
      <c r="AM18" s="124">
        <f t="shared" si="4"/>
        <v>0</v>
      </c>
      <c r="AN18" s="124">
        <f t="shared" si="4"/>
        <v>0</v>
      </c>
      <c r="AO18" s="124">
        <f t="shared" si="4"/>
        <v>0</v>
      </c>
      <c r="AP18" s="124">
        <f t="shared" si="4"/>
        <v>29991705.2</v>
      </c>
      <c r="AQ18" s="24">
        <f>SUM(AQ19:AQ28)</f>
        <v>4210306987.8</v>
      </c>
      <c r="AR18" s="24">
        <f>SUM(AR19:AR28)</f>
        <v>15282073</v>
      </c>
      <c r="AS18" s="24">
        <f>SUM(AS19:AS28)</f>
        <v>930493</v>
      </c>
      <c r="AT18" s="24">
        <f t="shared" si="1"/>
        <v>0.010846671250655</v>
      </c>
      <c r="AU18" s="24"/>
      <c r="AV18" s="24"/>
      <c r="AW18" s="24"/>
      <c r="AX18" s="24"/>
    </row>
    <row r="19" spans="1:50" s="12" customFormat="1" ht="15">
      <c r="A19" s="44" t="s">
        <v>161</v>
      </c>
      <c r="B19" s="25" t="s">
        <v>107</v>
      </c>
      <c r="C19" s="127">
        <v>800390880</v>
      </c>
      <c r="D19" s="26">
        <v>626844</v>
      </c>
      <c r="E19" s="26">
        <v>0</v>
      </c>
      <c r="F19" s="26">
        <v>0</v>
      </c>
      <c r="G19" s="127">
        <v>0</v>
      </c>
      <c r="H19" s="26">
        <v>0</v>
      </c>
      <c r="I19" s="26">
        <v>0</v>
      </c>
      <c r="J19" s="26">
        <v>0</v>
      </c>
      <c r="K19" s="82"/>
      <c r="L19" s="156">
        <v>0</v>
      </c>
      <c r="M19" s="26">
        <v>0</v>
      </c>
      <c r="N19" s="26"/>
      <c r="O19" s="26"/>
      <c r="P19" s="150">
        <f aca="true" t="shared" si="5" ref="P19:P30">SUM(D19:O19)</f>
        <v>626844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/>
      <c r="Y19" s="156">
        <v>0</v>
      </c>
      <c r="Z19" s="26">
        <v>0</v>
      </c>
      <c r="AA19" s="26"/>
      <c r="AB19" s="26"/>
      <c r="AC19" s="26">
        <f aca="true" t="shared" si="6" ref="AC19:AC33">SUM(Q19:AB19)</f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/>
      <c r="AL19" s="26">
        <v>0</v>
      </c>
      <c r="AM19" s="26">
        <v>0</v>
      </c>
      <c r="AN19" s="26"/>
      <c r="AO19" s="26"/>
      <c r="AP19" s="26">
        <f aca="true" t="shared" si="7" ref="AP19:AP33">SUM(AD19:AO19)</f>
        <v>0</v>
      </c>
      <c r="AQ19" s="24">
        <f>SUM(C19-P19)</f>
        <v>799764036</v>
      </c>
      <c r="AR19" s="24">
        <f aca="true" t="shared" si="8" ref="AR19:AR33">P19-AC19</f>
        <v>626844</v>
      </c>
      <c r="AS19" s="24">
        <f>AC19-AP19</f>
        <v>0</v>
      </c>
      <c r="AT19" s="24">
        <f t="shared" si="1"/>
        <v>0.0007831723419937019</v>
      </c>
      <c r="AU19" s="24"/>
      <c r="AV19" s="24"/>
      <c r="AW19" s="24"/>
      <c r="AX19" s="24"/>
    </row>
    <row r="20" spans="1:50" s="12" customFormat="1" ht="15">
      <c r="A20" s="44" t="s">
        <v>135</v>
      </c>
      <c r="B20" s="25" t="s">
        <v>119</v>
      </c>
      <c r="C20" s="127">
        <v>41612000</v>
      </c>
      <c r="D20" s="26">
        <v>0</v>
      </c>
      <c r="E20" s="26">
        <v>0</v>
      </c>
      <c r="F20" s="26">
        <v>0</v>
      </c>
      <c r="G20" s="127"/>
      <c r="H20" s="26"/>
      <c r="I20" s="26">
        <v>0</v>
      </c>
      <c r="J20" s="26"/>
      <c r="K20" s="82"/>
      <c r="L20" s="156"/>
      <c r="M20" s="26"/>
      <c r="N20" s="26"/>
      <c r="O20" s="26"/>
      <c r="P20" s="150">
        <f t="shared" si="5"/>
        <v>0</v>
      </c>
      <c r="Q20" s="26">
        <v>0</v>
      </c>
      <c r="R20" s="26">
        <v>0</v>
      </c>
      <c r="S20" s="26">
        <v>0</v>
      </c>
      <c r="T20" s="26">
        <v>0</v>
      </c>
      <c r="U20" s="26"/>
      <c r="V20" s="26"/>
      <c r="W20" s="26"/>
      <c r="X20" s="26"/>
      <c r="Y20" s="156">
        <v>0</v>
      </c>
      <c r="Z20" s="26"/>
      <c r="AA20" s="26"/>
      <c r="AB20" s="26"/>
      <c r="AC20" s="26">
        <f t="shared" si="6"/>
        <v>0</v>
      </c>
      <c r="AD20" s="26">
        <v>0</v>
      </c>
      <c r="AE20" s="26">
        <v>0</v>
      </c>
      <c r="AF20" s="26">
        <v>0</v>
      </c>
      <c r="AG20" s="26">
        <v>0</v>
      </c>
      <c r="AH20" s="26"/>
      <c r="AI20" s="26"/>
      <c r="AJ20" s="26"/>
      <c r="AK20" s="26"/>
      <c r="AL20" s="26">
        <v>0</v>
      </c>
      <c r="AM20" s="26"/>
      <c r="AN20" s="26"/>
      <c r="AO20" s="26"/>
      <c r="AP20" s="26">
        <f t="shared" si="7"/>
        <v>0</v>
      </c>
      <c r="AQ20" s="24">
        <f>SUM(C20-P20)</f>
        <v>41612000</v>
      </c>
      <c r="AR20" s="24">
        <f t="shared" si="8"/>
        <v>0</v>
      </c>
      <c r="AS20" s="24">
        <f>AC20-AP20</f>
        <v>0</v>
      </c>
      <c r="AT20" s="24"/>
      <c r="AU20" s="24"/>
      <c r="AV20" s="24"/>
      <c r="AW20" s="24"/>
      <c r="AX20" s="24"/>
    </row>
    <row r="21" spans="1:50" s="12" customFormat="1" ht="15">
      <c r="A21" s="44" t="s">
        <v>136</v>
      </c>
      <c r="B21" s="25" t="s">
        <v>98</v>
      </c>
      <c r="C21" s="127">
        <v>388021400</v>
      </c>
      <c r="D21" s="26">
        <v>2400000</v>
      </c>
      <c r="E21" s="26"/>
      <c r="F21" s="26"/>
      <c r="G21" s="127"/>
      <c r="H21" s="26"/>
      <c r="I21" s="26"/>
      <c r="J21" s="26"/>
      <c r="K21" s="82"/>
      <c r="L21" s="156"/>
      <c r="M21" s="26"/>
      <c r="N21" s="26"/>
      <c r="O21" s="26"/>
      <c r="P21" s="150">
        <f t="shared" si="5"/>
        <v>2400000</v>
      </c>
      <c r="Q21" s="26">
        <v>0</v>
      </c>
      <c r="R21" s="26"/>
      <c r="S21" s="26"/>
      <c r="T21" s="26"/>
      <c r="U21" s="26"/>
      <c r="V21" s="26"/>
      <c r="W21" s="26"/>
      <c r="X21" s="26"/>
      <c r="Y21" s="156"/>
      <c r="Z21" s="26"/>
      <c r="AA21" s="26"/>
      <c r="AB21" s="26"/>
      <c r="AC21" s="26">
        <f t="shared" si="6"/>
        <v>0</v>
      </c>
      <c r="AD21" s="26">
        <v>0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>
        <f t="shared" si="7"/>
        <v>0</v>
      </c>
      <c r="AQ21" s="24">
        <f aca="true" t="shared" si="9" ref="AQ21:AQ28">SUM(C21-P21)</f>
        <v>385621400</v>
      </c>
      <c r="AR21" s="24">
        <f t="shared" si="8"/>
        <v>2400000</v>
      </c>
      <c r="AS21" s="24">
        <f aca="true" t="shared" si="10" ref="AS21:AS26">AC21-AP21</f>
        <v>0</v>
      </c>
      <c r="AT21" s="24">
        <f t="shared" si="1"/>
        <v>0.006185225866408399</v>
      </c>
      <c r="AU21" s="24"/>
      <c r="AV21" s="24"/>
      <c r="AW21" s="24"/>
      <c r="AX21" s="24"/>
    </row>
    <row r="22" spans="1:50" s="12" customFormat="1" ht="15">
      <c r="A22" s="44" t="s">
        <v>121</v>
      </c>
      <c r="B22" s="25" t="s">
        <v>99</v>
      </c>
      <c r="C22" s="127">
        <f>1888985852-81710632</f>
        <v>1807275220</v>
      </c>
      <c r="D22" s="26">
        <v>11574848</v>
      </c>
      <c r="E22" s="26"/>
      <c r="F22" s="26"/>
      <c r="G22" s="26"/>
      <c r="H22" s="26"/>
      <c r="I22" s="26"/>
      <c r="J22" s="26"/>
      <c r="K22" s="82"/>
      <c r="L22" s="157"/>
      <c r="M22" s="26"/>
      <c r="N22" s="26"/>
      <c r="O22" s="26"/>
      <c r="P22" s="150">
        <f t="shared" si="5"/>
        <v>11574848</v>
      </c>
      <c r="Q22" s="26">
        <v>0</v>
      </c>
      <c r="R22" s="26"/>
      <c r="S22" s="26"/>
      <c r="T22" s="26"/>
      <c r="U22" s="26"/>
      <c r="V22" s="26"/>
      <c r="W22" s="26"/>
      <c r="X22" s="26"/>
      <c r="Y22" s="156"/>
      <c r="Z22" s="26"/>
      <c r="AA22" s="26"/>
      <c r="AB22" s="26"/>
      <c r="AC22" s="26">
        <f>SUM(Q22:AB22)</f>
        <v>0</v>
      </c>
      <c r="AD22" s="26">
        <v>0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>
        <f t="shared" si="7"/>
        <v>0</v>
      </c>
      <c r="AQ22" s="24">
        <f t="shared" si="9"/>
        <v>1795700372</v>
      </c>
      <c r="AR22" s="24">
        <f t="shared" si="8"/>
        <v>11574848</v>
      </c>
      <c r="AS22" s="24">
        <f t="shared" si="10"/>
        <v>0</v>
      </c>
      <c r="AT22" s="24">
        <f t="shared" si="1"/>
        <v>0.006404585130094353</v>
      </c>
      <c r="AU22" s="24"/>
      <c r="AV22" s="24"/>
      <c r="AW22" s="24"/>
      <c r="AX22" s="24"/>
    </row>
    <row r="23" spans="1:50" s="12" customFormat="1" ht="15">
      <c r="A23" s="44" t="s">
        <v>162</v>
      </c>
      <c r="B23" s="25" t="s">
        <v>102</v>
      </c>
      <c r="C23" s="127">
        <v>260700000</v>
      </c>
      <c r="D23" s="26">
        <v>126500</v>
      </c>
      <c r="E23" s="26"/>
      <c r="F23" s="26"/>
      <c r="G23" s="26"/>
      <c r="H23" s="26"/>
      <c r="I23" s="26"/>
      <c r="J23" s="26"/>
      <c r="K23" s="82"/>
      <c r="L23" s="156"/>
      <c r="M23" s="26"/>
      <c r="N23" s="26">
        <v>0</v>
      </c>
      <c r="O23" s="26"/>
      <c r="P23" s="150">
        <f t="shared" si="5"/>
        <v>126500</v>
      </c>
      <c r="Q23" s="26">
        <v>126500</v>
      </c>
      <c r="R23" s="26"/>
      <c r="S23" s="26"/>
      <c r="T23" s="26"/>
      <c r="U23" s="26"/>
      <c r="V23" s="26"/>
      <c r="W23" s="26"/>
      <c r="X23" s="26"/>
      <c r="Y23" s="156"/>
      <c r="Z23" s="26"/>
      <c r="AA23" s="26"/>
      <c r="AB23" s="26"/>
      <c r="AC23" s="26">
        <f t="shared" si="6"/>
        <v>126500</v>
      </c>
      <c r="AD23" s="26">
        <v>126500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>
        <f t="shared" si="7"/>
        <v>126500</v>
      </c>
      <c r="AQ23" s="24">
        <f t="shared" si="9"/>
        <v>260573500</v>
      </c>
      <c r="AR23" s="24">
        <f t="shared" si="8"/>
        <v>0</v>
      </c>
      <c r="AS23" s="24">
        <f t="shared" si="10"/>
        <v>0</v>
      </c>
      <c r="AT23" s="24">
        <f t="shared" si="1"/>
        <v>0.0004852320675105485</v>
      </c>
      <c r="AU23" s="24"/>
      <c r="AV23" s="24"/>
      <c r="AW23" s="24"/>
      <c r="AX23" s="24"/>
    </row>
    <row r="24" spans="1:50" s="12" customFormat="1" ht="15">
      <c r="A24" s="44" t="s">
        <v>163</v>
      </c>
      <c r="B24" s="25" t="s">
        <v>103</v>
      </c>
      <c r="C24" s="127">
        <v>18900000</v>
      </c>
      <c r="D24" s="26">
        <v>111600</v>
      </c>
      <c r="E24" s="26"/>
      <c r="F24" s="26"/>
      <c r="G24" s="26"/>
      <c r="H24" s="26"/>
      <c r="I24" s="26"/>
      <c r="J24" s="26"/>
      <c r="K24" s="82"/>
      <c r="L24" s="156"/>
      <c r="M24" s="26"/>
      <c r="N24" s="26"/>
      <c r="O24" s="26"/>
      <c r="P24" s="150">
        <f t="shared" si="5"/>
        <v>111600</v>
      </c>
      <c r="Q24" s="26">
        <v>111600</v>
      </c>
      <c r="R24" s="26"/>
      <c r="S24" s="26"/>
      <c r="T24" s="26"/>
      <c r="U24" s="26"/>
      <c r="V24" s="26"/>
      <c r="W24" s="26"/>
      <c r="X24" s="26"/>
      <c r="Y24" s="156"/>
      <c r="Z24" s="26"/>
      <c r="AA24" s="26"/>
      <c r="AB24" s="26"/>
      <c r="AC24" s="26">
        <f t="shared" si="6"/>
        <v>111600</v>
      </c>
      <c r="AD24" s="26">
        <v>111600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>
        <f t="shared" si="7"/>
        <v>111600</v>
      </c>
      <c r="AQ24" s="24">
        <f t="shared" si="9"/>
        <v>18788400</v>
      </c>
      <c r="AR24" s="24">
        <f t="shared" si="8"/>
        <v>0</v>
      </c>
      <c r="AS24" s="24">
        <f t="shared" si="10"/>
        <v>0</v>
      </c>
      <c r="AT24" s="24">
        <f t="shared" si="1"/>
        <v>0.005904761904761905</v>
      </c>
      <c r="AU24" s="24"/>
      <c r="AV24" s="24"/>
      <c r="AW24" s="24"/>
      <c r="AX24" s="24"/>
    </row>
    <row r="25" spans="1:50" s="12" customFormat="1" ht="15">
      <c r="A25" s="44" t="s">
        <v>164</v>
      </c>
      <c r="B25" s="25" t="s">
        <v>100</v>
      </c>
      <c r="C25" s="127">
        <v>749401127</v>
      </c>
      <c r="D25" s="26">
        <v>30433986.2</v>
      </c>
      <c r="E25" s="26"/>
      <c r="F25" s="26"/>
      <c r="G25" s="26"/>
      <c r="H25" s="26"/>
      <c r="I25" s="26"/>
      <c r="J25" s="26"/>
      <c r="K25" s="82"/>
      <c r="L25" s="156"/>
      <c r="M25" s="26"/>
      <c r="N25" s="26"/>
      <c r="O25" s="26"/>
      <c r="P25" s="150">
        <f t="shared" si="5"/>
        <v>30433986.2</v>
      </c>
      <c r="Q25" s="26">
        <v>29753605.2</v>
      </c>
      <c r="R25" s="26"/>
      <c r="S25" s="26"/>
      <c r="T25" s="26"/>
      <c r="U25" s="26"/>
      <c r="V25" s="26"/>
      <c r="W25" s="26"/>
      <c r="X25" s="26"/>
      <c r="Y25" s="156"/>
      <c r="Z25" s="26"/>
      <c r="AA25" s="26"/>
      <c r="AB25" s="26"/>
      <c r="AC25" s="26">
        <f t="shared" si="6"/>
        <v>29753605.2</v>
      </c>
      <c r="AD25" s="26">
        <v>29753605.2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>
        <f t="shared" si="7"/>
        <v>29753605.2</v>
      </c>
      <c r="AQ25" s="24">
        <f t="shared" si="9"/>
        <v>718967140.8</v>
      </c>
      <c r="AR25" s="24">
        <f t="shared" si="8"/>
        <v>680381</v>
      </c>
      <c r="AS25" s="24">
        <f t="shared" si="10"/>
        <v>0</v>
      </c>
      <c r="AT25" s="24">
        <f t="shared" si="1"/>
        <v>0.04061107610263842</v>
      </c>
      <c r="AU25" s="24"/>
      <c r="AV25" s="24"/>
      <c r="AW25" s="24"/>
      <c r="AX25" s="24"/>
    </row>
    <row r="26" spans="1:50" s="12" customFormat="1" ht="15">
      <c r="A26" s="44" t="s">
        <v>165</v>
      </c>
      <c r="B26" s="25" t="s">
        <v>101</v>
      </c>
      <c r="C26" s="127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2"/>
      <c r="L26" s="156"/>
      <c r="M26" s="26">
        <v>0</v>
      </c>
      <c r="N26" s="26">
        <v>0</v>
      </c>
      <c r="O26" s="26">
        <v>0</v>
      </c>
      <c r="P26" s="150">
        <f t="shared" si="5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6"/>
      <c r="Z26" s="26">
        <v>0</v>
      </c>
      <c r="AA26" s="26">
        <v>0</v>
      </c>
      <c r="AB26" s="26">
        <v>0</v>
      </c>
      <c r="AC26" s="26">
        <f t="shared" si="6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>
        <v>0</v>
      </c>
      <c r="AO26" s="26">
        <v>0</v>
      </c>
      <c r="AP26" s="26">
        <f t="shared" si="7"/>
        <v>0</v>
      </c>
      <c r="AQ26" s="24">
        <f t="shared" si="9"/>
        <v>0</v>
      </c>
      <c r="AR26" s="24">
        <f t="shared" si="8"/>
        <v>0</v>
      </c>
      <c r="AS26" s="24">
        <f t="shared" si="10"/>
        <v>0</v>
      </c>
      <c r="AT26" s="24" t="e">
        <f t="shared" si="1"/>
        <v>#DIV/0!</v>
      </c>
      <c r="AU26" s="24"/>
      <c r="AV26" s="24"/>
      <c r="AW26" s="24"/>
      <c r="AX26" s="24"/>
    </row>
    <row r="27" spans="1:50" s="12" customFormat="1" ht="15">
      <c r="A27" s="44" t="s">
        <v>166</v>
      </c>
      <c r="B27" s="25" t="s">
        <v>97</v>
      </c>
      <c r="C27" s="119">
        <f>20500000+81710632</f>
        <v>102210632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82"/>
      <c r="L27" s="156">
        <v>0</v>
      </c>
      <c r="M27" s="26">
        <v>0</v>
      </c>
      <c r="N27" s="26">
        <v>0</v>
      </c>
      <c r="O27" s="26">
        <v>0</v>
      </c>
      <c r="P27" s="150">
        <f t="shared" si="5"/>
        <v>0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156">
        <v>0</v>
      </c>
      <c r="Z27" s="26">
        <v>0</v>
      </c>
      <c r="AA27" s="26">
        <v>0</v>
      </c>
      <c r="AB27" s="26">
        <v>0</v>
      </c>
      <c r="AC27" s="26">
        <f t="shared" si="6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>
        <v>0</v>
      </c>
      <c r="AM27" s="26">
        <v>0</v>
      </c>
      <c r="AN27" s="26">
        <v>0</v>
      </c>
      <c r="AO27" s="26">
        <v>0</v>
      </c>
      <c r="AP27" s="26">
        <f t="shared" si="7"/>
        <v>0</v>
      </c>
      <c r="AQ27" s="24">
        <f t="shared" si="9"/>
        <v>102210632</v>
      </c>
      <c r="AR27" s="24">
        <f t="shared" si="8"/>
        <v>0</v>
      </c>
      <c r="AS27" s="24">
        <f>AC27-AP27</f>
        <v>0</v>
      </c>
      <c r="AT27" s="24"/>
      <c r="AU27" s="24"/>
      <c r="AV27" s="24"/>
      <c r="AW27" s="24"/>
      <c r="AX27" s="24"/>
    </row>
    <row r="28" spans="1:50" s="12" customFormat="1" ht="15">
      <c r="A28" s="44" t="s">
        <v>122</v>
      </c>
      <c r="B28" s="25" t="s">
        <v>110</v>
      </c>
      <c r="C28" s="119">
        <v>88000000</v>
      </c>
      <c r="D28" s="26">
        <v>930493</v>
      </c>
      <c r="E28" s="26"/>
      <c r="F28" s="26"/>
      <c r="G28" s="26"/>
      <c r="H28" s="26"/>
      <c r="I28" s="26"/>
      <c r="J28" s="26">
        <v>0</v>
      </c>
      <c r="K28" s="82"/>
      <c r="L28" s="156">
        <v>0</v>
      </c>
      <c r="M28" s="26"/>
      <c r="N28" s="26"/>
      <c r="O28" s="26"/>
      <c r="P28" s="150">
        <f t="shared" si="5"/>
        <v>930493</v>
      </c>
      <c r="Q28" s="26">
        <v>930493</v>
      </c>
      <c r="R28" s="26"/>
      <c r="S28" s="26"/>
      <c r="T28" s="26"/>
      <c r="U28" s="26"/>
      <c r="V28" s="26"/>
      <c r="W28" s="26"/>
      <c r="X28" s="26"/>
      <c r="Y28" s="156"/>
      <c r="Z28" s="26"/>
      <c r="AA28" s="26"/>
      <c r="AB28" s="26"/>
      <c r="AC28" s="26">
        <f t="shared" si="6"/>
        <v>930493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>
        <f t="shared" si="7"/>
        <v>0</v>
      </c>
      <c r="AQ28" s="24">
        <f t="shared" si="9"/>
        <v>87069507</v>
      </c>
      <c r="AR28" s="24">
        <f t="shared" si="8"/>
        <v>0</v>
      </c>
      <c r="AS28" s="24">
        <f>AC28-AP28</f>
        <v>930493</v>
      </c>
      <c r="AT28" s="24">
        <f t="shared" si="1"/>
        <v>0.01057378409090909</v>
      </c>
      <c r="AU28" s="24"/>
      <c r="AV28" s="24"/>
      <c r="AW28" s="24"/>
      <c r="AX28" s="24"/>
    </row>
    <row r="29" spans="1:50" s="12" customFormat="1" ht="15">
      <c r="A29" s="44" t="s">
        <v>167</v>
      </c>
      <c r="B29" s="25" t="s">
        <v>124</v>
      </c>
      <c r="C29" s="119">
        <v>3253800</v>
      </c>
      <c r="D29" s="26">
        <v>0</v>
      </c>
      <c r="E29" s="26">
        <v>0</v>
      </c>
      <c r="F29" s="26"/>
      <c r="G29" s="26"/>
      <c r="H29" s="26"/>
      <c r="I29" s="26"/>
      <c r="J29" s="26"/>
      <c r="K29" s="82"/>
      <c r="L29" s="156"/>
      <c r="M29" s="26"/>
      <c r="N29" s="26"/>
      <c r="O29" s="26"/>
      <c r="P29" s="150">
        <f>SUM(D29:O29)</f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156"/>
      <c r="Z29" s="26"/>
      <c r="AA29" s="26"/>
      <c r="AB29" s="26"/>
      <c r="AC29" s="26">
        <f>SUM(Q29:AB29)</f>
        <v>0</v>
      </c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  <c r="AQ29" s="24">
        <f>SUM(C29-P29)</f>
        <v>3253800</v>
      </c>
      <c r="AR29" s="24">
        <f t="shared" si="8"/>
        <v>0</v>
      </c>
      <c r="AS29" s="24">
        <f>AC29-AP29</f>
        <v>0</v>
      </c>
      <c r="AT29" s="24">
        <f t="shared" si="1"/>
        <v>0</v>
      </c>
      <c r="AU29" s="24"/>
      <c r="AV29" s="24"/>
      <c r="AW29" s="24"/>
      <c r="AX29" s="24"/>
    </row>
    <row r="30" spans="1:50" s="12" customFormat="1" ht="15.75">
      <c r="A30" s="44" t="s">
        <v>96</v>
      </c>
      <c r="B30" s="120" t="s">
        <v>95</v>
      </c>
      <c r="C30" s="169">
        <f>+C31</f>
        <v>233064879</v>
      </c>
      <c r="D30" s="26">
        <f>+D31</f>
        <v>0</v>
      </c>
      <c r="E30" s="26"/>
      <c r="F30" s="26"/>
      <c r="G30" s="26"/>
      <c r="H30" s="26"/>
      <c r="I30" s="26"/>
      <c r="J30" s="26"/>
      <c r="K30" s="82"/>
      <c r="L30" s="156"/>
      <c r="M30" s="26"/>
      <c r="N30" s="26"/>
      <c r="O30" s="26"/>
      <c r="P30" s="150">
        <f t="shared" si="5"/>
        <v>0</v>
      </c>
      <c r="Q30" s="26">
        <v>0</v>
      </c>
      <c r="R30" s="26"/>
      <c r="S30" s="26"/>
      <c r="T30" s="26"/>
      <c r="U30" s="26"/>
      <c r="V30" s="26"/>
      <c r="W30" s="26"/>
      <c r="X30" s="26"/>
      <c r="Y30" s="156"/>
      <c r="Z30" s="26"/>
      <c r="AA30" s="26"/>
      <c r="AB30" s="26"/>
      <c r="AC30" s="26">
        <f>SUM(Q30:AB30)</f>
        <v>0</v>
      </c>
      <c r="AD30" s="26">
        <v>0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>
        <f>SUM(AD30:AO30)</f>
        <v>0</v>
      </c>
      <c r="AQ30" s="24"/>
      <c r="AR30" s="24">
        <f t="shared" si="8"/>
        <v>0</v>
      </c>
      <c r="AS30" s="24">
        <f>AC30-AP30</f>
        <v>0</v>
      </c>
      <c r="AT30" s="24"/>
      <c r="AU30" s="24"/>
      <c r="AV30" s="24"/>
      <c r="AW30" s="24"/>
      <c r="AX30" s="24"/>
    </row>
    <row r="31" spans="1:50" s="12" customFormat="1" ht="15">
      <c r="A31" s="44" t="s">
        <v>104</v>
      </c>
      <c r="B31" s="25" t="s">
        <v>100</v>
      </c>
      <c r="C31" s="119">
        <v>233064879</v>
      </c>
      <c r="D31" s="26">
        <v>0</v>
      </c>
      <c r="E31" s="26"/>
      <c r="F31" s="26"/>
      <c r="G31" s="26"/>
      <c r="H31" s="26"/>
      <c r="I31" s="26"/>
      <c r="J31" s="26"/>
      <c r="K31" s="82"/>
      <c r="L31" s="156"/>
      <c r="M31" s="26"/>
      <c r="N31" s="26"/>
      <c r="O31" s="26"/>
      <c r="P31" s="150">
        <f>SUM(D31:O31)</f>
        <v>0</v>
      </c>
      <c r="Q31" s="26"/>
      <c r="R31" s="26"/>
      <c r="S31" s="26"/>
      <c r="T31" s="26"/>
      <c r="U31" s="26"/>
      <c r="V31" s="26"/>
      <c r="W31" s="26"/>
      <c r="X31" s="26"/>
      <c r="Y31" s="15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4"/>
      <c r="AR31" s="24"/>
      <c r="AS31" s="24"/>
      <c r="AT31" s="24"/>
      <c r="AU31" s="24"/>
      <c r="AV31" s="24"/>
      <c r="AW31" s="24"/>
      <c r="AX31" s="24"/>
    </row>
    <row r="32" spans="1:50" s="12" customFormat="1" ht="15.75">
      <c r="A32" s="44" t="s">
        <v>129</v>
      </c>
      <c r="B32" s="121" t="s">
        <v>58</v>
      </c>
      <c r="C32" s="122">
        <f>C33</f>
        <v>119910556</v>
      </c>
      <c r="D32" s="122">
        <f aca="true" t="shared" si="11" ref="D32:AP32">D33</f>
        <v>1318970</v>
      </c>
      <c r="E32" s="122">
        <f t="shared" si="11"/>
        <v>0</v>
      </c>
      <c r="F32" s="122">
        <f t="shared" si="11"/>
        <v>0</v>
      </c>
      <c r="G32" s="122">
        <f t="shared" si="11"/>
        <v>0</v>
      </c>
      <c r="H32" s="122">
        <f t="shared" si="11"/>
        <v>0</v>
      </c>
      <c r="I32" s="122">
        <f>I33</f>
        <v>0</v>
      </c>
      <c r="J32" s="122">
        <f t="shared" si="11"/>
        <v>0</v>
      </c>
      <c r="K32" s="122">
        <f t="shared" si="11"/>
        <v>0</v>
      </c>
      <c r="L32" s="153">
        <f t="shared" si="11"/>
        <v>0</v>
      </c>
      <c r="M32" s="122">
        <f t="shared" si="11"/>
        <v>0</v>
      </c>
      <c r="N32" s="122">
        <f t="shared" si="11"/>
        <v>0</v>
      </c>
      <c r="O32" s="126">
        <f t="shared" si="11"/>
        <v>0</v>
      </c>
      <c r="P32" s="153">
        <f t="shared" si="11"/>
        <v>1318970</v>
      </c>
      <c r="Q32" s="122">
        <f t="shared" si="11"/>
        <v>1318970</v>
      </c>
      <c r="R32" s="122">
        <f t="shared" si="11"/>
        <v>0</v>
      </c>
      <c r="S32" s="122">
        <f t="shared" si="11"/>
        <v>0</v>
      </c>
      <c r="T32" s="122">
        <f t="shared" si="11"/>
        <v>0</v>
      </c>
      <c r="U32" s="122">
        <f t="shared" si="11"/>
        <v>0</v>
      </c>
      <c r="V32" s="122">
        <f t="shared" si="11"/>
        <v>0</v>
      </c>
      <c r="W32" s="122">
        <f t="shared" si="11"/>
        <v>0</v>
      </c>
      <c r="X32" s="122">
        <f t="shared" si="11"/>
        <v>0</v>
      </c>
      <c r="Y32" s="153">
        <f t="shared" si="11"/>
        <v>0</v>
      </c>
      <c r="Z32" s="122">
        <f t="shared" si="11"/>
        <v>0</v>
      </c>
      <c r="AA32" s="122">
        <f t="shared" si="11"/>
        <v>0</v>
      </c>
      <c r="AB32" s="122">
        <f t="shared" si="11"/>
        <v>0</v>
      </c>
      <c r="AC32" s="122">
        <f t="shared" si="11"/>
        <v>1318970</v>
      </c>
      <c r="AD32" s="122">
        <f t="shared" si="11"/>
        <v>1318970</v>
      </c>
      <c r="AE32" s="122">
        <f t="shared" si="11"/>
        <v>0</v>
      </c>
      <c r="AF32" s="122">
        <f t="shared" si="11"/>
        <v>0</v>
      </c>
      <c r="AG32" s="122">
        <f t="shared" si="11"/>
        <v>0</v>
      </c>
      <c r="AH32" s="122">
        <f t="shared" si="11"/>
        <v>0</v>
      </c>
      <c r="AI32" s="122">
        <f t="shared" si="11"/>
        <v>0</v>
      </c>
      <c r="AJ32" s="122">
        <f t="shared" si="11"/>
        <v>0</v>
      </c>
      <c r="AK32" s="122">
        <f t="shared" si="11"/>
        <v>0</v>
      </c>
      <c r="AL32" s="122">
        <f t="shared" si="11"/>
        <v>0</v>
      </c>
      <c r="AM32" s="122">
        <f t="shared" si="11"/>
        <v>0</v>
      </c>
      <c r="AN32" s="122">
        <f t="shared" si="11"/>
        <v>0</v>
      </c>
      <c r="AO32" s="122">
        <f t="shared" si="11"/>
        <v>0</v>
      </c>
      <c r="AP32" s="123">
        <f t="shared" si="11"/>
        <v>1318970</v>
      </c>
      <c r="AQ32" s="24">
        <f>SUM(C32-P32)</f>
        <v>118591586</v>
      </c>
      <c r="AR32" s="24">
        <f t="shared" si="8"/>
        <v>0</v>
      </c>
      <c r="AS32" s="24">
        <f>AC32-AP32</f>
        <v>0</v>
      </c>
      <c r="AT32" s="24">
        <f>P32/C32</f>
        <v>0.010999615413341924</v>
      </c>
      <c r="AU32" s="24"/>
      <c r="AV32" s="24"/>
      <c r="AW32" s="24"/>
      <c r="AX32" s="24"/>
    </row>
    <row r="33" spans="1:50" s="12" customFormat="1" ht="15.75" thickBot="1">
      <c r="A33" s="44" t="s">
        <v>130</v>
      </c>
      <c r="B33" s="117" t="s">
        <v>105</v>
      </c>
      <c r="C33" s="21">
        <v>119910556</v>
      </c>
      <c r="D33" s="21">
        <v>1318970</v>
      </c>
      <c r="E33" s="47"/>
      <c r="F33" s="47"/>
      <c r="G33" s="118"/>
      <c r="H33" s="47"/>
      <c r="I33" s="119"/>
      <c r="J33" s="47"/>
      <c r="K33" s="47"/>
      <c r="L33" s="155"/>
      <c r="M33" s="47"/>
      <c r="N33" s="47"/>
      <c r="O33" s="47"/>
      <c r="P33" s="150">
        <f>SUM(D33:O33)</f>
        <v>1318970</v>
      </c>
      <c r="Q33" s="21">
        <v>1318970</v>
      </c>
      <c r="R33" s="47"/>
      <c r="S33" s="47"/>
      <c r="T33" s="87"/>
      <c r="U33" s="47"/>
      <c r="V33" s="47"/>
      <c r="W33" s="47"/>
      <c r="X33" s="47"/>
      <c r="Y33" s="155"/>
      <c r="Z33" s="47"/>
      <c r="AA33" s="47"/>
      <c r="AB33" s="47"/>
      <c r="AC33" s="48">
        <f t="shared" si="6"/>
        <v>1318970</v>
      </c>
      <c r="AD33" s="21">
        <v>1318970</v>
      </c>
      <c r="AE33" s="47"/>
      <c r="AF33" s="47"/>
      <c r="AG33" s="87"/>
      <c r="AH33" s="47"/>
      <c r="AI33" s="47"/>
      <c r="AJ33" s="47"/>
      <c r="AK33" s="47"/>
      <c r="AL33" s="26"/>
      <c r="AM33" s="47"/>
      <c r="AN33" s="47"/>
      <c r="AO33" s="47"/>
      <c r="AP33" s="74">
        <f t="shared" si="7"/>
        <v>1318970</v>
      </c>
      <c r="AQ33" s="24">
        <f>SUM(C33-P33)</f>
        <v>118591586</v>
      </c>
      <c r="AR33" s="24">
        <f t="shared" si="8"/>
        <v>0</v>
      </c>
      <c r="AS33" s="24">
        <f>AC33-AP33</f>
        <v>0</v>
      </c>
      <c r="AT33" s="24">
        <f>P33/C33</f>
        <v>0.010999615413341924</v>
      </c>
      <c r="AU33" s="24"/>
      <c r="AV33" s="24"/>
      <c r="AW33" s="24"/>
      <c r="AX33" s="24"/>
    </row>
    <row r="34" spans="1:50" s="45" customFormat="1" ht="16.5" thickBot="1">
      <c r="A34" s="36"/>
      <c r="B34" s="71" t="s">
        <v>84</v>
      </c>
      <c r="C34" s="33">
        <f>SUM(C35:C37)</f>
        <v>88153984</v>
      </c>
      <c r="D34" s="33">
        <f aca="true" t="shared" si="12" ref="D34:M34">SUM(D35:D37)</f>
        <v>0</v>
      </c>
      <c r="E34" s="33">
        <f t="shared" si="12"/>
        <v>0</v>
      </c>
      <c r="F34" s="33">
        <f t="shared" si="12"/>
        <v>0</v>
      </c>
      <c r="G34" s="33">
        <f t="shared" si="12"/>
        <v>0</v>
      </c>
      <c r="H34" s="33">
        <f t="shared" si="12"/>
        <v>0</v>
      </c>
      <c r="I34" s="33">
        <f t="shared" si="12"/>
        <v>0</v>
      </c>
      <c r="J34" s="33">
        <f t="shared" si="12"/>
        <v>0</v>
      </c>
      <c r="K34" s="33">
        <f t="shared" si="12"/>
        <v>0</v>
      </c>
      <c r="L34" s="149">
        <f t="shared" si="12"/>
        <v>0</v>
      </c>
      <c r="M34" s="33">
        <f t="shared" si="12"/>
        <v>0</v>
      </c>
      <c r="N34" s="33">
        <f aca="true" t="shared" si="13" ref="N34:AP34">SUM(N35:N37)</f>
        <v>0</v>
      </c>
      <c r="O34" s="33">
        <f t="shared" si="13"/>
        <v>0</v>
      </c>
      <c r="P34" s="149">
        <f t="shared" si="13"/>
        <v>0</v>
      </c>
      <c r="Q34" s="33">
        <f t="shared" si="13"/>
        <v>0</v>
      </c>
      <c r="R34" s="33">
        <f t="shared" si="13"/>
        <v>0</v>
      </c>
      <c r="S34" s="33">
        <f t="shared" si="13"/>
        <v>0</v>
      </c>
      <c r="T34" s="33">
        <f t="shared" si="13"/>
        <v>0</v>
      </c>
      <c r="U34" s="33">
        <f t="shared" si="13"/>
        <v>0</v>
      </c>
      <c r="V34" s="33">
        <f t="shared" si="13"/>
        <v>0</v>
      </c>
      <c r="W34" s="33">
        <f t="shared" si="13"/>
        <v>0</v>
      </c>
      <c r="X34" s="33">
        <f t="shared" si="13"/>
        <v>0</v>
      </c>
      <c r="Y34" s="149">
        <f t="shared" si="13"/>
        <v>0</v>
      </c>
      <c r="Z34" s="33">
        <f t="shared" si="13"/>
        <v>0</v>
      </c>
      <c r="AA34" s="33">
        <f t="shared" si="13"/>
        <v>0</v>
      </c>
      <c r="AB34" s="33">
        <f t="shared" si="13"/>
        <v>0</v>
      </c>
      <c r="AC34" s="33">
        <f t="shared" si="13"/>
        <v>0</v>
      </c>
      <c r="AD34" s="33">
        <f t="shared" si="13"/>
        <v>0</v>
      </c>
      <c r="AE34" s="33">
        <f t="shared" si="13"/>
        <v>0</v>
      </c>
      <c r="AF34" s="33">
        <f t="shared" si="13"/>
        <v>0</v>
      </c>
      <c r="AG34" s="33">
        <f t="shared" si="13"/>
        <v>0</v>
      </c>
      <c r="AH34" s="33">
        <f t="shared" si="13"/>
        <v>0</v>
      </c>
      <c r="AI34" s="33">
        <f t="shared" si="13"/>
        <v>0</v>
      </c>
      <c r="AJ34" s="33">
        <f t="shared" si="13"/>
        <v>0</v>
      </c>
      <c r="AK34" s="33">
        <f t="shared" si="13"/>
        <v>0</v>
      </c>
      <c r="AL34" s="33">
        <f t="shared" si="13"/>
        <v>0</v>
      </c>
      <c r="AM34" s="33">
        <f t="shared" si="13"/>
        <v>0</v>
      </c>
      <c r="AN34" s="33">
        <f t="shared" si="13"/>
        <v>0</v>
      </c>
      <c r="AO34" s="33">
        <f t="shared" si="13"/>
        <v>0</v>
      </c>
      <c r="AP34" s="33">
        <f t="shared" si="13"/>
        <v>0</v>
      </c>
      <c r="AQ34" s="24">
        <f>SUM(AQ35:AQ37)</f>
        <v>88153984</v>
      </c>
      <c r="AR34" s="24">
        <f>SUM(AR35:AR35)</f>
        <v>0</v>
      </c>
      <c r="AS34" s="24">
        <f>SUM(AS35:AS35)</f>
        <v>0</v>
      </c>
      <c r="AT34" s="24">
        <f>P34/C34</f>
        <v>0</v>
      </c>
      <c r="AU34" s="24"/>
      <c r="AV34" s="24"/>
      <c r="AW34" s="24"/>
      <c r="AX34" s="24"/>
    </row>
    <row r="35" spans="1:50" s="12" customFormat="1" ht="15">
      <c r="A35" s="80" t="s">
        <v>131</v>
      </c>
      <c r="B35" s="20" t="s">
        <v>83</v>
      </c>
      <c r="C35" s="21">
        <v>20997984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>
        <v>0</v>
      </c>
      <c r="L35" s="158">
        <v>0</v>
      </c>
      <c r="M35" s="21"/>
      <c r="N35" s="21"/>
      <c r="O35" s="21">
        <v>0</v>
      </c>
      <c r="P35" s="154">
        <f>SUM(D35:O35)</f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/>
      <c r="X35" s="47">
        <v>0</v>
      </c>
      <c r="Y35" s="158">
        <v>0</v>
      </c>
      <c r="Z35" s="21"/>
      <c r="AA35" s="21"/>
      <c r="AB35" s="21">
        <v>0</v>
      </c>
      <c r="AC35" s="22">
        <f>SUM(Q35:AB35)</f>
        <v>0</v>
      </c>
      <c r="AD35" s="21"/>
      <c r="AE35" s="21">
        <v>0</v>
      </c>
      <c r="AF35" s="21"/>
      <c r="AG35" s="21"/>
      <c r="AH35" s="26">
        <v>0</v>
      </c>
      <c r="AI35" s="21">
        <v>0</v>
      </c>
      <c r="AJ35" s="21"/>
      <c r="AK35" s="21">
        <v>0</v>
      </c>
      <c r="AL35" s="21">
        <v>0</v>
      </c>
      <c r="AM35" s="21"/>
      <c r="AN35" s="21"/>
      <c r="AO35" s="21">
        <v>0</v>
      </c>
      <c r="AP35" s="23">
        <f>SUM(AD35:AO35)</f>
        <v>0</v>
      </c>
      <c r="AQ35" s="24">
        <f>SUM(C35-P35)</f>
        <v>20997984</v>
      </c>
      <c r="AR35" s="24">
        <f>P35-AC35</f>
        <v>0</v>
      </c>
      <c r="AS35" s="24">
        <f>AC35-AP35</f>
        <v>0</v>
      </c>
      <c r="AT35" s="24">
        <f>P35/C35</f>
        <v>0</v>
      </c>
      <c r="AU35" s="24"/>
      <c r="AV35" s="24"/>
      <c r="AW35" s="24"/>
      <c r="AX35" s="24"/>
    </row>
    <row r="36" spans="1:50" s="12" customFormat="1" ht="15" hidden="1">
      <c r="A36" s="80" t="s">
        <v>93</v>
      </c>
      <c r="B36" s="20" t="s">
        <v>94</v>
      </c>
      <c r="C36" s="47"/>
      <c r="D36" s="47"/>
      <c r="E36" s="47"/>
      <c r="F36" s="47"/>
      <c r="G36" s="47"/>
      <c r="H36" s="47"/>
      <c r="I36" s="47"/>
      <c r="J36" s="47"/>
      <c r="K36" s="47"/>
      <c r="L36" s="155"/>
      <c r="M36" s="47"/>
      <c r="N36" s="47"/>
      <c r="O36" s="47"/>
      <c r="P36" s="154">
        <f>SUM(D36:O36)</f>
        <v>0</v>
      </c>
      <c r="Q36" s="47"/>
      <c r="R36" s="47"/>
      <c r="S36" s="47"/>
      <c r="T36" s="47"/>
      <c r="U36" s="47"/>
      <c r="V36" s="47"/>
      <c r="W36" s="47"/>
      <c r="X36" s="47">
        <v>0</v>
      </c>
      <c r="Y36" s="155"/>
      <c r="Z36" s="47"/>
      <c r="AA36" s="47"/>
      <c r="AB36" s="47"/>
      <c r="AC36" s="22">
        <f>SUM(Q36:AB36)</f>
        <v>0</v>
      </c>
      <c r="AD36" s="47"/>
      <c r="AE36" s="47"/>
      <c r="AF36" s="47"/>
      <c r="AG36" s="47"/>
      <c r="AH36" s="26">
        <v>0</v>
      </c>
      <c r="AI36" s="47"/>
      <c r="AJ36" s="47"/>
      <c r="AK36" s="47"/>
      <c r="AL36" s="47"/>
      <c r="AM36" s="47"/>
      <c r="AN36" s="47"/>
      <c r="AO36" s="47"/>
      <c r="AP36" s="23">
        <f>SUM(AD36:AO36)</f>
        <v>0</v>
      </c>
      <c r="AQ36" s="24">
        <f>SUM(C36-P36)</f>
        <v>0</v>
      </c>
      <c r="AR36" s="24">
        <f>P36-AC36</f>
        <v>0</v>
      </c>
      <c r="AS36" s="24"/>
      <c r="AT36" s="24"/>
      <c r="AU36" s="24"/>
      <c r="AV36" s="24"/>
      <c r="AW36" s="24"/>
      <c r="AX36" s="24"/>
    </row>
    <row r="37" spans="1:50" s="12" customFormat="1" ht="16.5" thickBot="1">
      <c r="A37" s="80" t="s">
        <v>132</v>
      </c>
      <c r="B37" s="117" t="s">
        <v>108</v>
      </c>
      <c r="C37" s="47">
        <v>67156000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155">
        <v>0</v>
      </c>
      <c r="M37" s="47"/>
      <c r="N37" s="47"/>
      <c r="O37" s="47"/>
      <c r="P37" s="150">
        <f>SUM(D37:O37)</f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122">
        <v>0</v>
      </c>
      <c r="Y37" s="155">
        <v>0</v>
      </c>
      <c r="Z37" s="47"/>
      <c r="AA37" s="47"/>
      <c r="AB37" s="47"/>
      <c r="AC37" s="22">
        <f>SUM(Q37:AB37)</f>
        <v>0</v>
      </c>
      <c r="AD37" s="47"/>
      <c r="AE37" s="47">
        <v>0</v>
      </c>
      <c r="AF37" s="47"/>
      <c r="AG37" s="47"/>
      <c r="AH37" s="26">
        <v>0</v>
      </c>
      <c r="AI37" s="47">
        <v>0</v>
      </c>
      <c r="AJ37" s="47"/>
      <c r="AK37" s="47">
        <v>0</v>
      </c>
      <c r="AL37" s="47">
        <v>0</v>
      </c>
      <c r="AM37" s="47"/>
      <c r="AN37" s="47"/>
      <c r="AO37" s="47"/>
      <c r="AP37" s="22">
        <f>SUM(AD37:AO37)</f>
        <v>0</v>
      </c>
      <c r="AQ37" s="24">
        <f>SUM(C37-P37)</f>
        <v>67156000</v>
      </c>
      <c r="AR37" s="24">
        <f>P37-AC37</f>
        <v>0</v>
      </c>
      <c r="AS37" s="24">
        <v>0</v>
      </c>
      <c r="AT37" s="24"/>
      <c r="AU37" s="24"/>
      <c r="AV37" s="24"/>
      <c r="AW37" s="24"/>
      <c r="AX37" s="24"/>
    </row>
    <row r="38" spans="1:50" s="29" customFormat="1" ht="16.5" thickBot="1">
      <c r="A38" s="81"/>
      <c r="B38" s="71" t="s">
        <v>61</v>
      </c>
      <c r="C38" s="33">
        <f aca="true" t="shared" si="14" ref="C38:AS38">SUM(C39:C40)</f>
        <v>8455005522</v>
      </c>
      <c r="D38" s="33">
        <f t="shared" si="14"/>
        <v>87114972</v>
      </c>
      <c r="E38" s="33">
        <f t="shared" si="14"/>
        <v>0</v>
      </c>
      <c r="F38" s="33">
        <f t="shared" si="14"/>
        <v>0</v>
      </c>
      <c r="G38" s="33">
        <f t="shared" si="14"/>
        <v>0</v>
      </c>
      <c r="H38" s="33">
        <f t="shared" si="14"/>
        <v>0</v>
      </c>
      <c r="I38" s="33">
        <f t="shared" si="14"/>
        <v>0</v>
      </c>
      <c r="J38" s="33">
        <f t="shared" si="14"/>
        <v>0</v>
      </c>
      <c r="K38" s="33">
        <f t="shared" si="14"/>
        <v>0</v>
      </c>
      <c r="L38" s="149">
        <f t="shared" si="14"/>
        <v>0</v>
      </c>
      <c r="M38" s="33">
        <f t="shared" si="14"/>
        <v>0</v>
      </c>
      <c r="N38" s="33">
        <f t="shared" si="14"/>
        <v>0</v>
      </c>
      <c r="O38" s="33">
        <f t="shared" si="14"/>
        <v>0</v>
      </c>
      <c r="P38" s="149">
        <f t="shared" si="14"/>
        <v>87114972</v>
      </c>
      <c r="Q38" s="33">
        <f t="shared" si="14"/>
        <v>0</v>
      </c>
      <c r="R38" s="33">
        <f t="shared" si="14"/>
        <v>0</v>
      </c>
      <c r="S38" s="33">
        <f t="shared" si="14"/>
        <v>0</v>
      </c>
      <c r="T38" s="33">
        <f t="shared" si="14"/>
        <v>0</v>
      </c>
      <c r="U38" s="33">
        <f t="shared" si="14"/>
        <v>0</v>
      </c>
      <c r="V38" s="33">
        <f t="shared" si="14"/>
        <v>0</v>
      </c>
      <c r="W38" s="33">
        <f t="shared" si="14"/>
        <v>0</v>
      </c>
      <c r="X38" s="33">
        <f t="shared" si="14"/>
        <v>0</v>
      </c>
      <c r="Y38" s="149">
        <f t="shared" si="14"/>
        <v>0</v>
      </c>
      <c r="Z38" s="33">
        <f t="shared" si="14"/>
        <v>0</v>
      </c>
      <c r="AA38" s="33">
        <f t="shared" si="14"/>
        <v>0</v>
      </c>
      <c r="AB38" s="33">
        <f t="shared" si="14"/>
        <v>0</v>
      </c>
      <c r="AC38" s="33">
        <f t="shared" si="14"/>
        <v>0</v>
      </c>
      <c r="AD38" s="33">
        <f t="shared" si="14"/>
        <v>0</v>
      </c>
      <c r="AE38" s="33">
        <f t="shared" si="14"/>
        <v>0</v>
      </c>
      <c r="AF38" s="33">
        <f t="shared" si="14"/>
        <v>0</v>
      </c>
      <c r="AG38" s="33">
        <f t="shared" si="14"/>
        <v>0</v>
      </c>
      <c r="AH38" s="33">
        <f t="shared" si="14"/>
        <v>0</v>
      </c>
      <c r="AI38" s="33">
        <f t="shared" si="14"/>
        <v>0</v>
      </c>
      <c r="AJ38" s="33">
        <f t="shared" si="14"/>
        <v>0</v>
      </c>
      <c r="AK38" s="33">
        <f t="shared" si="14"/>
        <v>0</v>
      </c>
      <c r="AL38" s="33">
        <f t="shared" si="14"/>
        <v>0</v>
      </c>
      <c r="AM38" s="33">
        <f t="shared" si="14"/>
        <v>0</v>
      </c>
      <c r="AN38" s="33">
        <f t="shared" si="14"/>
        <v>0</v>
      </c>
      <c r="AO38" s="33">
        <f t="shared" si="14"/>
        <v>0</v>
      </c>
      <c r="AP38" s="33">
        <f t="shared" si="14"/>
        <v>0</v>
      </c>
      <c r="AQ38" s="24">
        <f t="shared" si="14"/>
        <v>8367890550</v>
      </c>
      <c r="AR38" s="24">
        <f t="shared" si="14"/>
        <v>87114972</v>
      </c>
      <c r="AS38" s="24">
        <f t="shared" si="14"/>
        <v>0</v>
      </c>
      <c r="AT38" s="24">
        <f>P38/C38</f>
        <v>0.010303360745693905</v>
      </c>
      <c r="AU38" s="24"/>
      <c r="AV38" s="24"/>
      <c r="AW38" s="24"/>
      <c r="AX38" s="24"/>
    </row>
    <row r="39" spans="1:50" s="12" customFormat="1" ht="18" customHeight="1">
      <c r="A39" s="46" t="s">
        <v>79</v>
      </c>
      <c r="B39" s="25" t="s">
        <v>59</v>
      </c>
      <c r="C39" s="26">
        <v>6455005522</v>
      </c>
      <c r="D39" s="27">
        <v>87114972</v>
      </c>
      <c r="E39" s="26"/>
      <c r="F39" s="26"/>
      <c r="G39" s="26"/>
      <c r="H39" s="27"/>
      <c r="I39" s="26"/>
      <c r="J39" s="26"/>
      <c r="K39" s="125"/>
      <c r="L39" s="156"/>
      <c r="M39" s="26"/>
      <c r="N39" s="26"/>
      <c r="O39" s="27"/>
      <c r="P39" s="154">
        <f>SUM(D39:O39)</f>
        <v>87114972</v>
      </c>
      <c r="Q39" s="27">
        <v>0</v>
      </c>
      <c r="R39" s="26"/>
      <c r="S39" s="26"/>
      <c r="T39" s="26"/>
      <c r="U39" s="26"/>
      <c r="V39" s="26"/>
      <c r="W39" s="26"/>
      <c r="X39" s="26"/>
      <c r="Y39" s="156"/>
      <c r="Z39" s="26"/>
      <c r="AA39" s="26"/>
      <c r="AB39" s="26"/>
      <c r="AC39" s="48">
        <f>SUM(Q39:AB39)</f>
        <v>0</v>
      </c>
      <c r="AD39" s="27">
        <v>0</v>
      </c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2">
        <f>SUM(AD39:AO39)</f>
        <v>0</v>
      </c>
      <c r="AQ39" s="24">
        <f>SUM(C39-P39)</f>
        <v>6367890550</v>
      </c>
      <c r="AR39" s="24">
        <f>SUM(P39-AC39)</f>
        <v>87114972</v>
      </c>
      <c r="AS39" s="24">
        <f>AC39-AP39</f>
        <v>0</v>
      </c>
      <c r="AT39" s="24">
        <f>P39/C39</f>
        <v>0.013495723853851725</v>
      </c>
      <c r="AU39" s="24"/>
      <c r="AV39" s="24"/>
      <c r="AW39" s="24"/>
      <c r="AX39" s="24"/>
    </row>
    <row r="40" spans="1:50" s="12" customFormat="1" ht="64.5" customHeight="1" thickBot="1">
      <c r="A40" s="46" t="s">
        <v>168</v>
      </c>
      <c r="B40" s="114" t="s">
        <v>169</v>
      </c>
      <c r="C40" s="47">
        <v>2000000000</v>
      </c>
      <c r="D40" s="27">
        <v>0</v>
      </c>
      <c r="E40" s="47"/>
      <c r="F40" s="47"/>
      <c r="G40" s="47"/>
      <c r="H40" s="48"/>
      <c r="I40" s="47"/>
      <c r="J40" s="47"/>
      <c r="K40" s="47"/>
      <c r="L40" s="47"/>
      <c r="M40" s="47"/>
      <c r="N40" s="47"/>
      <c r="O40" s="27"/>
      <c r="P40" s="27">
        <f>SUM(D40:O40)</f>
        <v>0</v>
      </c>
      <c r="Q40" s="27">
        <v>0</v>
      </c>
      <c r="R40" s="47"/>
      <c r="S40" s="47"/>
      <c r="T40" s="47"/>
      <c r="U40" s="48"/>
      <c r="V40" s="47"/>
      <c r="W40" s="47"/>
      <c r="X40" s="47"/>
      <c r="Y40" s="47"/>
      <c r="Z40" s="47"/>
      <c r="AA40" s="47"/>
      <c r="AB40" s="47"/>
      <c r="AC40" s="26">
        <f>SUM(Q40:AB40)</f>
        <v>0</v>
      </c>
      <c r="AD40" s="27">
        <v>0</v>
      </c>
      <c r="AE40" s="47"/>
      <c r="AF40" s="47"/>
      <c r="AG40" s="47"/>
      <c r="AH40" s="48"/>
      <c r="AI40" s="47"/>
      <c r="AJ40" s="47"/>
      <c r="AK40" s="47"/>
      <c r="AL40" s="47"/>
      <c r="AM40" s="47"/>
      <c r="AN40" s="47"/>
      <c r="AO40" s="47"/>
      <c r="AP40" s="28">
        <f>SUM(AD40:AO40)</f>
        <v>0</v>
      </c>
      <c r="AQ40" s="24">
        <f>SUM(C40-P40)</f>
        <v>2000000000</v>
      </c>
      <c r="AR40" s="24">
        <f>SUM(P40-AC40)</f>
        <v>0</v>
      </c>
      <c r="AS40" s="24"/>
      <c r="AT40" s="24">
        <f>P40/C40</f>
        <v>0</v>
      </c>
      <c r="AU40" s="24"/>
      <c r="AV40" s="24"/>
      <c r="AW40" s="24"/>
      <c r="AX40" s="24"/>
    </row>
    <row r="41" spans="1:46" s="24" customFormat="1" ht="18.75" thickBot="1">
      <c r="A41" s="197" t="s">
        <v>50</v>
      </c>
      <c r="B41" s="198"/>
      <c r="C41" s="30">
        <f>SUM(C14+C38)</f>
        <v>13155900000</v>
      </c>
      <c r="D41" s="30">
        <f aca="true" t="shared" si="15" ref="D41:AP41">SUM(D14+D38)</f>
        <v>134011369.2</v>
      </c>
      <c r="E41" s="30">
        <f t="shared" si="15"/>
        <v>0</v>
      </c>
      <c r="F41" s="30">
        <f t="shared" si="15"/>
        <v>0</v>
      </c>
      <c r="G41" s="30">
        <f t="shared" si="15"/>
        <v>0</v>
      </c>
      <c r="H41" s="30">
        <f t="shared" si="15"/>
        <v>0</v>
      </c>
      <c r="I41" s="30">
        <f t="shared" si="15"/>
        <v>0</v>
      </c>
      <c r="J41" s="30">
        <f t="shared" si="15"/>
        <v>0</v>
      </c>
      <c r="K41" s="30">
        <f t="shared" si="15"/>
        <v>0</v>
      </c>
      <c r="L41" s="30">
        <f t="shared" si="15"/>
        <v>0</v>
      </c>
      <c r="M41" s="30">
        <f t="shared" si="15"/>
        <v>0</v>
      </c>
      <c r="N41" s="30">
        <f t="shared" si="15"/>
        <v>0</v>
      </c>
      <c r="O41" s="113">
        <f t="shared" si="15"/>
        <v>0</v>
      </c>
      <c r="P41" s="30">
        <f t="shared" si="15"/>
        <v>134638213.2</v>
      </c>
      <c r="Q41" s="113">
        <f t="shared" si="15"/>
        <v>32241168.2</v>
      </c>
      <c r="R41" s="113">
        <f t="shared" si="15"/>
        <v>0</v>
      </c>
      <c r="S41" s="113">
        <f t="shared" si="15"/>
        <v>0</v>
      </c>
      <c r="T41" s="113">
        <f t="shared" si="15"/>
        <v>0</v>
      </c>
      <c r="U41" s="113">
        <f t="shared" si="15"/>
        <v>0</v>
      </c>
      <c r="V41" s="113">
        <f t="shared" si="15"/>
        <v>0</v>
      </c>
      <c r="W41" s="113">
        <f t="shared" si="15"/>
        <v>0</v>
      </c>
      <c r="X41" s="113">
        <f t="shared" si="15"/>
        <v>0</v>
      </c>
      <c r="Y41" s="113">
        <f t="shared" si="15"/>
        <v>0</v>
      </c>
      <c r="Z41" s="113">
        <f t="shared" si="15"/>
        <v>0</v>
      </c>
      <c r="AA41" s="113">
        <f t="shared" si="15"/>
        <v>0</v>
      </c>
      <c r="AB41" s="113">
        <f t="shared" si="15"/>
        <v>0</v>
      </c>
      <c r="AC41" s="113">
        <f t="shared" si="15"/>
        <v>32241168.2</v>
      </c>
      <c r="AD41" s="113">
        <f t="shared" si="15"/>
        <v>31310675.2</v>
      </c>
      <c r="AE41" s="113">
        <f t="shared" si="15"/>
        <v>0</v>
      </c>
      <c r="AF41" s="113">
        <f t="shared" si="15"/>
        <v>0</v>
      </c>
      <c r="AG41" s="113">
        <f t="shared" si="15"/>
        <v>0</v>
      </c>
      <c r="AH41" s="113">
        <f t="shared" si="15"/>
        <v>0</v>
      </c>
      <c r="AI41" s="113">
        <f t="shared" si="15"/>
        <v>0</v>
      </c>
      <c r="AJ41" s="113">
        <f t="shared" si="15"/>
        <v>0</v>
      </c>
      <c r="AK41" s="113">
        <f t="shared" si="15"/>
        <v>0</v>
      </c>
      <c r="AL41" s="113">
        <f t="shared" si="15"/>
        <v>0</v>
      </c>
      <c r="AM41" s="113">
        <f t="shared" si="15"/>
        <v>0</v>
      </c>
      <c r="AN41" s="113">
        <f t="shared" si="15"/>
        <v>0</v>
      </c>
      <c r="AO41" s="113">
        <f t="shared" si="15"/>
        <v>0</v>
      </c>
      <c r="AP41" s="113">
        <f t="shared" si="15"/>
        <v>31310675.2</v>
      </c>
      <c r="AQ41" s="24">
        <f>AQ14+AQ38</f>
        <v>12784943107.8</v>
      </c>
      <c r="AR41" s="24">
        <f>AR14+AR38</f>
        <v>102397045</v>
      </c>
      <c r="AS41" s="24">
        <f>AS14+AS38</f>
        <v>930493</v>
      </c>
      <c r="AT41" s="24">
        <f>P41/C41</f>
        <v>0.010234055686042003</v>
      </c>
    </row>
    <row r="42" spans="1:50" ht="12.75">
      <c r="A42" s="109" t="s">
        <v>154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47"/>
      <c r="Y42" s="10"/>
      <c r="Z42" s="10"/>
      <c r="AA42" s="10"/>
      <c r="AB42" s="147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1"/>
      <c r="AQ42" s="24"/>
      <c r="AR42" s="24"/>
      <c r="AS42" s="24"/>
      <c r="AT42" s="24"/>
      <c r="AU42" s="24"/>
      <c r="AV42" s="24"/>
      <c r="AW42" s="24"/>
      <c r="AX42" s="24"/>
    </row>
    <row r="43" spans="1:50" ht="15" customHeight="1">
      <c r="A43" s="199" t="s">
        <v>212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1"/>
      <c r="AQ43" s="24"/>
      <c r="AR43" s="24"/>
      <c r="AS43" s="24"/>
      <c r="AT43" s="24"/>
      <c r="AU43" s="24"/>
      <c r="AV43" s="24"/>
      <c r="AW43" s="24"/>
      <c r="AX43" s="24"/>
    </row>
    <row r="44" spans="1:84" ht="15" customHeight="1" hidden="1">
      <c r="A44" s="202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1"/>
      <c r="AQ44" s="24"/>
      <c r="AR44" s="24"/>
      <c r="AS44" s="24"/>
      <c r="AT44" s="24"/>
      <c r="AU44" s="24"/>
      <c r="AV44" s="24"/>
      <c r="AW44" s="24"/>
      <c r="AX44" s="24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</row>
    <row r="45" spans="1:84" ht="15" customHeight="1" hidden="1">
      <c r="A45" s="20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1"/>
      <c r="AQ45" s="24"/>
      <c r="AR45" s="24"/>
      <c r="AS45" s="24"/>
      <c r="AT45" s="24"/>
      <c r="AU45" s="24"/>
      <c r="AV45" s="24"/>
      <c r="AW45" s="24"/>
      <c r="AX45" s="24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</row>
    <row r="46" spans="1:256" ht="15">
      <c r="A46" s="164"/>
      <c r="B46" s="161"/>
      <c r="C46" s="161"/>
      <c r="D46" s="161"/>
      <c r="E46" s="166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6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24"/>
      <c r="AR46" s="24"/>
      <c r="AS46" s="24"/>
      <c r="AT46" s="24"/>
      <c r="AU46" s="24"/>
      <c r="AV46" s="24"/>
      <c r="AW46" s="24"/>
      <c r="AX46" s="24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63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3"/>
      <c r="DW46" s="163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3"/>
      <c r="FM46" s="163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3"/>
      <c r="HC46" s="163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  <c r="IR46" s="163"/>
      <c r="IS46" s="163"/>
      <c r="IT46" s="160"/>
      <c r="IU46" s="160"/>
      <c r="IV46" s="160"/>
    </row>
    <row r="47" spans="1:256" ht="15">
      <c r="A47" s="164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2"/>
      <c r="AQ47" s="24"/>
      <c r="AR47" s="24"/>
      <c r="AS47" s="24"/>
      <c r="AT47" s="24"/>
      <c r="AU47" s="24"/>
      <c r="AV47" s="24"/>
      <c r="AW47" s="24"/>
      <c r="AX47" s="24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63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3"/>
      <c r="DW47" s="163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3"/>
      <c r="FM47" s="163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3"/>
      <c r="HC47" s="163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  <c r="IR47" s="163"/>
      <c r="IS47" s="163"/>
      <c r="IT47" s="160"/>
      <c r="IU47" s="160"/>
      <c r="IV47" s="160"/>
    </row>
    <row r="48" spans="1:84" ht="15.7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24"/>
      <c r="AR48" s="24"/>
      <c r="AS48" s="24"/>
      <c r="AT48" s="24"/>
      <c r="AU48" s="24"/>
      <c r="AV48" s="24"/>
      <c r="AW48" s="24"/>
      <c r="AX48" s="24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</row>
    <row r="49" spans="1:84" ht="15.75">
      <c r="A49" s="4"/>
      <c r="B49" s="64"/>
      <c r="C49" s="194" t="s">
        <v>111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</row>
    <row r="50" spans="1:84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</row>
    <row r="51" spans="3:84" ht="1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</row>
    <row r="52" spans="3:84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O52" s="12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</row>
    <row r="53" spans="1:8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</row>
    <row r="54" spans="1:4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P54" s="12"/>
      <c r="AS54" s="130"/>
    </row>
    <row r="55" spans="1:45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S55" s="130"/>
    </row>
    <row r="56" spans="1:2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4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5">
      <c r="A62" s="12"/>
      <c r="B62" s="12"/>
      <c r="C62" s="12"/>
      <c r="D62" s="12"/>
      <c r="E62" s="12">
        <f>+D62-C14</f>
        <v>-4700894478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5">
      <c r="A72" s="168"/>
      <c r="B72" s="168"/>
      <c r="C72" s="168"/>
      <c r="D72" s="168"/>
      <c r="E72" s="168"/>
      <c r="F72" s="168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5">
      <c r="A73" s="168"/>
      <c r="B73" s="168"/>
      <c r="C73" s="168"/>
      <c r="D73" s="168"/>
      <c r="E73" s="168"/>
      <c r="F73" s="168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5">
      <c r="A74" s="168"/>
      <c r="B74" s="168"/>
      <c r="C74" s="168"/>
      <c r="D74" s="168"/>
      <c r="E74" s="168"/>
      <c r="F74" s="168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5">
      <c r="A75" s="168"/>
      <c r="B75" s="168"/>
      <c r="C75" s="168"/>
      <c r="D75" s="168"/>
      <c r="E75" s="168"/>
      <c r="F75" s="168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5">
      <c r="A76" s="168"/>
      <c r="B76" s="168"/>
      <c r="C76" s="168"/>
      <c r="D76" s="168"/>
      <c r="E76" s="168"/>
      <c r="F76" s="168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16" ht="15">
      <c r="A77" s="168"/>
      <c r="B77" s="168"/>
      <c r="C77" s="168"/>
      <c r="D77" s="168"/>
      <c r="E77" s="168"/>
      <c r="F77" s="168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ht="15">
      <c r="A78" s="168"/>
      <c r="B78" s="168"/>
      <c r="C78" s="168"/>
      <c r="D78" s="168"/>
      <c r="E78" s="168"/>
      <c r="F78" s="168"/>
      <c r="G78" s="165"/>
      <c r="H78" s="165"/>
      <c r="I78" s="165"/>
      <c r="J78" s="165"/>
      <c r="K78" s="165"/>
      <c r="L78" s="165"/>
      <c r="M78" s="165"/>
      <c r="N78" s="165"/>
      <c r="O78" s="165"/>
      <c r="P78" s="165"/>
    </row>
    <row r="79" spans="1:16" ht="15">
      <c r="A79" s="168"/>
      <c r="B79" s="168"/>
      <c r="C79" s="168"/>
      <c r="D79" s="168"/>
      <c r="E79" s="168"/>
      <c r="F79" s="168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ht="15">
      <c r="A80" s="168"/>
      <c r="B80" s="168"/>
      <c r="C80" s="168"/>
      <c r="D80" s="168"/>
      <c r="E80" s="168"/>
      <c r="F80" s="168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6" ht="15">
      <c r="A81" s="168"/>
      <c r="B81" s="168"/>
      <c r="C81" s="168"/>
      <c r="D81" s="168"/>
      <c r="E81" s="168"/>
      <c r="F81" s="168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5">
      <c r="A82" s="168"/>
      <c r="B82" s="168"/>
      <c r="C82" s="168"/>
      <c r="D82" s="168"/>
      <c r="E82" s="168"/>
      <c r="F82" s="168"/>
      <c r="G82" s="165"/>
      <c r="H82" s="165"/>
      <c r="I82" s="165"/>
      <c r="J82" s="165"/>
      <c r="K82" s="165"/>
      <c r="L82" s="165"/>
      <c r="M82" s="165"/>
      <c r="N82" s="165"/>
      <c r="O82" s="165"/>
      <c r="P82" s="165"/>
    </row>
    <row r="83" spans="1:16" ht="15">
      <c r="A83" s="168"/>
      <c r="B83" s="168"/>
      <c r="C83" s="168"/>
      <c r="D83" s="168"/>
      <c r="E83" s="168"/>
      <c r="F83" s="168"/>
      <c r="G83" s="165"/>
      <c r="H83" s="165"/>
      <c r="I83" s="165"/>
      <c r="J83" s="165"/>
      <c r="K83" s="165"/>
      <c r="L83" s="165"/>
      <c r="M83" s="165"/>
      <c r="N83" s="165"/>
      <c r="O83" s="165"/>
      <c r="P83" s="165"/>
    </row>
    <row r="84" spans="1:16" ht="15">
      <c r="A84" s="168"/>
      <c r="B84" s="168"/>
      <c r="C84" s="168"/>
      <c r="D84" s="168"/>
      <c r="E84" s="168"/>
      <c r="F84" s="168"/>
      <c r="G84" s="165"/>
      <c r="H84" s="165"/>
      <c r="I84" s="165"/>
      <c r="J84" s="165"/>
      <c r="K84" s="165"/>
      <c r="L84" s="165"/>
      <c r="M84" s="165"/>
      <c r="N84" s="165"/>
      <c r="O84" s="165"/>
      <c r="P84" s="165"/>
    </row>
    <row r="85" spans="1:16" ht="15">
      <c r="A85" s="168"/>
      <c r="B85" s="168"/>
      <c r="C85" s="168"/>
      <c r="D85" s="168"/>
      <c r="E85" s="168"/>
      <c r="F85" s="168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ht="15">
      <c r="A86" s="168"/>
      <c r="B86" s="168"/>
      <c r="C86" s="168"/>
      <c r="D86" s="168"/>
      <c r="E86" s="168"/>
      <c r="F86" s="168"/>
      <c r="G86" s="165"/>
      <c r="H86" s="165"/>
      <c r="I86" s="165"/>
      <c r="J86" s="165"/>
      <c r="K86" s="165"/>
      <c r="L86" s="165"/>
      <c r="M86" s="165"/>
      <c r="N86" s="165"/>
      <c r="O86" s="165"/>
      <c r="P86" s="165"/>
    </row>
    <row r="87" spans="1:16" ht="1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</row>
    <row r="88" spans="1:16" ht="1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</row>
    <row r="89" spans="1:16" ht="1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</row>
    <row r="90" spans="1:16" ht="15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16" ht="15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</row>
    <row r="92" spans="1:16" ht="15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</row>
    <row r="93" spans="1:16" ht="15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</row>
    <row r="94" spans="1:16" ht="15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</row>
    <row r="95" spans="1:16" ht="15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</row>
    <row r="96" spans="1:16" ht="15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5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16" ht="15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</row>
    <row r="99" spans="1:16" ht="15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</row>
  </sheetData>
  <sheetProtection/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41:B41"/>
    <mergeCell ref="A43:AP45"/>
  </mergeCells>
  <printOptions horizontalCentered="1" verticalCentered="1"/>
  <pageMargins left="1.28" right="0.15748031496062992" top="0.1968503937007874" bottom="0.1968503937007874" header="0" footer="0.1968503937007874"/>
  <pageSetup horizontalDpi="300" verticalDpi="300" orientation="landscape" paperSize="5" scale="7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75" zoomScaleNormal="75" zoomScalePageLayoutView="0" workbookViewId="0" topLeftCell="A25">
      <selection activeCell="C58" sqref="C58"/>
    </sheetView>
  </sheetViews>
  <sheetFormatPr defaultColWidth="11.421875" defaultRowHeight="12.75"/>
  <cols>
    <col min="1" max="1" width="13.28125" style="1" customWidth="1"/>
    <col min="2" max="2" width="78.8515625" style="1" customWidth="1"/>
    <col min="3" max="3" width="26.8515625" style="1" customWidth="1"/>
    <col min="4" max="4" width="27.00390625" style="1" customWidth="1"/>
    <col min="5" max="5" width="21.421875" style="1" hidden="1" customWidth="1"/>
    <col min="6" max="13" width="22.7109375" style="1" hidden="1" customWidth="1"/>
    <col min="14" max="15" width="21.7109375" style="1" hidden="1" customWidth="1"/>
    <col min="16" max="16" width="33.71093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ht="15.7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ht="18">
      <c r="A3" s="185" t="s">
        <v>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1:16" ht="15.75">
      <c r="A4" s="182" t="s">
        <v>56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1:16" ht="20.25">
      <c r="A5" s="188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0"/>
    </row>
    <row r="6" spans="1:16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.75">
      <c r="A7" s="195" t="s">
        <v>4</v>
      </c>
      <c r="B7" s="196"/>
      <c r="C7" s="66" t="s">
        <v>48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2" t="s">
        <v>157</v>
      </c>
    </row>
    <row r="8" spans="1:16" ht="15.75">
      <c r="A8" s="195" t="s">
        <v>5</v>
      </c>
      <c r="B8" s="196"/>
      <c r="C8" s="65" t="s">
        <v>57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>
        <v>2012</v>
      </c>
    </row>
    <row r="9" spans="1:16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2.75">
      <c r="A10" s="101"/>
      <c r="B10" s="102"/>
      <c r="C10" s="102" t="s">
        <v>89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>
      <c r="A11" s="103" t="s">
        <v>40</v>
      </c>
      <c r="B11" s="103" t="s">
        <v>42</v>
      </c>
      <c r="C11" s="103" t="s">
        <v>55</v>
      </c>
      <c r="D11" s="103" t="s">
        <v>46</v>
      </c>
      <c r="E11" s="103" t="s">
        <v>46</v>
      </c>
      <c r="F11" s="103" t="s">
        <v>46</v>
      </c>
      <c r="G11" s="103" t="s">
        <v>46</v>
      </c>
      <c r="H11" s="103" t="s">
        <v>46</v>
      </c>
      <c r="I11" s="103" t="s">
        <v>46</v>
      </c>
      <c r="J11" s="103" t="s">
        <v>46</v>
      </c>
      <c r="K11" s="103" t="s">
        <v>46</v>
      </c>
      <c r="L11" s="103" t="s">
        <v>46</v>
      </c>
      <c r="M11" s="103" t="s">
        <v>46</v>
      </c>
      <c r="N11" s="103" t="s">
        <v>46</v>
      </c>
      <c r="O11" s="103" t="s">
        <v>46</v>
      </c>
      <c r="P11" s="103" t="s">
        <v>46</v>
      </c>
    </row>
    <row r="12" spans="1:16" ht="13.5" thickBot="1">
      <c r="A12" s="104" t="s">
        <v>41</v>
      </c>
      <c r="B12" s="104"/>
      <c r="C12" s="104" t="s">
        <v>88</v>
      </c>
      <c r="D12" s="104" t="s">
        <v>13</v>
      </c>
      <c r="E12" s="104" t="s">
        <v>14</v>
      </c>
      <c r="F12" s="104" t="s">
        <v>15</v>
      </c>
      <c r="G12" s="104" t="s">
        <v>16</v>
      </c>
      <c r="H12" s="104" t="s">
        <v>28</v>
      </c>
      <c r="I12" s="104" t="s">
        <v>29</v>
      </c>
      <c r="J12" s="104" t="s">
        <v>30</v>
      </c>
      <c r="K12" s="104" t="s">
        <v>20</v>
      </c>
      <c r="L12" s="104" t="s">
        <v>21</v>
      </c>
      <c r="M12" s="104" t="s">
        <v>31</v>
      </c>
      <c r="N12" s="104" t="s">
        <v>23</v>
      </c>
      <c r="O12" s="104" t="s">
        <v>24</v>
      </c>
      <c r="P12" s="104" t="s">
        <v>25</v>
      </c>
    </row>
    <row r="13" spans="1:16" ht="13.5" thickBot="1">
      <c r="A13" s="105">
        <v>1</v>
      </c>
      <c r="B13" s="106">
        <v>2</v>
      </c>
      <c r="C13" s="106"/>
      <c r="D13" s="106"/>
      <c r="E13" s="106"/>
      <c r="F13" s="106"/>
      <c r="G13" s="137">
        <v>7</v>
      </c>
      <c r="H13" s="137"/>
      <c r="I13" s="137"/>
      <c r="J13" s="137"/>
      <c r="K13" s="137"/>
      <c r="L13" s="137"/>
      <c r="M13" s="137"/>
      <c r="N13" s="137"/>
      <c r="O13" s="137"/>
      <c r="P13" s="107">
        <v>8</v>
      </c>
    </row>
    <row r="14" spans="1:16" ht="16.5" thickBot="1">
      <c r="A14" s="73"/>
      <c r="B14" s="7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6.5" thickBot="1">
      <c r="A15" s="73"/>
      <c r="B15" s="7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8" ht="16.5" thickBot="1">
      <c r="A16" s="31"/>
      <c r="B16" s="70" t="s">
        <v>60</v>
      </c>
      <c r="C16" s="32">
        <f>+C17+C19</f>
        <v>113258239.92999999</v>
      </c>
      <c r="D16" s="32">
        <f aca="true" t="shared" si="0" ref="D16:P16">+D17+D19</f>
        <v>81039191.30000001</v>
      </c>
      <c r="E16" s="32" t="e">
        <f t="shared" si="0"/>
        <v>#REF!</v>
      </c>
      <c r="F16" s="32" t="e">
        <f t="shared" si="0"/>
        <v>#REF!</v>
      </c>
      <c r="G16" s="32" t="e">
        <f t="shared" si="0"/>
        <v>#REF!</v>
      </c>
      <c r="H16" s="32" t="e">
        <f t="shared" si="0"/>
        <v>#REF!</v>
      </c>
      <c r="I16" s="32" t="e">
        <f t="shared" si="0"/>
        <v>#REF!</v>
      </c>
      <c r="J16" s="32" t="e">
        <f t="shared" si="0"/>
        <v>#REF!</v>
      </c>
      <c r="K16" s="32" t="e">
        <f t="shared" si="0"/>
        <v>#REF!</v>
      </c>
      <c r="L16" s="32" t="e">
        <f t="shared" si="0"/>
        <v>#REF!</v>
      </c>
      <c r="M16" s="32" t="e">
        <f t="shared" si="0"/>
        <v>#REF!</v>
      </c>
      <c r="N16" s="32" t="e">
        <f t="shared" si="0"/>
        <v>#REF!</v>
      </c>
      <c r="O16" s="32" t="e">
        <f t="shared" si="0"/>
        <v>#REF!</v>
      </c>
      <c r="P16" s="32">
        <f t="shared" si="0"/>
        <v>81039191.30000001</v>
      </c>
      <c r="R16" s="12"/>
    </row>
    <row r="17" spans="1:16" ht="16.5" thickBot="1">
      <c r="A17" s="73"/>
      <c r="B17" s="71" t="s">
        <v>62</v>
      </c>
      <c r="C17" s="32">
        <f>+C18</f>
        <v>1079694</v>
      </c>
      <c r="D17" s="32">
        <f>+D18</f>
        <v>1079694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>+P18</f>
        <v>1079694</v>
      </c>
    </row>
    <row r="18" spans="1:16" ht="16.5" thickBot="1">
      <c r="A18" s="44" t="s">
        <v>128</v>
      </c>
      <c r="B18" s="38" t="s">
        <v>49</v>
      </c>
      <c r="C18" s="170">
        <v>1079694</v>
      </c>
      <c r="D18" s="32">
        <v>1079694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3">
        <f>SUM(D18:L18)</f>
        <v>1079694</v>
      </c>
    </row>
    <row r="19" spans="1:16" ht="16.5" thickBot="1">
      <c r="A19" s="73"/>
      <c r="B19" s="71" t="s">
        <v>63</v>
      </c>
      <c r="C19" s="43">
        <f>+C20+C22</f>
        <v>112178545.92999999</v>
      </c>
      <c r="D19" s="43">
        <f aca="true" t="shared" si="1" ref="D19:O19">+D20+D22</f>
        <v>79959497.30000001</v>
      </c>
      <c r="E19" s="43" t="e">
        <f t="shared" si="1"/>
        <v>#REF!</v>
      </c>
      <c r="F19" s="43" t="e">
        <f t="shared" si="1"/>
        <v>#REF!</v>
      </c>
      <c r="G19" s="43" t="e">
        <f t="shared" si="1"/>
        <v>#REF!</v>
      </c>
      <c r="H19" s="43" t="e">
        <f t="shared" si="1"/>
        <v>#REF!</v>
      </c>
      <c r="I19" s="43" t="e">
        <f t="shared" si="1"/>
        <v>#REF!</v>
      </c>
      <c r="J19" s="43" t="e">
        <f t="shared" si="1"/>
        <v>#REF!</v>
      </c>
      <c r="K19" s="43" t="e">
        <f t="shared" si="1"/>
        <v>#REF!</v>
      </c>
      <c r="L19" s="43" t="e">
        <f t="shared" si="1"/>
        <v>#REF!</v>
      </c>
      <c r="M19" s="43" t="e">
        <f t="shared" si="1"/>
        <v>#REF!</v>
      </c>
      <c r="N19" s="43" t="e">
        <f t="shared" si="1"/>
        <v>#REF!</v>
      </c>
      <c r="O19" s="43" t="e">
        <f t="shared" si="1"/>
        <v>#REF!</v>
      </c>
      <c r="P19" s="43">
        <f>+P20+P22</f>
        <v>79959497.30000001</v>
      </c>
    </row>
    <row r="20" spans="1:16" ht="15.75">
      <c r="A20" s="44" t="s">
        <v>129</v>
      </c>
      <c r="B20" s="120" t="s">
        <v>170</v>
      </c>
      <c r="C20" s="171">
        <f>+C21</f>
        <v>41.59</v>
      </c>
      <c r="D20" s="171">
        <f>+D21</f>
        <v>0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>
        <f>+P21</f>
        <v>0</v>
      </c>
    </row>
    <row r="21" spans="1:16" ht="15">
      <c r="A21" s="44" t="s">
        <v>172</v>
      </c>
      <c r="B21" s="25" t="s">
        <v>171</v>
      </c>
      <c r="C21" s="26">
        <v>41.59</v>
      </c>
      <c r="D21" s="26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v>0</v>
      </c>
    </row>
    <row r="22" spans="1:18" ht="15.75">
      <c r="A22" s="44" t="s">
        <v>120</v>
      </c>
      <c r="B22" s="120" t="s">
        <v>95</v>
      </c>
      <c r="C22" s="124">
        <f>+C23+C26+C28+C35+C41+C43</f>
        <v>112178504.33999999</v>
      </c>
      <c r="D22" s="124">
        <f aca="true" t="shared" si="2" ref="D22:P22">+D23+D26+D28+D35+D41+D43</f>
        <v>79959497.30000001</v>
      </c>
      <c r="E22" s="124" t="e">
        <f t="shared" si="2"/>
        <v>#REF!</v>
      </c>
      <c r="F22" s="124" t="e">
        <f t="shared" si="2"/>
        <v>#REF!</v>
      </c>
      <c r="G22" s="124" t="e">
        <f t="shared" si="2"/>
        <v>#REF!</v>
      </c>
      <c r="H22" s="124" t="e">
        <f t="shared" si="2"/>
        <v>#REF!</v>
      </c>
      <c r="I22" s="124" t="e">
        <f t="shared" si="2"/>
        <v>#REF!</v>
      </c>
      <c r="J22" s="124" t="e">
        <f t="shared" si="2"/>
        <v>#REF!</v>
      </c>
      <c r="K22" s="124" t="e">
        <f t="shared" si="2"/>
        <v>#REF!</v>
      </c>
      <c r="L22" s="124" t="e">
        <f t="shared" si="2"/>
        <v>#REF!</v>
      </c>
      <c r="M22" s="124" t="e">
        <f t="shared" si="2"/>
        <v>#REF!</v>
      </c>
      <c r="N22" s="124" t="e">
        <f t="shared" si="2"/>
        <v>#REF!</v>
      </c>
      <c r="O22" s="124" t="e">
        <f t="shared" si="2"/>
        <v>#REF!</v>
      </c>
      <c r="P22" s="124">
        <f t="shared" si="2"/>
        <v>79959497.30000001</v>
      </c>
      <c r="R22" s="12"/>
    </row>
    <row r="23" spans="1:16" ht="15.75">
      <c r="A23" s="44" t="s">
        <v>173</v>
      </c>
      <c r="B23" s="120" t="s">
        <v>107</v>
      </c>
      <c r="C23" s="124">
        <f>SUM(C24:C25)</f>
        <v>17123228</v>
      </c>
      <c r="D23" s="124">
        <f>SUM(D24:D25)</f>
        <v>17123228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>SUM(P24:P25)</f>
        <v>17123228</v>
      </c>
    </row>
    <row r="24" spans="1:16" ht="15.75">
      <c r="A24" s="44" t="s">
        <v>177</v>
      </c>
      <c r="B24" s="25" t="s">
        <v>174</v>
      </c>
      <c r="C24" s="26">
        <v>2325188</v>
      </c>
      <c r="D24" s="26">
        <v>2325188</v>
      </c>
      <c r="E24" s="26"/>
      <c r="F24" s="124"/>
      <c r="G24" s="26"/>
      <c r="H24" s="26"/>
      <c r="I24" s="124"/>
      <c r="J24" s="124"/>
      <c r="K24" s="124"/>
      <c r="L24" s="124"/>
      <c r="M24" s="124"/>
      <c r="N24" s="124"/>
      <c r="O24" s="124"/>
      <c r="P24" s="23">
        <f aca="true" t="shared" si="3" ref="P24:P32">SUM(D24:L24)</f>
        <v>2325188</v>
      </c>
    </row>
    <row r="25" spans="1:16" ht="15.75">
      <c r="A25" s="44" t="s">
        <v>176</v>
      </c>
      <c r="B25" s="25" t="s">
        <v>175</v>
      </c>
      <c r="C25" s="26">
        <v>14798040</v>
      </c>
      <c r="D25" s="26">
        <v>14798040</v>
      </c>
      <c r="E25" s="26"/>
      <c r="F25" s="124"/>
      <c r="G25" s="26"/>
      <c r="H25" s="26"/>
      <c r="I25" s="124"/>
      <c r="J25" s="124"/>
      <c r="K25" s="124"/>
      <c r="L25" s="124"/>
      <c r="M25" s="124"/>
      <c r="N25" s="124"/>
      <c r="O25" s="124"/>
      <c r="P25" s="23">
        <f t="shared" si="3"/>
        <v>14798040</v>
      </c>
    </row>
    <row r="26" spans="1:16" ht="15.75">
      <c r="A26" s="44"/>
      <c r="B26" s="120" t="s">
        <v>119</v>
      </c>
      <c r="C26" s="124">
        <f>+C27</f>
        <v>19648934.3</v>
      </c>
      <c r="D26" s="124">
        <f aca="true" t="shared" si="4" ref="D26:P26">+D27</f>
        <v>10820755</v>
      </c>
      <c r="E26" s="124">
        <f t="shared" si="4"/>
        <v>0</v>
      </c>
      <c r="F26" s="124">
        <f t="shared" si="4"/>
        <v>0</v>
      </c>
      <c r="G26" s="124">
        <f t="shared" si="4"/>
        <v>0</v>
      </c>
      <c r="H26" s="124">
        <f t="shared" si="4"/>
        <v>0</v>
      </c>
      <c r="I26" s="124">
        <f t="shared" si="4"/>
        <v>0</v>
      </c>
      <c r="J26" s="124">
        <f t="shared" si="4"/>
        <v>0</v>
      </c>
      <c r="K26" s="124">
        <f t="shared" si="4"/>
        <v>0</v>
      </c>
      <c r="L26" s="124">
        <f t="shared" si="4"/>
        <v>0</v>
      </c>
      <c r="M26" s="124">
        <f t="shared" si="4"/>
        <v>0</v>
      </c>
      <c r="N26" s="124">
        <f t="shared" si="4"/>
        <v>0</v>
      </c>
      <c r="O26" s="124">
        <f t="shared" si="4"/>
        <v>0</v>
      </c>
      <c r="P26" s="124">
        <f t="shared" si="4"/>
        <v>10820755</v>
      </c>
    </row>
    <row r="27" spans="1:16" ht="15.75">
      <c r="A27" s="44" t="s">
        <v>179</v>
      </c>
      <c r="B27" s="25" t="s">
        <v>178</v>
      </c>
      <c r="C27" s="26">
        <v>19648934.3</v>
      </c>
      <c r="D27" s="26">
        <v>10820755</v>
      </c>
      <c r="E27" s="26"/>
      <c r="F27" s="124"/>
      <c r="G27" s="26"/>
      <c r="H27" s="26"/>
      <c r="I27" s="124"/>
      <c r="J27" s="124"/>
      <c r="K27" s="124"/>
      <c r="L27" s="124"/>
      <c r="M27" s="124"/>
      <c r="N27" s="124"/>
      <c r="O27" s="124"/>
      <c r="P27" s="23">
        <f t="shared" si="3"/>
        <v>10820755</v>
      </c>
    </row>
    <row r="28" spans="1:16" ht="15.75">
      <c r="A28" s="44" t="s">
        <v>180</v>
      </c>
      <c r="B28" s="120" t="s">
        <v>98</v>
      </c>
      <c r="C28" s="124">
        <f>SUM(C29:C34)</f>
        <v>18980096.259999998</v>
      </c>
      <c r="D28" s="124">
        <f aca="true" t="shared" si="5" ref="D28:P28">SUM(D29:D34)</f>
        <v>8133359.98</v>
      </c>
      <c r="E28" s="124">
        <f t="shared" si="5"/>
        <v>0</v>
      </c>
      <c r="F28" s="124">
        <f t="shared" si="5"/>
        <v>0</v>
      </c>
      <c r="G28" s="124">
        <f t="shared" si="5"/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8133359.98</v>
      </c>
    </row>
    <row r="29" spans="1:16" ht="15.75">
      <c r="A29" s="44" t="s">
        <v>182</v>
      </c>
      <c r="B29" s="25" t="s">
        <v>181</v>
      </c>
      <c r="C29" s="156">
        <v>600000</v>
      </c>
      <c r="D29" s="26">
        <v>600000</v>
      </c>
      <c r="E29" s="26"/>
      <c r="F29" s="124"/>
      <c r="G29" s="26">
        <v>0</v>
      </c>
      <c r="H29" s="124">
        <v>0</v>
      </c>
      <c r="I29" s="124"/>
      <c r="J29" s="124">
        <v>0</v>
      </c>
      <c r="K29" s="124">
        <v>0</v>
      </c>
      <c r="L29" s="124">
        <v>0</v>
      </c>
      <c r="M29" s="124"/>
      <c r="N29" s="124"/>
      <c r="O29" s="124">
        <v>0</v>
      </c>
      <c r="P29" s="23">
        <f t="shared" si="3"/>
        <v>600000</v>
      </c>
    </row>
    <row r="30" spans="1:16" ht="15.75">
      <c r="A30" s="44" t="s">
        <v>183</v>
      </c>
      <c r="B30" s="25" t="s">
        <v>137</v>
      </c>
      <c r="C30" s="156">
        <v>152192</v>
      </c>
      <c r="D30" s="26">
        <v>0</v>
      </c>
      <c r="E30" s="26"/>
      <c r="F30" s="124"/>
      <c r="G30" s="26"/>
      <c r="H30" s="124"/>
      <c r="I30" s="124"/>
      <c r="J30" s="124"/>
      <c r="K30" s="124"/>
      <c r="L30" s="124"/>
      <c r="M30" s="124"/>
      <c r="N30" s="124"/>
      <c r="O30" s="124"/>
      <c r="P30" s="23">
        <f t="shared" si="3"/>
        <v>0</v>
      </c>
    </row>
    <row r="31" spans="1:17" ht="15.75">
      <c r="A31" s="44" t="s">
        <v>185</v>
      </c>
      <c r="B31" s="25" t="s">
        <v>184</v>
      </c>
      <c r="C31" s="156">
        <v>1615352.76</v>
      </c>
      <c r="D31" s="26">
        <v>1615174.98</v>
      </c>
      <c r="E31" s="26"/>
      <c r="F31" s="124"/>
      <c r="G31" s="26"/>
      <c r="H31" s="124"/>
      <c r="I31" s="124"/>
      <c r="J31" s="124"/>
      <c r="K31" s="124"/>
      <c r="L31" s="124"/>
      <c r="M31" s="124"/>
      <c r="N31" s="124"/>
      <c r="O31" s="124"/>
      <c r="P31" s="23">
        <f t="shared" si="3"/>
        <v>1615174.98</v>
      </c>
      <c r="Q31" s="12"/>
    </row>
    <row r="32" spans="1:17" ht="15.75">
      <c r="A32" s="44" t="s">
        <v>187</v>
      </c>
      <c r="B32" s="25" t="s">
        <v>186</v>
      </c>
      <c r="C32" s="156">
        <v>12194167.5</v>
      </c>
      <c r="D32" s="26">
        <v>1499801</v>
      </c>
      <c r="E32" s="26"/>
      <c r="F32" s="124"/>
      <c r="G32" s="26"/>
      <c r="H32" s="124"/>
      <c r="I32" s="124"/>
      <c r="J32" s="124"/>
      <c r="K32" s="124"/>
      <c r="L32" s="124"/>
      <c r="M32" s="124"/>
      <c r="N32" s="124"/>
      <c r="O32" s="124"/>
      <c r="P32" s="23">
        <f t="shared" si="3"/>
        <v>1499801</v>
      </c>
      <c r="Q32" s="12"/>
    </row>
    <row r="33" spans="1:16" ht="15.75">
      <c r="A33" s="44" t="s">
        <v>188</v>
      </c>
      <c r="B33" s="25" t="s">
        <v>138</v>
      </c>
      <c r="C33" s="26">
        <v>973400</v>
      </c>
      <c r="D33" s="26">
        <v>973400</v>
      </c>
      <c r="E33" s="26"/>
      <c r="F33" s="124"/>
      <c r="G33" s="26">
        <v>0</v>
      </c>
      <c r="H33" s="124">
        <v>0</v>
      </c>
      <c r="I33" s="124"/>
      <c r="J33" s="124">
        <v>0</v>
      </c>
      <c r="K33" s="124">
        <v>0</v>
      </c>
      <c r="L33" s="124">
        <v>0</v>
      </c>
      <c r="M33" s="124"/>
      <c r="N33" s="124"/>
      <c r="O33" s="124">
        <v>0</v>
      </c>
      <c r="P33" s="23">
        <f>SUM(D33:I33)</f>
        <v>973400</v>
      </c>
    </row>
    <row r="34" spans="1:16" ht="15.75">
      <c r="A34" s="44" t="s">
        <v>189</v>
      </c>
      <c r="B34" s="25" t="s">
        <v>190</v>
      </c>
      <c r="C34" s="26">
        <v>3444984</v>
      </c>
      <c r="D34" s="26">
        <v>3444984</v>
      </c>
      <c r="E34" s="26"/>
      <c r="F34" s="124"/>
      <c r="G34" s="26"/>
      <c r="H34" s="124"/>
      <c r="I34" s="124"/>
      <c r="J34" s="124"/>
      <c r="K34" s="124"/>
      <c r="L34" s="124"/>
      <c r="M34" s="124"/>
      <c r="N34" s="124"/>
      <c r="O34" s="124"/>
      <c r="P34" s="23">
        <f>SUM(D34:I34)</f>
        <v>3444984</v>
      </c>
    </row>
    <row r="35" spans="1:16" ht="15.75">
      <c r="A35" s="44" t="s">
        <v>191</v>
      </c>
      <c r="B35" s="120" t="s">
        <v>99</v>
      </c>
      <c r="C35" s="124">
        <f>SUM(C36:C40)</f>
        <v>54080160.88</v>
      </c>
      <c r="D35" s="124">
        <f>SUM(D36:D40)</f>
        <v>43882154.32</v>
      </c>
      <c r="E35" s="124" t="e">
        <f>E36+#REF!</f>
        <v>#REF!</v>
      </c>
      <c r="F35" s="124" t="e">
        <f>F36+#REF!</f>
        <v>#REF!</v>
      </c>
      <c r="G35" s="124" t="e">
        <f>G36+#REF!</f>
        <v>#REF!</v>
      </c>
      <c r="H35" s="124" t="e">
        <f>H36+#REF!</f>
        <v>#REF!</v>
      </c>
      <c r="I35" s="124" t="e">
        <f>I36+#REF!</f>
        <v>#REF!</v>
      </c>
      <c r="J35" s="124" t="e">
        <f>J36+#REF!</f>
        <v>#REF!</v>
      </c>
      <c r="K35" s="124" t="e">
        <f>K36+#REF!</f>
        <v>#REF!</v>
      </c>
      <c r="L35" s="124" t="e">
        <f>L36+#REF!</f>
        <v>#REF!</v>
      </c>
      <c r="M35" s="124" t="e">
        <f>M36+#REF!</f>
        <v>#REF!</v>
      </c>
      <c r="N35" s="124" t="e">
        <f>N36+#REF!</f>
        <v>#REF!</v>
      </c>
      <c r="O35" s="124" t="e">
        <f>O36+#REF!</f>
        <v>#REF!</v>
      </c>
      <c r="P35" s="124">
        <f>SUM(P36:P40)</f>
        <v>43882154.32</v>
      </c>
    </row>
    <row r="36" spans="1:16" ht="15.75">
      <c r="A36" s="44" t="s">
        <v>192</v>
      </c>
      <c r="B36" s="25" t="s">
        <v>139</v>
      </c>
      <c r="C36" s="26">
        <v>33419485.16</v>
      </c>
      <c r="D36" s="26">
        <v>27746814</v>
      </c>
      <c r="E36" s="26"/>
      <c r="F36" s="124"/>
      <c r="G36" s="26">
        <v>0</v>
      </c>
      <c r="H36" s="26"/>
      <c r="I36" s="124">
        <v>0</v>
      </c>
      <c r="J36" s="124">
        <v>0</v>
      </c>
      <c r="K36" s="124">
        <v>0</v>
      </c>
      <c r="L36" s="124">
        <v>0</v>
      </c>
      <c r="M36" s="124"/>
      <c r="N36" s="124"/>
      <c r="O36" s="124">
        <v>0</v>
      </c>
      <c r="P36" s="23">
        <f>SUM(D36:I36)</f>
        <v>27746814</v>
      </c>
    </row>
    <row r="37" spans="1:16" ht="15.75">
      <c r="A37" s="44" t="s">
        <v>194</v>
      </c>
      <c r="B37" s="25" t="s">
        <v>193</v>
      </c>
      <c r="C37" s="26">
        <v>12500641.26</v>
      </c>
      <c r="D37" s="26">
        <v>8248029</v>
      </c>
      <c r="E37" s="26"/>
      <c r="F37" s="124"/>
      <c r="G37" s="26"/>
      <c r="H37" s="26"/>
      <c r="I37" s="124"/>
      <c r="J37" s="124"/>
      <c r="K37" s="124"/>
      <c r="L37" s="124"/>
      <c r="M37" s="124"/>
      <c r="N37" s="124"/>
      <c r="O37" s="124"/>
      <c r="P37" s="23">
        <f aca="true" t="shared" si="6" ref="P37:P46">SUM(D37:I37)</f>
        <v>8248029</v>
      </c>
    </row>
    <row r="38" spans="1:16" ht="15.75">
      <c r="A38" s="44" t="s">
        <v>196</v>
      </c>
      <c r="B38" s="25" t="s">
        <v>195</v>
      </c>
      <c r="C38" s="26">
        <v>525896.4</v>
      </c>
      <c r="D38" s="26">
        <v>525896.4</v>
      </c>
      <c r="E38" s="26"/>
      <c r="F38" s="124"/>
      <c r="G38" s="26"/>
      <c r="H38" s="26"/>
      <c r="I38" s="124"/>
      <c r="J38" s="124"/>
      <c r="K38" s="124"/>
      <c r="L38" s="124"/>
      <c r="M38" s="124"/>
      <c r="N38" s="124"/>
      <c r="O38" s="124"/>
      <c r="P38" s="23">
        <f t="shared" si="6"/>
        <v>525896.4</v>
      </c>
    </row>
    <row r="39" spans="1:16" ht="15.75">
      <c r="A39" s="44" t="s">
        <v>199</v>
      </c>
      <c r="B39" s="25" t="s">
        <v>197</v>
      </c>
      <c r="C39" s="26">
        <v>4846832.14</v>
      </c>
      <c r="D39" s="26">
        <v>4574109</v>
      </c>
      <c r="E39" s="26"/>
      <c r="F39" s="124"/>
      <c r="G39" s="26"/>
      <c r="H39" s="26"/>
      <c r="I39" s="124"/>
      <c r="J39" s="124"/>
      <c r="K39" s="124"/>
      <c r="L39" s="124"/>
      <c r="M39" s="124"/>
      <c r="N39" s="124"/>
      <c r="O39" s="124"/>
      <c r="P39" s="23">
        <f t="shared" si="6"/>
        <v>4574109</v>
      </c>
    </row>
    <row r="40" spans="1:16" ht="15.75">
      <c r="A40" s="44" t="s">
        <v>200</v>
      </c>
      <c r="B40" s="25" t="s">
        <v>198</v>
      </c>
      <c r="C40" s="26">
        <v>2787305.92</v>
      </c>
      <c r="D40" s="26">
        <v>2787305.92</v>
      </c>
      <c r="E40" s="26"/>
      <c r="F40" s="124"/>
      <c r="G40" s="26"/>
      <c r="H40" s="26"/>
      <c r="I40" s="124"/>
      <c r="J40" s="124"/>
      <c r="K40" s="124"/>
      <c r="L40" s="124"/>
      <c r="M40" s="124"/>
      <c r="N40" s="124"/>
      <c r="O40" s="124"/>
      <c r="P40" s="23">
        <f t="shared" si="6"/>
        <v>2787305.92</v>
      </c>
    </row>
    <row r="41" spans="1:16" ht="15.75">
      <c r="A41" s="44" t="s">
        <v>204</v>
      </c>
      <c r="B41" s="120" t="s">
        <v>201</v>
      </c>
      <c r="C41" s="124">
        <f>+C42</f>
        <v>6.96</v>
      </c>
      <c r="D41" s="124">
        <f>+D42</f>
        <v>0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f>+P42</f>
        <v>0</v>
      </c>
    </row>
    <row r="42" spans="1:16" ht="15.75">
      <c r="A42" s="44" t="s">
        <v>203</v>
      </c>
      <c r="B42" s="25" t="s">
        <v>202</v>
      </c>
      <c r="C42" s="26">
        <v>6.96</v>
      </c>
      <c r="D42" s="26">
        <v>0</v>
      </c>
      <c r="E42" s="26"/>
      <c r="F42" s="124"/>
      <c r="G42" s="26"/>
      <c r="H42" s="26"/>
      <c r="I42" s="124"/>
      <c r="J42" s="124"/>
      <c r="K42" s="124"/>
      <c r="L42" s="124"/>
      <c r="M42" s="124"/>
      <c r="N42" s="124"/>
      <c r="O42" s="124"/>
      <c r="P42" s="23">
        <f>SUM(D42:I42)</f>
        <v>0</v>
      </c>
    </row>
    <row r="43" spans="1:16" ht="15">
      <c r="A43" s="44" t="s">
        <v>104</v>
      </c>
      <c r="B43" s="120" t="s">
        <v>205</v>
      </c>
      <c r="C43" s="26">
        <f>SUM(C44:C46)</f>
        <v>2346077.94</v>
      </c>
      <c r="D43" s="26">
        <f aca="true" t="shared" si="7" ref="D43:P43">SUM(D44:D46)</f>
        <v>0</v>
      </c>
      <c r="E43" s="26">
        <f t="shared" si="7"/>
        <v>0</v>
      </c>
      <c r="F43" s="26">
        <f t="shared" si="7"/>
        <v>0</v>
      </c>
      <c r="G43" s="26">
        <f t="shared" si="7"/>
        <v>0</v>
      </c>
      <c r="H43" s="26">
        <f t="shared" si="7"/>
        <v>0</v>
      </c>
      <c r="I43" s="26">
        <f t="shared" si="7"/>
        <v>0</v>
      </c>
      <c r="J43" s="26">
        <f t="shared" si="7"/>
        <v>0</v>
      </c>
      <c r="K43" s="26">
        <f t="shared" si="7"/>
        <v>0</v>
      </c>
      <c r="L43" s="26">
        <f t="shared" si="7"/>
        <v>0</v>
      </c>
      <c r="M43" s="26">
        <f t="shared" si="7"/>
        <v>0</v>
      </c>
      <c r="N43" s="26">
        <f t="shared" si="7"/>
        <v>0</v>
      </c>
      <c r="O43" s="26">
        <f t="shared" si="7"/>
        <v>0</v>
      </c>
      <c r="P43" s="26">
        <f t="shared" si="7"/>
        <v>0</v>
      </c>
    </row>
    <row r="44" spans="1:18" ht="15.75">
      <c r="A44" s="44" t="s">
        <v>209</v>
      </c>
      <c r="B44" s="25" t="s">
        <v>206</v>
      </c>
      <c r="C44" s="26">
        <v>2283935.94</v>
      </c>
      <c r="D44" s="26">
        <v>0</v>
      </c>
      <c r="E44" s="26"/>
      <c r="F44" s="124"/>
      <c r="G44" s="26"/>
      <c r="H44" s="26"/>
      <c r="I44" s="124"/>
      <c r="J44" s="124"/>
      <c r="K44" s="124"/>
      <c r="L44" s="124"/>
      <c r="M44" s="124"/>
      <c r="N44" s="124"/>
      <c r="O44" s="124"/>
      <c r="P44" s="23">
        <f t="shared" si="6"/>
        <v>0</v>
      </c>
      <c r="R44" s="12"/>
    </row>
    <row r="45" spans="1:18" ht="15.75">
      <c r="A45" s="44" t="s">
        <v>210</v>
      </c>
      <c r="B45" s="25" t="s">
        <v>207</v>
      </c>
      <c r="C45" s="26">
        <v>61051.97</v>
      </c>
      <c r="D45" s="26">
        <v>0</v>
      </c>
      <c r="E45" s="26"/>
      <c r="F45" s="124"/>
      <c r="G45" s="26"/>
      <c r="H45" s="26"/>
      <c r="I45" s="124"/>
      <c r="J45" s="124"/>
      <c r="K45" s="124"/>
      <c r="L45" s="124"/>
      <c r="M45" s="124"/>
      <c r="N45" s="124"/>
      <c r="O45" s="124"/>
      <c r="P45" s="23">
        <f t="shared" si="6"/>
        <v>0</v>
      </c>
      <c r="R45" s="12"/>
    </row>
    <row r="46" spans="1:16" ht="16.5" thickBot="1">
      <c r="A46" s="44" t="s">
        <v>211</v>
      </c>
      <c r="B46" s="25" t="s">
        <v>208</v>
      </c>
      <c r="C46" s="26">
        <v>1090.03</v>
      </c>
      <c r="D46" s="26">
        <v>0</v>
      </c>
      <c r="E46" s="26"/>
      <c r="F46" s="124"/>
      <c r="G46" s="26"/>
      <c r="H46" s="26"/>
      <c r="I46" s="124"/>
      <c r="J46" s="124"/>
      <c r="K46" s="124"/>
      <c r="L46" s="124"/>
      <c r="M46" s="124"/>
      <c r="N46" s="124"/>
      <c r="O46" s="124"/>
      <c r="P46" s="23">
        <f t="shared" si="6"/>
        <v>0</v>
      </c>
    </row>
    <row r="47" spans="1:18" ht="16.5" thickBot="1">
      <c r="A47" s="81"/>
      <c r="B47" s="71" t="s">
        <v>61</v>
      </c>
      <c r="C47" s="33">
        <f aca="true" t="shared" si="8" ref="C47:P47">SUM(C48:C48)</f>
        <v>776865277.71</v>
      </c>
      <c r="D47" s="33">
        <f t="shared" si="8"/>
        <v>485293598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  <c r="I47" s="33">
        <f>I48</f>
        <v>0</v>
      </c>
      <c r="J47" s="33" t="e">
        <f>SUM(J22:J46)</f>
        <v>#REF!</v>
      </c>
      <c r="K47" s="33"/>
      <c r="L47" s="33">
        <f t="shared" si="8"/>
        <v>0</v>
      </c>
      <c r="M47" s="33"/>
      <c r="N47" s="33"/>
      <c r="O47" s="33">
        <f t="shared" si="8"/>
        <v>0</v>
      </c>
      <c r="P47" s="34">
        <f t="shared" si="8"/>
        <v>485293598</v>
      </c>
      <c r="R47" s="12"/>
    </row>
    <row r="48" spans="1:18" ht="15.75" thickBot="1">
      <c r="A48" s="46" t="s">
        <v>79</v>
      </c>
      <c r="B48" s="25" t="s">
        <v>59</v>
      </c>
      <c r="C48" s="156">
        <v>776865277.71</v>
      </c>
      <c r="D48" s="27">
        <v>485293598</v>
      </c>
      <c r="E48" s="26"/>
      <c r="F48" s="26">
        <v>0</v>
      </c>
      <c r="G48" s="136">
        <v>0</v>
      </c>
      <c r="H48" s="136">
        <v>0</v>
      </c>
      <c r="I48" s="136"/>
      <c r="J48" s="136">
        <v>0</v>
      </c>
      <c r="K48" s="136"/>
      <c r="L48" s="136">
        <v>0</v>
      </c>
      <c r="M48" s="136"/>
      <c r="N48" s="136"/>
      <c r="O48" s="136">
        <v>0</v>
      </c>
      <c r="P48" s="23">
        <f>SUM(D48:I48)</f>
        <v>485293598</v>
      </c>
      <c r="Q48" s="12"/>
      <c r="R48" s="12"/>
    </row>
    <row r="49" spans="1:18" ht="18.75" thickBot="1">
      <c r="A49" s="197" t="s">
        <v>50</v>
      </c>
      <c r="B49" s="198"/>
      <c r="C49" s="30">
        <f aca="true" t="shared" si="9" ref="C49:P49">SUM(C16+C47)</f>
        <v>890123517.64</v>
      </c>
      <c r="D49" s="30">
        <f t="shared" si="9"/>
        <v>566332789.3</v>
      </c>
      <c r="E49" s="30" t="e">
        <f t="shared" si="9"/>
        <v>#REF!</v>
      </c>
      <c r="F49" s="30" t="e">
        <f t="shared" si="9"/>
        <v>#REF!</v>
      </c>
      <c r="G49" s="30" t="e">
        <f t="shared" si="9"/>
        <v>#REF!</v>
      </c>
      <c r="H49" s="30" t="e">
        <f t="shared" si="9"/>
        <v>#REF!</v>
      </c>
      <c r="I49" s="30" t="e">
        <f t="shared" si="9"/>
        <v>#REF!</v>
      </c>
      <c r="J49" s="30" t="e">
        <f t="shared" si="9"/>
        <v>#REF!</v>
      </c>
      <c r="K49" s="30" t="e">
        <f t="shared" si="9"/>
        <v>#REF!</v>
      </c>
      <c r="L49" s="30" t="e">
        <f t="shared" si="9"/>
        <v>#REF!</v>
      </c>
      <c r="M49" s="30" t="e">
        <f t="shared" si="9"/>
        <v>#REF!</v>
      </c>
      <c r="N49" s="30" t="e">
        <f t="shared" si="9"/>
        <v>#REF!</v>
      </c>
      <c r="O49" s="30" t="e">
        <f t="shared" si="9"/>
        <v>#REF!</v>
      </c>
      <c r="P49" s="30">
        <f t="shared" si="9"/>
        <v>566332789.3</v>
      </c>
      <c r="R49" s="12"/>
    </row>
    <row r="50" spans="1:16" ht="12.75">
      <c r="A50" s="109" t="s">
        <v>154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ht="12.75">
      <c r="A51" s="1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" customHeigh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5"/>
    </row>
    <row r="53" spans="1:16" ht="12.75">
      <c r="A53" s="6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6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61">
        <f ca="1">TODAY()</f>
        <v>40956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3.5" thickBot="1">
      <c r="A56" s="4"/>
      <c r="B56" s="75" t="s">
        <v>85</v>
      </c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76" t="s">
        <v>114</v>
      </c>
      <c r="C57" s="3"/>
      <c r="D57" s="6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.75">
      <c r="A59" s="3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3.5" thickBo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sheetProtection/>
  <mergeCells count="9">
    <mergeCell ref="A52:P52"/>
    <mergeCell ref="A5:P5"/>
    <mergeCell ref="A49:B49"/>
    <mergeCell ref="A1:P1"/>
    <mergeCell ref="A2:P2"/>
    <mergeCell ref="A3:P3"/>
    <mergeCell ref="A4:P4"/>
    <mergeCell ref="A7:B7"/>
    <mergeCell ref="A8:B8"/>
  </mergeCells>
  <printOptions horizontalCentered="1" verticalCentered="1"/>
  <pageMargins left="1.96" right="0.6692913385826772" top="0.1968503937007874" bottom="0.1968503937007874" header="0.31496062992125984" footer="0.1968503937007874"/>
  <pageSetup horizontalDpi="300" verticalDpi="300" orientation="landscape" paperSize="5" scale="6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49"/>
  <sheetViews>
    <sheetView zoomScale="75" zoomScaleNormal="75" zoomScalePageLayoutView="0" workbookViewId="0" topLeftCell="A4">
      <selection activeCell="D35" sqref="D35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customWidth="1"/>
    <col min="5" max="5" width="17.8515625" style="1" hidden="1" customWidth="1"/>
    <col min="6" max="6" width="20.421875" style="1" hidden="1" customWidth="1"/>
    <col min="7" max="7" width="25.00390625" style="1" hidden="1" customWidth="1"/>
    <col min="8" max="8" width="27.57421875" style="1" hidden="1" customWidth="1"/>
    <col min="9" max="9" width="14.7109375" style="1" hidden="1" customWidth="1"/>
    <col min="10" max="10" width="14.8515625" style="1" hidden="1" customWidth="1"/>
    <col min="11" max="11" width="28.57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19.421875" style="1" hidden="1" customWidth="1"/>
    <col min="16" max="16" width="21.57421875" style="1" customWidth="1"/>
    <col min="17" max="17" width="19.7109375" style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2.28125" style="1" hidden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20.57421875" style="1" hidden="1" customWidth="1"/>
    <col min="29" max="29" width="21.421875" style="1" customWidth="1"/>
    <col min="30" max="30" width="20.8515625" style="1" bestFit="1" customWidth="1"/>
    <col min="31" max="31" width="31.00390625" style="1" bestFit="1" customWidth="1"/>
    <col min="32" max="32" width="17.28125" style="1" customWidth="1"/>
    <col min="33" max="16384" width="11.421875" style="1" customWidth="1"/>
  </cols>
  <sheetData>
    <row r="1" spans="1:29" ht="18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1"/>
    </row>
    <row r="2" spans="1:29" ht="15.7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4"/>
    </row>
    <row r="3" spans="1:29" ht="18">
      <c r="A3" s="185" t="s">
        <v>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7"/>
    </row>
    <row r="4" spans="1:29" ht="15.75">
      <c r="A4" s="182" t="s">
        <v>53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4"/>
    </row>
    <row r="5" spans="1:29" ht="20.25">
      <c r="A5" s="188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90"/>
    </row>
    <row r="6" spans="1:30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6"/>
      <c r="V6" s="50"/>
      <c r="W6" s="50"/>
      <c r="X6" s="50"/>
      <c r="Y6" s="50"/>
      <c r="Z6" s="50"/>
      <c r="AA6" s="50"/>
      <c r="AB6" s="50"/>
      <c r="AC6" s="51"/>
      <c r="AD6" s="37"/>
    </row>
    <row r="7" spans="1:30" ht="15.75">
      <c r="A7" s="195" t="s">
        <v>4</v>
      </c>
      <c r="B7" s="196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7" t="s">
        <v>115</v>
      </c>
      <c r="Q7" s="69"/>
      <c r="R7" s="69"/>
      <c r="S7" s="69"/>
      <c r="T7" s="69"/>
      <c r="U7" s="56"/>
      <c r="V7" s="69"/>
      <c r="W7" s="69"/>
      <c r="X7" s="69"/>
      <c r="Y7" s="69"/>
      <c r="Z7" s="69"/>
      <c r="AA7" s="69"/>
      <c r="AB7" s="69"/>
      <c r="AC7" s="72" t="s">
        <v>158</v>
      </c>
      <c r="AD7" s="5"/>
    </row>
    <row r="8" spans="1:30" ht="15.75">
      <c r="A8" s="195" t="s">
        <v>5</v>
      </c>
      <c r="B8" s="196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7" t="s">
        <v>9</v>
      </c>
      <c r="Q8" s="69"/>
      <c r="R8" s="69"/>
      <c r="S8" s="69"/>
      <c r="T8" s="69"/>
      <c r="U8" s="56"/>
      <c r="V8" s="69"/>
      <c r="W8" s="69"/>
      <c r="X8" s="69"/>
      <c r="Y8" s="69"/>
      <c r="Z8" s="69"/>
      <c r="AA8" s="69"/>
      <c r="AB8" s="69"/>
      <c r="AC8" s="68">
        <v>2012</v>
      </c>
      <c r="AD8" s="40"/>
    </row>
    <row r="9" spans="1:29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29" ht="12.75">
      <c r="A10" s="101"/>
      <c r="B10" s="102"/>
      <c r="C10" s="102" t="s">
        <v>54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ht="12.75">
      <c r="A11" s="103" t="s">
        <v>40</v>
      </c>
      <c r="B11" s="103" t="s">
        <v>42</v>
      </c>
      <c r="C11" s="103" t="s">
        <v>55</v>
      </c>
      <c r="D11" s="103" t="s">
        <v>45</v>
      </c>
      <c r="E11" s="103" t="s">
        <v>45</v>
      </c>
      <c r="F11" s="103" t="s">
        <v>45</v>
      </c>
      <c r="G11" s="103" t="s">
        <v>45</v>
      </c>
      <c r="H11" s="103" t="s">
        <v>45</v>
      </c>
      <c r="I11" s="103" t="s">
        <v>45</v>
      </c>
      <c r="J11" s="103" t="s">
        <v>45</v>
      </c>
      <c r="K11" s="103" t="s">
        <v>45</v>
      </c>
      <c r="L11" s="103" t="s">
        <v>45</v>
      </c>
      <c r="M11" s="103" t="s">
        <v>45</v>
      </c>
      <c r="N11" s="103" t="s">
        <v>45</v>
      </c>
      <c r="O11" s="103" t="s">
        <v>45</v>
      </c>
      <c r="P11" s="103" t="s">
        <v>45</v>
      </c>
      <c r="Q11" s="103" t="s">
        <v>46</v>
      </c>
      <c r="R11" s="103" t="s">
        <v>46</v>
      </c>
      <c r="S11" s="103" t="s">
        <v>46</v>
      </c>
      <c r="T11" s="103" t="s">
        <v>46</v>
      </c>
      <c r="U11" s="103" t="s">
        <v>46</v>
      </c>
      <c r="V11" s="103" t="s">
        <v>46</v>
      </c>
      <c r="W11" s="103" t="s">
        <v>46</v>
      </c>
      <c r="X11" s="103" t="s">
        <v>46</v>
      </c>
      <c r="Y11" s="103" t="s">
        <v>46</v>
      </c>
      <c r="Z11" s="103" t="s">
        <v>46</v>
      </c>
      <c r="AA11" s="103" t="s">
        <v>46</v>
      </c>
      <c r="AB11" s="103" t="s">
        <v>46</v>
      </c>
      <c r="AC11" s="103" t="s">
        <v>46</v>
      </c>
    </row>
    <row r="12" spans="1:29" ht="13.5" thickBot="1">
      <c r="A12" s="104" t="s">
        <v>41</v>
      </c>
      <c r="B12" s="104"/>
      <c r="C12" s="104" t="s">
        <v>88</v>
      </c>
      <c r="D12" s="104" t="s">
        <v>13</v>
      </c>
      <c r="E12" s="104" t="s">
        <v>14</v>
      </c>
      <c r="F12" s="104" t="s">
        <v>15</v>
      </c>
      <c r="G12" s="104" t="s">
        <v>16</v>
      </c>
      <c r="H12" s="104" t="s">
        <v>28</v>
      </c>
      <c r="I12" s="104" t="s">
        <v>29</v>
      </c>
      <c r="J12" s="104" t="s">
        <v>30</v>
      </c>
      <c r="K12" s="104" t="s">
        <v>20</v>
      </c>
      <c r="L12" s="104" t="s">
        <v>90</v>
      </c>
      <c r="M12" s="104" t="s">
        <v>31</v>
      </c>
      <c r="N12" s="104" t="s">
        <v>23</v>
      </c>
      <c r="O12" s="104" t="s">
        <v>24</v>
      </c>
      <c r="P12" s="104" t="s">
        <v>47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90</v>
      </c>
      <c r="Z12" s="104" t="s">
        <v>31</v>
      </c>
      <c r="AA12" s="104" t="s">
        <v>23</v>
      </c>
      <c r="AB12" s="104" t="s">
        <v>24</v>
      </c>
      <c r="AC12" s="104" t="s">
        <v>25</v>
      </c>
    </row>
    <row r="13" spans="1:29" ht="13.5" thickBot="1">
      <c r="A13" s="105">
        <v>1</v>
      </c>
      <c r="B13" s="106">
        <v>2</v>
      </c>
      <c r="C13" s="106"/>
      <c r="D13" s="106"/>
      <c r="E13" s="106"/>
      <c r="F13" s="106">
        <v>5</v>
      </c>
      <c r="G13" s="106">
        <v>5</v>
      </c>
      <c r="H13" s="106">
        <v>5</v>
      </c>
      <c r="I13" s="106">
        <v>5</v>
      </c>
      <c r="J13" s="106">
        <v>5</v>
      </c>
      <c r="K13" s="106">
        <v>5</v>
      </c>
      <c r="L13" s="106">
        <v>5</v>
      </c>
      <c r="M13" s="106">
        <v>5</v>
      </c>
      <c r="N13" s="106">
        <v>5</v>
      </c>
      <c r="O13" s="106">
        <v>5</v>
      </c>
      <c r="P13" s="106">
        <v>6</v>
      </c>
      <c r="Q13" s="106"/>
      <c r="R13" s="106"/>
      <c r="S13" s="106">
        <v>7</v>
      </c>
      <c r="T13" s="106">
        <v>7</v>
      </c>
      <c r="U13" s="106">
        <v>7</v>
      </c>
      <c r="V13" s="106">
        <v>7</v>
      </c>
      <c r="W13" s="106">
        <v>7</v>
      </c>
      <c r="X13" s="106">
        <v>7</v>
      </c>
      <c r="Y13" s="106">
        <v>7</v>
      </c>
      <c r="Z13" s="106">
        <v>7</v>
      </c>
      <c r="AA13" s="106">
        <v>7</v>
      </c>
      <c r="AB13" s="106">
        <v>7</v>
      </c>
      <c r="AC13" s="107">
        <v>8</v>
      </c>
    </row>
    <row r="14" spans="1:30" s="29" customFormat="1" ht="16.5" thickBot="1">
      <c r="A14" s="31"/>
      <c r="B14" s="70" t="s">
        <v>60</v>
      </c>
      <c r="C14" s="32">
        <f>C17+C15</f>
        <v>5720795.16</v>
      </c>
      <c r="D14" s="32">
        <f aca="true" t="shared" si="0" ref="D14:AC14">D17</f>
        <v>12202.14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12202.14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41"/>
    </row>
    <row r="15" spans="1:30" s="29" customFormat="1" ht="16.5" thickBot="1">
      <c r="A15" s="73"/>
      <c r="B15" s="71" t="s">
        <v>62</v>
      </c>
      <c r="C15" s="32">
        <f>+C16</f>
        <v>8637.55</v>
      </c>
      <c r="D15" s="32">
        <f>+D16</f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f>+P16</f>
        <v>0</v>
      </c>
      <c r="Q15" s="32">
        <f>+Q16</f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f>+AC16</f>
        <v>0</v>
      </c>
      <c r="AD15" s="41"/>
    </row>
    <row r="16" spans="1:30" s="29" customFormat="1" ht="16.5" thickBot="1">
      <c r="A16" s="44" t="s">
        <v>128</v>
      </c>
      <c r="B16" s="38" t="s">
        <v>49</v>
      </c>
      <c r="C16" s="170">
        <v>8637.55</v>
      </c>
      <c r="D16" s="170">
        <v>0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34">
        <f>SUM(D16:O16)</f>
        <v>0</v>
      </c>
      <c r="Q16" s="170">
        <v>0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>
        <f>+AC17</f>
        <v>0</v>
      </c>
      <c r="AD16" s="41"/>
    </row>
    <row r="17" spans="1:30" s="12" customFormat="1" ht="16.5" thickBot="1">
      <c r="A17" s="73"/>
      <c r="B17" s="71" t="s">
        <v>63</v>
      </c>
      <c r="C17" s="43">
        <f>+C18+C20</f>
        <v>5712157.61</v>
      </c>
      <c r="D17" s="43">
        <f>+D18+D20</f>
        <v>12202.14</v>
      </c>
      <c r="E17" s="43">
        <f>E20</f>
        <v>0</v>
      </c>
      <c r="F17" s="43">
        <f aca="true" t="shared" si="1" ref="F17:AB17">F20</f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>+P18+P20</f>
        <v>12202.14</v>
      </c>
      <c r="Q17" s="43">
        <f>+Q18+Q20</f>
        <v>0</v>
      </c>
      <c r="R17" s="43">
        <f t="shared" si="1"/>
        <v>0</v>
      </c>
      <c r="S17" s="43">
        <f t="shared" si="1"/>
        <v>0</v>
      </c>
      <c r="T17" s="43">
        <f t="shared" si="1"/>
        <v>0</v>
      </c>
      <c r="U17" s="43">
        <f t="shared" si="1"/>
        <v>0</v>
      </c>
      <c r="V17" s="43">
        <f t="shared" si="1"/>
        <v>0</v>
      </c>
      <c r="W17" s="43">
        <f t="shared" si="1"/>
        <v>0</v>
      </c>
      <c r="X17" s="43">
        <f t="shared" si="1"/>
        <v>0</v>
      </c>
      <c r="Y17" s="43">
        <f t="shared" si="1"/>
        <v>0</v>
      </c>
      <c r="Z17" s="43">
        <f t="shared" si="1"/>
        <v>0</v>
      </c>
      <c r="AA17" s="43">
        <f t="shared" si="1"/>
        <v>0</v>
      </c>
      <c r="AB17" s="43">
        <f t="shared" si="1"/>
        <v>0</v>
      </c>
      <c r="AC17" s="43">
        <f>+AC18+AC20</f>
        <v>0</v>
      </c>
      <c r="AD17" s="41"/>
    </row>
    <row r="18" spans="1:30" s="12" customFormat="1" ht="15.75">
      <c r="A18" s="44" t="s">
        <v>129</v>
      </c>
      <c r="B18" s="120" t="s">
        <v>170</v>
      </c>
      <c r="C18" s="26">
        <f>+C19</f>
        <v>997058.66</v>
      </c>
      <c r="D18" s="26">
        <f aca="true" t="shared" si="2" ref="D18:AC18">+D19</f>
        <v>181.96</v>
      </c>
      <c r="E18" s="171">
        <f t="shared" si="2"/>
        <v>0</v>
      </c>
      <c r="F18" s="171">
        <f t="shared" si="2"/>
        <v>0</v>
      </c>
      <c r="G18" s="171">
        <f t="shared" si="2"/>
        <v>0</v>
      </c>
      <c r="H18" s="171">
        <f t="shared" si="2"/>
        <v>0</v>
      </c>
      <c r="I18" s="171">
        <f t="shared" si="2"/>
        <v>0</v>
      </c>
      <c r="J18" s="171">
        <f t="shared" si="2"/>
        <v>0</v>
      </c>
      <c r="K18" s="171">
        <f t="shared" si="2"/>
        <v>0</v>
      </c>
      <c r="L18" s="171">
        <f t="shared" si="2"/>
        <v>0</v>
      </c>
      <c r="M18" s="171">
        <f t="shared" si="2"/>
        <v>0</v>
      </c>
      <c r="N18" s="171">
        <f t="shared" si="2"/>
        <v>0</v>
      </c>
      <c r="O18" s="171">
        <f t="shared" si="2"/>
        <v>0</v>
      </c>
      <c r="P18" s="171">
        <f t="shared" si="2"/>
        <v>181.96</v>
      </c>
      <c r="Q18" s="26">
        <f t="shared" si="2"/>
        <v>0</v>
      </c>
      <c r="R18" s="171">
        <f t="shared" si="2"/>
        <v>0</v>
      </c>
      <c r="S18" s="171">
        <f t="shared" si="2"/>
        <v>0</v>
      </c>
      <c r="T18" s="171">
        <f t="shared" si="2"/>
        <v>0</v>
      </c>
      <c r="U18" s="171">
        <f t="shared" si="2"/>
        <v>0</v>
      </c>
      <c r="V18" s="171">
        <f t="shared" si="2"/>
        <v>0</v>
      </c>
      <c r="W18" s="171">
        <f t="shared" si="2"/>
        <v>0</v>
      </c>
      <c r="X18" s="171">
        <f t="shared" si="2"/>
        <v>0</v>
      </c>
      <c r="Y18" s="171">
        <f t="shared" si="2"/>
        <v>0</v>
      </c>
      <c r="Z18" s="171">
        <f t="shared" si="2"/>
        <v>0</v>
      </c>
      <c r="AA18" s="171">
        <f t="shared" si="2"/>
        <v>0</v>
      </c>
      <c r="AB18" s="171">
        <f t="shared" si="2"/>
        <v>0</v>
      </c>
      <c r="AC18" s="171">
        <f t="shared" si="2"/>
        <v>0</v>
      </c>
      <c r="AD18" s="41"/>
    </row>
    <row r="19" spans="1:30" s="12" customFormat="1" ht="15.75">
      <c r="A19" s="44" t="s">
        <v>172</v>
      </c>
      <c r="B19" s="25" t="s">
        <v>171</v>
      </c>
      <c r="C19" s="26">
        <v>997058.66</v>
      </c>
      <c r="D19" s="26">
        <v>181.96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34">
        <f>SUM(D19:O19)</f>
        <v>181.96</v>
      </c>
      <c r="Q19" s="26">
        <v>0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34">
        <f>SUM(Q19:AB19)</f>
        <v>0</v>
      </c>
      <c r="AD19" s="41"/>
    </row>
    <row r="20" spans="1:30" s="12" customFormat="1" ht="15.75">
      <c r="A20" s="44" t="s">
        <v>120</v>
      </c>
      <c r="B20" s="120" t="s">
        <v>95</v>
      </c>
      <c r="C20" s="124">
        <f>+C21+C26+C30+C33+C37</f>
        <v>4715098.95</v>
      </c>
      <c r="D20" s="124">
        <f aca="true" t="shared" si="3" ref="D20:AB20">+D21+D26+D30+D33+D37</f>
        <v>12020.18</v>
      </c>
      <c r="E20" s="124">
        <f t="shared" si="3"/>
        <v>0</v>
      </c>
      <c r="F20" s="124">
        <f t="shared" si="3"/>
        <v>0</v>
      </c>
      <c r="G20" s="124">
        <f t="shared" si="3"/>
        <v>0</v>
      </c>
      <c r="H20" s="124">
        <f t="shared" si="3"/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  <c r="L20" s="124">
        <f t="shared" si="3"/>
        <v>0</v>
      </c>
      <c r="M20" s="124">
        <f t="shared" si="3"/>
        <v>0</v>
      </c>
      <c r="N20" s="124">
        <f t="shared" si="3"/>
        <v>0</v>
      </c>
      <c r="O20" s="124">
        <f t="shared" si="3"/>
        <v>0</v>
      </c>
      <c r="P20" s="124">
        <f t="shared" si="3"/>
        <v>12020.18</v>
      </c>
      <c r="Q20" s="124">
        <f t="shared" si="3"/>
        <v>0</v>
      </c>
      <c r="R20" s="124">
        <f t="shared" si="3"/>
        <v>0</v>
      </c>
      <c r="S20" s="124">
        <f t="shared" si="3"/>
        <v>0</v>
      </c>
      <c r="T20" s="124">
        <f t="shared" si="3"/>
        <v>0</v>
      </c>
      <c r="U20" s="124">
        <f t="shared" si="3"/>
        <v>0</v>
      </c>
      <c r="V20" s="124">
        <f t="shared" si="3"/>
        <v>0</v>
      </c>
      <c r="W20" s="124">
        <f t="shared" si="3"/>
        <v>0</v>
      </c>
      <c r="X20" s="124">
        <f t="shared" si="3"/>
        <v>0</v>
      </c>
      <c r="Y20" s="124">
        <f t="shared" si="3"/>
        <v>0</v>
      </c>
      <c r="Z20" s="124">
        <f t="shared" si="3"/>
        <v>0</v>
      </c>
      <c r="AA20" s="124">
        <f t="shared" si="3"/>
        <v>0</v>
      </c>
      <c r="AB20" s="124">
        <f t="shared" si="3"/>
        <v>0</v>
      </c>
      <c r="AC20" s="124">
        <f>+AC21+AC26+AC30+AC33+AC37</f>
        <v>0</v>
      </c>
      <c r="AD20" s="41"/>
    </row>
    <row r="21" spans="1:30" s="12" customFormat="1" ht="15.75">
      <c r="A21" s="44" t="s">
        <v>180</v>
      </c>
      <c r="B21" s="120" t="s">
        <v>98</v>
      </c>
      <c r="C21" s="124">
        <f>SUM(C22:C25)</f>
        <v>117128.73000000001</v>
      </c>
      <c r="D21" s="124">
        <f aca="true" t="shared" si="4" ref="D21:AC21">SUM(D22:D25)</f>
        <v>0</v>
      </c>
      <c r="E21" s="124">
        <f t="shared" si="4"/>
        <v>0</v>
      </c>
      <c r="F21" s="124">
        <f t="shared" si="4"/>
        <v>0</v>
      </c>
      <c r="G21" s="124">
        <f t="shared" si="4"/>
        <v>0</v>
      </c>
      <c r="H21" s="124">
        <f t="shared" si="4"/>
        <v>0</v>
      </c>
      <c r="I21" s="124">
        <f t="shared" si="4"/>
        <v>0</v>
      </c>
      <c r="J21" s="124">
        <f t="shared" si="4"/>
        <v>0</v>
      </c>
      <c r="K21" s="124">
        <f t="shared" si="4"/>
        <v>0</v>
      </c>
      <c r="L21" s="124">
        <f t="shared" si="4"/>
        <v>0</v>
      </c>
      <c r="M21" s="124">
        <f t="shared" si="4"/>
        <v>0</v>
      </c>
      <c r="N21" s="124">
        <f t="shared" si="4"/>
        <v>0</v>
      </c>
      <c r="O21" s="124">
        <f t="shared" si="4"/>
        <v>0</v>
      </c>
      <c r="P21" s="124">
        <f t="shared" si="4"/>
        <v>0</v>
      </c>
      <c r="Q21" s="124">
        <f t="shared" si="4"/>
        <v>0</v>
      </c>
      <c r="R21" s="124">
        <f t="shared" si="4"/>
        <v>0</v>
      </c>
      <c r="S21" s="124">
        <f t="shared" si="4"/>
        <v>0</v>
      </c>
      <c r="T21" s="124">
        <f t="shared" si="4"/>
        <v>0</v>
      </c>
      <c r="U21" s="124">
        <f t="shared" si="4"/>
        <v>0</v>
      </c>
      <c r="V21" s="124">
        <f t="shared" si="4"/>
        <v>0</v>
      </c>
      <c r="W21" s="124">
        <f t="shared" si="4"/>
        <v>0</v>
      </c>
      <c r="X21" s="124">
        <f t="shared" si="4"/>
        <v>0</v>
      </c>
      <c r="Y21" s="124">
        <f t="shared" si="4"/>
        <v>0</v>
      </c>
      <c r="Z21" s="124">
        <f t="shared" si="4"/>
        <v>0</v>
      </c>
      <c r="AA21" s="124">
        <f t="shared" si="4"/>
        <v>0</v>
      </c>
      <c r="AB21" s="124">
        <f t="shared" si="4"/>
        <v>0</v>
      </c>
      <c r="AC21" s="124">
        <f t="shared" si="4"/>
        <v>0</v>
      </c>
      <c r="AD21" s="41"/>
    </row>
    <row r="22" spans="1:30" s="12" customFormat="1" ht="15.75">
      <c r="A22" s="44" t="s">
        <v>182</v>
      </c>
      <c r="B22" s="25" t="s">
        <v>181</v>
      </c>
      <c r="C22" s="26">
        <v>31962.9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4">
        <f>SUM(D22:O22)</f>
        <v>0</v>
      </c>
      <c r="Q22" s="26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34">
        <f>SUM(Q22:AB22)</f>
        <v>0</v>
      </c>
      <c r="AD22" s="41"/>
    </row>
    <row r="23" spans="1:30" s="12" customFormat="1" ht="15.75">
      <c r="A23" s="44" t="s">
        <v>185</v>
      </c>
      <c r="B23" s="25" t="s">
        <v>184</v>
      </c>
      <c r="C23" s="26">
        <v>15128.12</v>
      </c>
      <c r="D23" s="26"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4">
        <f>SUM(D23:O23)</f>
        <v>0</v>
      </c>
      <c r="Q23" s="26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134">
        <f>SUM(Q23:AB23)</f>
        <v>0</v>
      </c>
      <c r="AD23" s="41"/>
    </row>
    <row r="24" spans="1:30" s="12" customFormat="1" ht="15.75">
      <c r="A24" s="44" t="s">
        <v>187</v>
      </c>
      <c r="B24" s="25" t="s">
        <v>186</v>
      </c>
      <c r="C24" s="26">
        <v>42837.71</v>
      </c>
      <c r="D24" s="26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4">
        <f>SUM(D24:O24)</f>
        <v>0</v>
      </c>
      <c r="Q24" s="26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34">
        <f>SUM(Q24:AB24)</f>
        <v>0</v>
      </c>
      <c r="AD24" s="41"/>
    </row>
    <row r="25" spans="1:30" s="12" customFormat="1" ht="15.75">
      <c r="A25" s="44" t="s">
        <v>188</v>
      </c>
      <c r="B25" s="25" t="s">
        <v>138</v>
      </c>
      <c r="C25" s="26">
        <v>27200</v>
      </c>
      <c r="D25" s="26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4">
        <f>SUM(D25:O25)</f>
        <v>0</v>
      </c>
      <c r="Q25" s="26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34">
        <f>SUM(Q25:AB25)</f>
        <v>0</v>
      </c>
      <c r="AD25" s="41"/>
    </row>
    <row r="26" spans="1:72" s="133" customFormat="1" ht="15.75">
      <c r="A26" s="44" t="s">
        <v>191</v>
      </c>
      <c r="B26" s="120" t="s">
        <v>99</v>
      </c>
      <c r="C26" s="124">
        <f>SUM(C27:C29)</f>
        <v>4119392.93</v>
      </c>
      <c r="D26" s="124">
        <f aca="true" t="shared" si="5" ref="D26:AC26">SUM(D27:D29)</f>
        <v>0</v>
      </c>
      <c r="E26" s="124">
        <f t="shared" si="5"/>
        <v>0</v>
      </c>
      <c r="F26" s="124">
        <f t="shared" si="5"/>
        <v>0</v>
      </c>
      <c r="G26" s="124">
        <f t="shared" si="5"/>
        <v>0</v>
      </c>
      <c r="H26" s="124">
        <f t="shared" si="5"/>
        <v>0</v>
      </c>
      <c r="I26" s="124">
        <f t="shared" si="5"/>
        <v>0</v>
      </c>
      <c r="J26" s="124">
        <f t="shared" si="5"/>
        <v>0</v>
      </c>
      <c r="K26" s="124">
        <f t="shared" si="5"/>
        <v>0</v>
      </c>
      <c r="L26" s="124">
        <f t="shared" si="5"/>
        <v>0</v>
      </c>
      <c r="M26" s="124">
        <f t="shared" si="5"/>
        <v>0</v>
      </c>
      <c r="N26" s="124">
        <f t="shared" si="5"/>
        <v>0</v>
      </c>
      <c r="O26" s="124">
        <f t="shared" si="5"/>
        <v>0</v>
      </c>
      <c r="P26" s="124">
        <f t="shared" si="5"/>
        <v>0</v>
      </c>
      <c r="Q26" s="124">
        <f t="shared" si="5"/>
        <v>0</v>
      </c>
      <c r="R26" s="124">
        <f t="shared" si="5"/>
        <v>0</v>
      </c>
      <c r="S26" s="124">
        <f t="shared" si="5"/>
        <v>0</v>
      </c>
      <c r="T26" s="124">
        <f t="shared" si="5"/>
        <v>0</v>
      </c>
      <c r="U26" s="124">
        <f t="shared" si="5"/>
        <v>0</v>
      </c>
      <c r="V26" s="124">
        <f t="shared" si="5"/>
        <v>0</v>
      </c>
      <c r="W26" s="124">
        <f t="shared" si="5"/>
        <v>0</v>
      </c>
      <c r="X26" s="124">
        <f t="shared" si="5"/>
        <v>0</v>
      </c>
      <c r="Y26" s="124">
        <f t="shared" si="5"/>
        <v>0</v>
      </c>
      <c r="Z26" s="124">
        <f t="shared" si="5"/>
        <v>0</v>
      </c>
      <c r="AA26" s="124">
        <f t="shared" si="5"/>
        <v>0</v>
      </c>
      <c r="AB26" s="124">
        <f t="shared" si="5"/>
        <v>0</v>
      </c>
      <c r="AC26" s="124">
        <f t="shared" si="5"/>
        <v>0</v>
      </c>
      <c r="AD26" s="4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133" customFormat="1" ht="15.75">
      <c r="A27" s="44" t="s">
        <v>192</v>
      </c>
      <c r="B27" s="25" t="s">
        <v>139</v>
      </c>
      <c r="C27" s="26">
        <v>3962563.82</v>
      </c>
      <c r="D27" s="122">
        <v>0</v>
      </c>
      <c r="E27" s="21"/>
      <c r="F27" s="21">
        <v>0</v>
      </c>
      <c r="G27" s="21"/>
      <c r="H27" s="21"/>
      <c r="I27" s="122"/>
      <c r="J27" s="122">
        <v>0</v>
      </c>
      <c r="K27" s="21"/>
      <c r="L27" s="21">
        <v>0</v>
      </c>
      <c r="M27" s="21"/>
      <c r="N27" s="122"/>
      <c r="O27" s="122">
        <v>0</v>
      </c>
      <c r="P27" s="134">
        <f>SUM(D27:O27)</f>
        <v>0</v>
      </c>
      <c r="Q27" s="122">
        <v>0</v>
      </c>
      <c r="R27" s="122">
        <v>0</v>
      </c>
      <c r="S27" s="21"/>
      <c r="T27" s="21">
        <v>0</v>
      </c>
      <c r="U27" s="21"/>
      <c r="V27" s="122"/>
      <c r="W27" s="122">
        <v>0</v>
      </c>
      <c r="X27" s="21"/>
      <c r="Y27" s="21">
        <v>0</v>
      </c>
      <c r="Z27" s="21"/>
      <c r="AA27" s="122"/>
      <c r="AB27" s="122">
        <v>0</v>
      </c>
      <c r="AC27" s="134">
        <f>SUM(Q27:AB27)</f>
        <v>0</v>
      </c>
      <c r="AD27" s="4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33" customFormat="1" ht="15.75">
      <c r="A28" s="44" t="s">
        <v>194</v>
      </c>
      <c r="B28" s="25" t="s">
        <v>193</v>
      </c>
      <c r="C28" s="26">
        <v>129829.87</v>
      </c>
      <c r="D28" s="122">
        <v>0</v>
      </c>
      <c r="E28" s="21"/>
      <c r="F28" s="21"/>
      <c r="G28" s="21"/>
      <c r="H28" s="21"/>
      <c r="I28" s="21"/>
      <c r="J28" s="122"/>
      <c r="K28" s="122"/>
      <c r="L28" s="21">
        <v>0</v>
      </c>
      <c r="M28" s="122"/>
      <c r="N28" s="122"/>
      <c r="O28" s="122">
        <v>0</v>
      </c>
      <c r="P28" s="134">
        <f>SUM(D28:O28)</f>
        <v>0</v>
      </c>
      <c r="Q28" s="122">
        <v>0</v>
      </c>
      <c r="R28" s="21"/>
      <c r="S28" s="21"/>
      <c r="T28" s="21"/>
      <c r="U28" s="21"/>
      <c r="V28" s="21"/>
      <c r="W28" s="122"/>
      <c r="X28" s="122"/>
      <c r="Y28" s="21">
        <v>0</v>
      </c>
      <c r="Z28" s="122"/>
      <c r="AA28" s="122"/>
      <c r="AB28" s="122">
        <v>0</v>
      </c>
      <c r="AC28" s="134">
        <f>SUM(Q28:AB28)</f>
        <v>0</v>
      </c>
      <c r="AD28" s="4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133" customFormat="1" ht="15.75">
      <c r="A29" s="44" t="s">
        <v>199</v>
      </c>
      <c r="B29" s="25" t="s">
        <v>197</v>
      </c>
      <c r="C29" s="26">
        <v>26999.24</v>
      </c>
      <c r="D29" s="122">
        <v>0</v>
      </c>
      <c r="E29" s="21"/>
      <c r="F29" s="21"/>
      <c r="G29" s="21"/>
      <c r="H29" s="21"/>
      <c r="I29" s="21"/>
      <c r="J29" s="122"/>
      <c r="K29" s="122"/>
      <c r="L29" s="21"/>
      <c r="M29" s="122"/>
      <c r="N29" s="122"/>
      <c r="O29" s="122"/>
      <c r="P29" s="134">
        <f>SUM(D29:O29)</f>
        <v>0</v>
      </c>
      <c r="Q29" s="122">
        <v>0</v>
      </c>
      <c r="R29" s="21"/>
      <c r="S29" s="21"/>
      <c r="T29" s="21"/>
      <c r="U29" s="21"/>
      <c r="V29" s="21"/>
      <c r="W29" s="122"/>
      <c r="X29" s="122"/>
      <c r="Y29" s="21"/>
      <c r="Z29" s="122"/>
      <c r="AA29" s="122"/>
      <c r="AB29" s="122"/>
      <c r="AC29" s="134">
        <f>SUM(Q29:AB29)</f>
        <v>0</v>
      </c>
      <c r="AD29" s="4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133" customFormat="1" ht="15.75">
      <c r="A30" s="44" t="s">
        <v>218</v>
      </c>
      <c r="B30" s="120" t="s">
        <v>215</v>
      </c>
      <c r="C30" s="124">
        <f>SUM(C31:C32)</f>
        <v>13727.29</v>
      </c>
      <c r="D30" s="124">
        <f aca="true" t="shared" si="6" ref="D30:AC30">SUM(D31:D32)</f>
        <v>0</v>
      </c>
      <c r="E30" s="124">
        <f t="shared" si="6"/>
        <v>0</v>
      </c>
      <c r="F30" s="124">
        <f t="shared" si="6"/>
        <v>0</v>
      </c>
      <c r="G30" s="124">
        <f t="shared" si="6"/>
        <v>0</v>
      </c>
      <c r="H30" s="124">
        <f t="shared" si="6"/>
        <v>0</v>
      </c>
      <c r="I30" s="124">
        <f t="shared" si="6"/>
        <v>0</v>
      </c>
      <c r="J30" s="124">
        <f t="shared" si="6"/>
        <v>0</v>
      </c>
      <c r="K30" s="124">
        <f t="shared" si="6"/>
        <v>0</v>
      </c>
      <c r="L30" s="124">
        <f t="shared" si="6"/>
        <v>0</v>
      </c>
      <c r="M30" s="124">
        <f t="shared" si="6"/>
        <v>0</v>
      </c>
      <c r="N30" s="124">
        <f t="shared" si="6"/>
        <v>0</v>
      </c>
      <c r="O30" s="124">
        <f t="shared" si="6"/>
        <v>0</v>
      </c>
      <c r="P30" s="124">
        <f t="shared" si="6"/>
        <v>0</v>
      </c>
      <c r="Q30" s="124">
        <f t="shared" si="6"/>
        <v>0</v>
      </c>
      <c r="R30" s="124">
        <f t="shared" si="6"/>
        <v>0</v>
      </c>
      <c r="S30" s="124">
        <f t="shared" si="6"/>
        <v>0</v>
      </c>
      <c r="T30" s="124">
        <f t="shared" si="6"/>
        <v>0</v>
      </c>
      <c r="U30" s="124">
        <f t="shared" si="6"/>
        <v>0</v>
      </c>
      <c r="V30" s="124">
        <f t="shared" si="6"/>
        <v>0</v>
      </c>
      <c r="W30" s="124">
        <f t="shared" si="6"/>
        <v>0</v>
      </c>
      <c r="X30" s="124">
        <f t="shared" si="6"/>
        <v>0</v>
      </c>
      <c r="Y30" s="124">
        <f t="shared" si="6"/>
        <v>0</v>
      </c>
      <c r="Z30" s="124">
        <f t="shared" si="6"/>
        <v>0</v>
      </c>
      <c r="AA30" s="124">
        <f t="shared" si="6"/>
        <v>0</v>
      </c>
      <c r="AB30" s="124">
        <f t="shared" si="6"/>
        <v>0</v>
      </c>
      <c r="AC30" s="124">
        <f t="shared" si="6"/>
        <v>0</v>
      </c>
      <c r="AD30" s="4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33" customFormat="1" ht="15.75">
      <c r="A31" s="44" t="s">
        <v>216</v>
      </c>
      <c r="B31" s="25" t="s">
        <v>213</v>
      </c>
      <c r="C31" s="26">
        <v>12767.29</v>
      </c>
      <c r="D31" s="122">
        <v>0</v>
      </c>
      <c r="E31" s="21"/>
      <c r="F31" s="21"/>
      <c r="G31" s="21"/>
      <c r="H31" s="21"/>
      <c r="I31" s="21"/>
      <c r="J31" s="122"/>
      <c r="K31" s="122"/>
      <c r="L31" s="21"/>
      <c r="M31" s="122"/>
      <c r="N31" s="122"/>
      <c r="O31" s="122"/>
      <c r="P31" s="134">
        <f aca="true" t="shared" si="7" ref="P31:P36">SUM(D31:O31)</f>
        <v>0</v>
      </c>
      <c r="Q31" s="122">
        <v>0</v>
      </c>
      <c r="R31" s="21"/>
      <c r="S31" s="21"/>
      <c r="T31" s="21"/>
      <c r="U31" s="21"/>
      <c r="V31" s="21"/>
      <c r="W31" s="122"/>
      <c r="X31" s="122"/>
      <c r="Y31" s="21"/>
      <c r="Z31" s="122"/>
      <c r="AA31" s="122"/>
      <c r="AB31" s="122"/>
      <c r="AC31" s="134">
        <f>SUM(Q31:AB31)</f>
        <v>0</v>
      </c>
      <c r="AD31" s="4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33" customFormat="1" ht="15.75">
      <c r="A32" s="44" t="s">
        <v>217</v>
      </c>
      <c r="B32" s="25" t="s">
        <v>214</v>
      </c>
      <c r="C32" s="26">
        <v>960</v>
      </c>
      <c r="D32" s="122">
        <v>0</v>
      </c>
      <c r="E32" s="21"/>
      <c r="F32" s="21"/>
      <c r="G32" s="21"/>
      <c r="H32" s="21"/>
      <c r="I32" s="21"/>
      <c r="J32" s="122"/>
      <c r="K32" s="122"/>
      <c r="L32" s="21"/>
      <c r="M32" s="122"/>
      <c r="N32" s="122"/>
      <c r="O32" s="122"/>
      <c r="P32" s="134">
        <f t="shared" si="7"/>
        <v>0</v>
      </c>
      <c r="Q32" s="122">
        <v>0</v>
      </c>
      <c r="R32" s="21"/>
      <c r="S32" s="21"/>
      <c r="T32" s="21"/>
      <c r="U32" s="21"/>
      <c r="V32" s="21"/>
      <c r="W32" s="122"/>
      <c r="X32" s="122"/>
      <c r="Y32" s="21"/>
      <c r="Z32" s="122"/>
      <c r="AA32" s="122"/>
      <c r="AB32" s="122"/>
      <c r="AC32" s="124">
        <f>SUM(AC37:AC38)</f>
        <v>0</v>
      </c>
      <c r="AD32" s="4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33" customFormat="1" ht="15.75">
      <c r="A33" s="44" t="s">
        <v>104</v>
      </c>
      <c r="B33" s="120" t="s">
        <v>205</v>
      </c>
      <c r="C33" s="124">
        <f>SUM(C34:C36)</f>
        <v>461796.78</v>
      </c>
      <c r="D33" s="124">
        <f aca="true" t="shared" si="8" ref="D33:AC33">SUM(D34:D36)</f>
        <v>12020.18</v>
      </c>
      <c r="E33" s="124">
        <f t="shared" si="8"/>
        <v>0</v>
      </c>
      <c r="F33" s="124">
        <f t="shared" si="8"/>
        <v>0</v>
      </c>
      <c r="G33" s="124">
        <f t="shared" si="8"/>
        <v>0</v>
      </c>
      <c r="H33" s="124">
        <f t="shared" si="8"/>
        <v>0</v>
      </c>
      <c r="I33" s="124">
        <f t="shared" si="8"/>
        <v>0</v>
      </c>
      <c r="J33" s="124">
        <f t="shared" si="8"/>
        <v>0</v>
      </c>
      <c r="K33" s="124">
        <f t="shared" si="8"/>
        <v>0</v>
      </c>
      <c r="L33" s="124">
        <f t="shared" si="8"/>
        <v>0</v>
      </c>
      <c r="M33" s="124">
        <f t="shared" si="8"/>
        <v>0</v>
      </c>
      <c r="N33" s="124">
        <f t="shared" si="8"/>
        <v>0</v>
      </c>
      <c r="O33" s="124">
        <f t="shared" si="8"/>
        <v>0</v>
      </c>
      <c r="P33" s="124">
        <f t="shared" si="8"/>
        <v>12020.18</v>
      </c>
      <c r="Q33" s="124">
        <f t="shared" si="8"/>
        <v>0</v>
      </c>
      <c r="R33" s="124">
        <f t="shared" si="8"/>
        <v>0</v>
      </c>
      <c r="S33" s="124">
        <f t="shared" si="8"/>
        <v>0</v>
      </c>
      <c r="T33" s="124">
        <f t="shared" si="8"/>
        <v>0</v>
      </c>
      <c r="U33" s="124">
        <f t="shared" si="8"/>
        <v>0</v>
      </c>
      <c r="V33" s="124">
        <f t="shared" si="8"/>
        <v>0</v>
      </c>
      <c r="W33" s="124">
        <f t="shared" si="8"/>
        <v>0</v>
      </c>
      <c r="X33" s="124">
        <f t="shared" si="8"/>
        <v>0</v>
      </c>
      <c r="Y33" s="124">
        <f t="shared" si="8"/>
        <v>0</v>
      </c>
      <c r="Z33" s="124">
        <f t="shared" si="8"/>
        <v>0</v>
      </c>
      <c r="AA33" s="124">
        <f t="shared" si="8"/>
        <v>0</v>
      </c>
      <c r="AB33" s="124">
        <f t="shared" si="8"/>
        <v>0</v>
      </c>
      <c r="AC33" s="124">
        <f t="shared" si="8"/>
        <v>0</v>
      </c>
      <c r="AD33" s="4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33" customFormat="1" ht="15.75">
      <c r="A34" s="44" t="s">
        <v>219</v>
      </c>
      <c r="B34" s="25" t="s">
        <v>220</v>
      </c>
      <c r="C34" s="26">
        <v>25248.34</v>
      </c>
      <c r="D34" s="134">
        <v>1015.14</v>
      </c>
      <c r="E34" s="21"/>
      <c r="F34" s="21"/>
      <c r="G34" s="21"/>
      <c r="H34" s="21"/>
      <c r="I34" s="21"/>
      <c r="J34" s="122"/>
      <c r="K34" s="122"/>
      <c r="L34" s="21"/>
      <c r="M34" s="122"/>
      <c r="N34" s="122"/>
      <c r="O34" s="122"/>
      <c r="P34" s="134">
        <f t="shared" si="7"/>
        <v>1015.14</v>
      </c>
      <c r="Q34" s="122">
        <v>0</v>
      </c>
      <c r="R34" s="21"/>
      <c r="S34" s="21"/>
      <c r="T34" s="21"/>
      <c r="U34" s="21"/>
      <c r="V34" s="21"/>
      <c r="W34" s="122"/>
      <c r="X34" s="122"/>
      <c r="Y34" s="21"/>
      <c r="Z34" s="122"/>
      <c r="AA34" s="122"/>
      <c r="AB34" s="122"/>
      <c r="AC34" s="124">
        <f>SUM(AC39:AC39)</f>
        <v>0</v>
      </c>
      <c r="AD34" s="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33" customFormat="1" ht="15.75">
      <c r="A35" s="44" t="s">
        <v>222</v>
      </c>
      <c r="B35" s="25" t="s">
        <v>221</v>
      </c>
      <c r="C35" s="26">
        <v>424221.9</v>
      </c>
      <c r="D35" s="134">
        <v>10486.42</v>
      </c>
      <c r="E35" s="21"/>
      <c r="F35" s="21"/>
      <c r="G35" s="21"/>
      <c r="H35" s="21"/>
      <c r="I35" s="21"/>
      <c r="J35" s="122"/>
      <c r="K35" s="122"/>
      <c r="L35" s="21"/>
      <c r="M35" s="122"/>
      <c r="N35" s="122"/>
      <c r="O35" s="122"/>
      <c r="P35" s="134">
        <f t="shared" si="7"/>
        <v>10486.42</v>
      </c>
      <c r="Q35" s="122">
        <v>0</v>
      </c>
      <c r="R35" s="21"/>
      <c r="S35" s="21"/>
      <c r="T35" s="21"/>
      <c r="U35" s="21"/>
      <c r="V35" s="21"/>
      <c r="W35" s="122"/>
      <c r="X35" s="122"/>
      <c r="Y35" s="21"/>
      <c r="Z35" s="122"/>
      <c r="AA35" s="122"/>
      <c r="AB35" s="122"/>
      <c r="AC35" s="124">
        <f>SUM(AC39:AC40)</f>
        <v>0</v>
      </c>
      <c r="AD35" s="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33" customFormat="1" ht="15.75">
      <c r="A36" s="44" t="s">
        <v>223</v>
      </c>
      <c r="B36" s="25" t="s">
        <v>208</v>
      </c>
      <c r="C36" s="26">
        <v>12326.54</v>
      </c>
      <c r="D36" s="134">
        <v>518.62</v>
      </c>
      <c r="E36" s="21"/>
      <c r="F36" s="21"/>
      <c r="G36" s="21"/>
      <c r="H36" s="21"/>
      <c r="I36" s="21"/>
      <c r="J36" s="122"/>
      <c r="K36" s="122"/>
      <c r="L36" s="21"/>
      <c r="M36" s="122"/>
      <c r="N36" s="122"/>
      <c r="O36" s="122"/>
      <c r="P36" s="134">
        <f t="shared" si="7"/>
        <v>518.62</v>
      </c>
      <c r="Q36" s="122">
        <v>0</v>
      </c>
      <c r="R36" s="21"/>
      <c r="S36" s="21"/>
      <c r="T36" s="21"/>
      <c r="U36" s="21"/>
      <c r="V36" s="21"/>
      <c r="W36" s="122"/>
      <c r="X36" s="122"/>
      <c r="Y36" s="21"/>
      <c r="Z36" s="122"/>
      <c r="AA36" s="122"/>
      <c r="AB36" s="122"/>
      <c r="AC36" s="124">
        <f>SUM(AC40:AC41)</f>
        <v>0</v>
      </c>
      <c r="AD36" s="4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33" customFormat="1" ht="15.75">
      <c r="A37" s="44" t="s">
        <v>122</v>
      </c>
      <c r="B37" s="120" t="s">
        <v>134</v>
      </c>
      <c r="C37" s="124">
        <f>C38</f>
        <v>3053.22</v>
      </c>
      <c r="D37" s="122">
        <f aca="true" t="shared" si="9" ref="D37:AC37">D38</f>
        <v>0</v>
      </c>
      <c r="E37" s="122">
        <f t="shared" si="9"/>
        <v>0</v>
      </c>
      <c r="F37" s="122">
        <f t="shared" si="9"/>
        <v>0</v>
      </c>
      <c r="G37" s="122">
        <f t="shared" si="9"/>
        <v>0</v>
      </c>
      <c r="H37" s="122">
        <f t="shared" si="9"/>
        <v>0</v>
      </c>
      <c r="I37" s="122">
        <f t="shared" si="9"/>
        <v>0</v>
      </c>
      <c r="J37" s="122">
        <f t="shared" si="9"/>
        <v>0</v>
      </c>
      <c r="K37" s="122">
        <f t="shared" si="9"/>
        <v>0</v>
      </c>
      <c r="L37" s="122">
        <f t="shared" si="9"/>
        <v>0</v>
      </c>
      <c r="M37" s="122">
        <f t="shared" si="9"/>
        <v>0</v>
      </c>
      <c r="N37" s="122">
        <f t="shared" si="9"/>
        <v>0</v>
      </c>
      <c r="O37" s="122">
        <f t="shared" si="9"/>
        <v>0</v>
      </c>
      <c r="P37" s="134">
        <f t="shared" si="9"/>
        <v>0</v>
      </c>
      <c r="Q37" s="122">
        <f t="shared" si="9"/>
        <v>0</v>
      </c>
      <c r="R37" s="122">
        <f t="shared" si="9"/>
        <v>0</v>
      </c>
      <c r="S37" s="122">
        <f t="shared" si="9"/>
        <v>0</v>
      </c>
      <c r="T37" s="122">
        <f t="shared" si="9"/>
        <v>0</v>
      </c>
      <c r="U37" s="122">
        <f t="shared" si="9"/>
        <v>0</v>
      </c>
      <c r="V37" s="122">
        <f t="shared" si="9"/>
        <v>0</v>
      </c>
      <c r="W37" s="122">
        <f t="shared" si="9"/>
        <v>0</v>
      </c>
      <c r="X37" s="122">
        <f t="shared" si="9"/>
        <v>0</v>
      </c>
      <c r="Y37" s="122">
        <f t="shared" si="9"/>
        <v>0</v>
      </c>
      <c r="Z37" s="122">
        <f t="shared" si="9"/>
        <v>0</v>
      </c>
      <c r="AA37" s="122">
        <f t="shared" si="9"/>
        <v>0</v>
      </c>
      <c r="AB37" s="122">
        <f t="shared" si="9"/>
        <v>0</v>
      </c>
      <c r="AC37" s="134">
        <f t="shared" si="9"/>
        <v>0</v>
      </c>
      <c r="AD37" s="4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33" customFormat="1" ht="16.5" thickBot="1">
      <c r="A38" s="44" t="s">
        <v>133</v>
      </c>
      <c r="B38" s="25" t="s">
        <v>151</v>
      </c>
      <c r="C38" s="26">
        <v>3053.22</v>
      </c>
      <c r="D38" s="122">
        <v>0</v>
      </c>
      <c r="E38" s="21"/>
      <c r="F38" s="21"/>
      <c r="G38" s="21">
        <v>0</v>
      </c>
      <c r="H38" s="21">
        <v>0</v>
      </c>
      <c r="I38" s="122"/>
      <c r="J38" s="122">
        <v>0</v>
      </c>
      <c r="K38" s="21"/>
      <c r="L38" s="21">
        <v>0</v>
      </c>
      <c r="M38" s="122"/>
      <c r="N38" s="122"/>
      <c r="O38" s="122">
        <v>0</v>
      </c>
      <c r="P38" s="134">
        <f>SUM(D38:O38)</f>
        <v>0</v>
      </c>
      <c r="Q38" s="122">
        <v>0</v>
      </c>
      <c r="R38" s="122">
        <v>0</v>
      </c>
      <c r="S38" s="21"/>
      <c r="T38" s="21">
        <v>0</v>
      </c>
      <c r="U38" s="21">
        <v>0</v>
      </c>
      <c r="V38" s="122"/>
      <c r="W38" s="122">
        <v>0</v>
      </c>
      <c r="X38" s="21"/>
      <c r="Y38" s="21">
        <v>0</v>
      </c>
      <c r="Z38" s="122"/>
      <c r="AA38" s="122"/>
      <c r="AB38" s="122"/>
      <c r="AC38" s="134">
        <f>SUM(Q38:AB38)</f>
        <v>0</v>
      </c>
      <c r="AD38" s="4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31" s="29" customFormat="1" ht="16.5" thickBot="1">
      <c r="A39" s="81"/>
      <c r="B39" s="71" t="s">
        <v>61</v>
      </c>
      <c r="C39" s="33">
        <f aca="true" t="shared" si="10" ref="C39:AC39">SUM(C40:C40)</f>
        <v>142398446.34</v>
      </c>
      <c r="D39" s="33">
        <f t="shared" si="10"/>
        <v>0</v>
      </c>
      <c r="E39" s="33">
        <f t="shared" si="10"/>
        <v>0</v>
      </c>
      <c r="F39" s="33">
        <f t="shared" si="10"/>
        <v>0</v>
      </c>
      <c r="G39" s="33">
        <f t="shared" si="10"/>
        <v>0</v>
      </c>
      <c r="H39" s="33">
        <f t="shared" si="10"/>
        <v>0</v>
      </c>
      <c r="I39" s="33">
        <f t="shared" si="10"/>
        <v>0</v>
      </c>
      <c r="J39" s="33">
        <f t="shared" si="10"/>
        <v>0</v>
      </c>
      <c r="K39" s="33">
        <f t="shared" si="10"/>
        <v>0</v>
      </c>
      <c r="L39" s="33">
        <f t="shared" si="10"/>
        <v>0</v>
      </c>
      <c r="M39" s="33">
        <f t="shared" si="10"/>
        <v>0</v>
      </c>
      <c r="N39" s="33">
        <f t="shared" si="10"/>
        <v>0</v>
      </c>
      <c r="O39" s="33">
        <f t="shared" si="10"/>
        <v>0</v>
      </c>
      <c r="P39" s="33">
        <f t="shared" si="10"/>
        <v>0</v>
      </c>
      <c r="Q39" s="33">
        <f t="shared" si="10"/>
        <v>0</v>
      </c>
      <c r="R39" s="33">
        <f t="shared" si="10"/>
        <v>0</v>
      </c>
      <c r="S39" s="33">
        <f t="shared" si="10"/>
        <v>0</v>
      </c>
      <c r="T39" s="33">
        <f t="shared" si="10"/>
        <v>0</v>
      </c>
      <c r="U39" s="33">
        <f t="shared" si="10"/>
        <v>0</v>
      </c>
      <c r="V39" s="33">
        <f t="shared" si="10"/>
        <v>0</v>
      </c>
      <c r="W39" s="33">
        <f t="shared" si="10"/>
        <v>0</v>
      </c>
      <c r="X39" s="33">
        <f t="shared" si="10"/>
        <v>0</v>
      </c>
      <c r="Y39" s="33">
        <f t="shared" si="10"/>
        <v>0</v>
      </c>
      <c r="Z39" s="33">
        <f t="shared" si="10"/>
        <v>0</v>
      </c>
      <c r="AA39" s="33">
        <f t="shared" si="10"/>
        <v>0</v>
      </c>
      <c r="AB39" s="33">
        <f t="shared" si="10"/>
        <v>0</v>
      </c>
      <c r="AC39" s="33">
        <f t="shared" si="10"/>
        <v>0</v>
      </c>
      <c r="AD39" s="41"/>
      <c r="AE39" s="1"/>
    </row>
    <row r="40" spans="1:32" s="29" customFormat="1" ht="18.75" customHeight="1" thickBot="1">
      <c r="A40" s="46" t="s">
        <v>79</v>
      </c>
      <c r="B40" s="25" t="s">
        <v>59</v>
      </c>
      <c r="C40" s="129">
        <v>142398446.34</v>
      </c>
      <c r="D40" s="129">
        <v>0</v>
      </c>
      <c r="E40" s="129"/>
      <c r="F40" s="129"/>
      <c r="G40" s="47"/>
      <c r="H40" s="47"/>
      <c r="I40" s="47"/>
      <c r="J40" s="47"/>
      <c r="K40" s="47"/>
      <c r="L40" s="47"/>
      <c r="M40" s="47"/>
      <c r="N40" s="47"/>
      <c r="O40" s="47"/>
      <c r="P40" s="134">
        <f>SUM(D40:O40)</f>
        <v>0</v>
      </c>
      <c r="Q40" s="129">
        <v>0</v>
      </c>
      <c r="R40" s="129"/>
      <c r="S40" s="129"/>
      <c r="T40" s="47"/>
      <c r="U40" s="47"/>
      <c r="V40" s="47"/>
      <c r="W40" s="47"/>
      <c r="X40" s="129"/>
      <c r="Y40" s="129"/>
      <c r="Z40" s="47"/>
      <c r="AA40" s="47"/>
      <c r="AB40" s="128"/>
      <c r="AC40" s="23">
        <f>SUM(Q40:AB40)</f>
        <v>0</v>
      </c>
      <c r="AD40" s="41"/>
      <c r="AE40" s="41"/>
      <c r="AF40" s="131"/>
    </row>
    <row r="41" spans="1:31" s="24" customFormat="1" ht="18.75" thickBot="1">
      <c r="A41" s="197" t="s">
        <v>50</v>
      </c>
      <c r="B41" s="198"/>
      <c r="C41" s="30">
        <f aca="true" t="shared" si="11" ref="C41:AC41">SUM(C14+C39)</f>
        <v>148119241.5</v>
      </c>
      <c r="D41" s="30">
        <f t="shared" si="11"/>
        <v>12202.14</v>
      </c>
      <c r="E41" s="30">
        <f t="shared" si="11"/>
        <v>0</v>
      </c>
      <c r="F41" s="30">
        <f t="shared" si="11"/>
        <v>0</v>
      </c>
      <c r="G41" s="30">
        <f t="shared" si="11"/>
        <v>0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30">
        <f t="shared" si="11"/>
        <v>0</v>
      </c>
      <c r="N41" s="30">
        <f t="shared" si="11"/>
        <v>0</v>
      </c>
      <c r="O41" s="30">
        <f t="shared" si="11"/>
        <v>0</v>
      </c>
      <c r="P41" s="30">
        <f t="shared" si="11"/>
        <v>12202.14</v>
      </c>
      <c r="Q41" s="30">
        <f t="shared" si="11"/>
        <v>0</v>
      </c>
      <c r="R41" s="30">
        <f t="shared" si="11"/>
        <v>0</v>
      </c>
      <c r="S41" s="30">
        <f t="shared" si="11"/>
        <v>0</v>
      </c>
      <c r="T41" s="30">
        <f t="shared" si="11"/>
        <v>0</v>
      </c>
      <c r="U41" s="30">
        <f t="shared" si="11"/>
        <v>0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30">
        <f t="shared" si="11"/>
        <v>0</v>
      </c>
      <c r="AD41" s="41"/>
      <c r="AE41" s="41"/>
    </row>
    <row r="42" spans="1:31" ht="15">
      <c r="A42" s="109" t="s">
        <v>154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47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1"/>
      <c r="AE42" s="41"/>
    </row>
    <row r="43" spans="1:31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37"/>
      <c r="M43" s="5"/>
      <c r="N43" s="5"/>
      <c r="O43" s="5"/>
      <c r="P43" s="37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46"/>
      <c r="AE43" s="41"/>
    </row>
    <row r="44" spans="1:29" ht="12.75">
      <c r="A44" s="61">
        <f ca="1">TODAY()</f>
        <v>40956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37"/>
      <c r="M44" s="5"/>
      <c r="N44" s="5"/>
      <c r="O44" s="37"/>
      <c r="P44" s="3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7"/>
      <c r="AC45" s="6"/>
    </row>
    <row r="46" spans="1:29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</row>
    <row r="47" spans="1:29" ht="13.5" thickBot="1">
      <c r="A47" s="4"/>
      <c r="B47" s="75" t="s">
        <v>85</v>
      </c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37"/>
      <c r="P47" s="15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</row>
    <row r="48" spans="1:29" ht="12.75">
      <c r="A48" s="4"/>
      <c r="B48" s="76" t="s">
        <v>113</v>
      </c>
      <c r="C48" s="3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206"/>
    </row>
    <row r="49" spans="1:29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</row>
  </sheetData>
  <sheetProtection/>
  <mergeCells count="10">
    <mergeCell ref="A1:AC1"/>
    <mergeCell ref="A2:AC2"/>
    <mergeCell ref="A3:AC3"/>
    <mergeCell ref="A4:AC4"/>
    <mergeCell ref="A41:B41"/>
    <mergeCell ref="D48:P48"/>
    <mergeCell ref="Q48:AC48"/>
    <mergeCell ref="A5:AC5"/>
    <mergeCell ref="A7:B7"/>
    <mergeCell ref="A8:B8"/>
  </mergeCells>
  <printOptions horizontalCentered="1" verticalCentered="1"/>
  <pageMargins left="0.9055118110236221" right="0.2755905511811024" top="0.15748031496062992" bottom="0.15748031496062992" header="0" footer="0.1968503937007874"/>
  <pageSetup horizontalDpi="300" verticalDpi="300" orientation="landscape" paperSize="5" scale="7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="75" zoomScaleNormal="75" zoomScalePageLayoutView="0" workbookViewId="0" topLeftCell="A1">
      <selection activeCell="AQ15" sqref="AQ1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15625" style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hidden="1" customWidth="1"/>
    <col min="29" max="29" width="21.57421875" style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hidden="1" customWidth="1"/>
    <col min="42" max="42" width="21.28125" style="1" bestFit="1" customWidth="1"/>
    <col min="43" max="43" width="21.28125" style="110" bestFit="1" customWidth="1"/>
    <col min="44" max="44" width="19.57421875" style="110" customWidth="1"/>
    <col min="45" max="45" width="17.7109375" style="13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1"/>
    </row>
    <row r="2" spans="1:42" ht="15.7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4"/>
    </row>
    <row r="3" spans="1:42" ht="18">
      <c r="A3" s="185" t="s">
        <v>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7"/>
    </row>
    <row r="4" spans="1:42" ht="15.75">
      <c r="A4" s="182" t="s">
        <v>52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4"/>
    </row>
    <row r="5" spans="1:42" ht="20.25">
      <c r="A5" s="188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</row>
    <row r="6" spans="1:43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11"/>
    </row>
    <row r="7" spans="1:43" ht="15.75">
      <c r="A7" s="195" t="s">
        <v>4</v>
      </c>
      <c r="B7" s="196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157</v>
      </c>
      <c r="AQ7" s="112"/>
    </row>
    <row r="8" spans="1:43" ht="20.25">
      <c r="A8" s="195" t="s">
        <v>5</v>
      </c>
      <c r="B8" s="196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</row>
    <row r="9" spans="1:42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</row>
    <row r="11" spans="1:42" ht="15">
      <c r="A11" s="103" t="s">
        <v>40</v>
      </c>
      <c r="B11" s="103" t="s">
        <v>42</v>
      </c>
      <c r="C11" s="103" t="s">
        <v>43</v>
      </c>
      <c r="D11" s="103" t="s">
        <v>44</v>
      </c>
      <c r="E11" s="103" t="s">
        <v>44</v>
      </c>
      <c r="F11" s="103" t="s">
        <v>44</v>
      </c>
      <c r="G11" s="103" t="s">
        <v>44</v>
      </c>
      <c r="H11" s="103" t="s">
        <v>44</v>
      </c>
      <c r="I11" s="103" t="s">
        <v>44</v>
      </c>
      <c r="J11" s="103" t="s">
        <v>44</v>
      </c>
      <c r="K11" s="103" t="s">
        <v>44</v>
      </c>
      <c r="L11" s="103" t="s">
        <v>44</v>
      </c>
      <c r="M11" s="103" t="s">
        <v>44</v>
      </c>
      <c r="N11" s="103" t="s">
        <v>44</v>
      </c>
      <c r="O11" s="103" t="s">
        <v>44</v>
      </c>
      <c r="P11" s="103" t="s">
        <v>44</v>
      </c>
      <c r="Q11" s="103" t="s">
        <v>45</v>
      </c>
      <c r="R11" s="103" t="s">
        <v>45</v>
      </c>
      <c r="S11" s="103" t="s">
        <v>45</v>
      </c>
      <c r="T11" s="103" t="s">
        <v>45</v>
      </c>
      <c r="U11" s="103" t="s">
        <v>45</v>
      </c>
      <c r="V11" s="103" t="s">
        <v>45</v>
      </c>
      <c r="W11" s="103" t="s">
        <v>45</v>
      </c>
      <c r="X11" s="103" t="s">
        <v>45</v>
      </c>
      <c r="Y11" s="103" t="s">
        <v>45</v>
      </c>
      <c r="Z11" s="103" t="s">
        <v>45</v>
      </c>
      <c r="AA11" s="103" t="s">
        <v>45</v>
      </c>
      <c r="AB11" s="103" t="s">
        <v>45</v>
      </c>
      <c r="AC11" s="103" t="s">
        <v>45</v>
      </c>
      <c r="AD11" s="103" t="s">
        <v>46</v>
      </c>
      <c r="AE11" s="103" t="s">
        <v>46</v>
      </c>
      <c r="AF11" s="103" t="s">
        <v>46</v>
      </c>
      <c r="AG11" s="103" t="s">
        <v>46</v>
      </c>
      <c r="AH11" s="103" t="s">
        <v>46</v>
      </c>
      <c r="AI11" s="103" t="s">
        <v>46</v>
      </c>
      <c r="AJ11" s="103" t="s">
        <v>46</v>
      </c>
      <c r="AK11" s="103" t="s">
        <v>46</v>
      </c>
      <c r="AL11" s="103" t="s">
        <v>46</v>
      </c>
      <c r="AM11" s="103" t="s">
        <v>46</v>
      </c>
      <c r="AN11" s="103" t="s">
        <v>46</v>
      </c>
      <c r="AO11" s="103" t="s">
        <v>46</v>
      </c>
      <c r="AP11" s="103" t="s">
        <v>46</v>
      </c>
    </row>
    <row r="12" spans="1:49" ht="15.75" thickBot="1">
      <c r="A12" s="104" t="s">
        <v>41</v>
      </c>
      <c r="B12" s="104"/>
      <c r="C12" s="104" t="s">
        <v>12</v>
      </c>
      <c r="D12" s="104" t="s">
        <v>13</v>
      </c>
      <c r="E12" s="104" t="s">
        <v>14</v>
      </c>
      <c r="F12" s="104" t="s">
        <v>15</v>
      </c>
      <c r="G12" s="104" t="s">
        <v>82</v>
      </c>
      <c r="H12" s="104" t="s">
        <v>17</v>
      </c>
      <c r="I12" s="104" t="s">
        <v>18</v>
      </c>
      <c r="J12" s="104" t="s">
        <v>19</v>
      </c>
      <c r="K12" s="104" t="s">
        <v>20</v>
      </c>
      <c r="L12" s="104" t="s">
        <v>21</v>
      </c>
      <c r="M12" s="104" t="s">
        <v>22</v>
      </c>
      <c r="N12" s="104" t="s">
        <v>23</v>
      </c>
      <c r="O12" s="104" t="s">
        <v>24</v>
      </c>
      <c r="P12" s="104" t="s">
        <v>25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21</v>
      </c>
      <c r="Z12" s="104" t="s">
        <v>31</v>
      </c>
      <c r="AA12" s="104" t="s">
        <v>23</v>
      </c>
      <c r="AB12" s="104" t="s">
        <v>24</v>
      </c>
      <c r="AC12" s="104" t="s">
        <v>47</v>
      </c>
      <c r="AD12" s="104" t="s">
        <v>13</v>
      </c>
      <c r="AE12" s="104" t="s">
        <v>14</v>
      </c>
      <c r="AF12" s="104" t="s">
        <v>15</v>
      </c>
      <c r="AG12" s="104" t="s">
        <v>16</v>
      </c>
      <c r="AH12" s="104" t="s">
        <v>28</v>
      </c>
      <c r="AI12" s="104" t="s">
        <v>29</v>
      </c>
      <c r="AJ12" s="104" t="s">
        <v>30</v>
      </c>
      <c r="AK12" s="104" t="s">
        <v>20</v>
      </c>
      <c r="AL12" s="104" t="s">
        <v>21</v>
      </c>
      <c r="AM12" s="104" t="s">
        <v>31</v>
      </c>
      <c r="AN12" s="104" t="s">
        <v>23</v>
      </c>
      <c r="AO12" s="104" t="s">
        <v>24</v>
      </c>
      <c r="AP12" s="104" t="s">
        <v>25</v>
      </c>
      <c r="AQ12" s="110" t="s">
        <v>160</v>
      </c>
      <c r="AR12" s="110" t="s">
        <v>54</v>
      </c>
      <c r="AS12" s="110" t="s">
        <v>89</v>
      </c>
      <c r="AT12" s="110"/>
      <c r="AU12" s="110"/>
      <c r="AV12" s="110"/>
      <c r="AW12" s="110"/>
    </row>
    <row r="13" spans="1:49" ht="15.75" thickBot="1">
      <c r="A13" s="105">
        <v>1</v>
      </c>
      <c r="B13" s="106">
        <v>2</v>
      </c>
      <c r="C13" s="106"/>
      <c r="D13" s="106"/>
      <c r="E13" s="106"/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4</v>
      </c>
      <c r="Q13" s="106"/>
      <c r="R13" s="106"/>
      <c r="S13" s="106">
        <v>5</v>
      </c>
      <c r="T13" s="106">
        <v>5</v>
      </c>
      <c r="U13" s="106">
        <v>5</v>
      </c>
      <c r="V13" s="106">
        <v>5</v>
      </c>
      <c r="W13" s="106">
        <v>5</v>
      </c>
      <c r="X13" s="106">
        <v>5</v>
      </c>
      <c r="Y13" s="106">
        <v>5</v>
      </c>
      <c r="Z13" s="106">
        <v>5</v>
      </c>
      <c r="AA13" s="106">
        <v>5</v>
      </c>
      <c r="AB13" s="106">
        <v>5</v>
      </c>
      <c r="AC13" s="106">
        <v>6</v>
      </c>
      <c r="AD13" s="106"/>
      <c r="AE13" s="106"/>
      <c r="AF13" s="106">
        <v>7</v>
      </c>
      <c r="AG13" s="106">
        <v>7</v>
      </c>
      <c r="AH13" s="106">
        <v>7</v>
      </c>
      <c r="AI13" s="106">
        <v>7</v>
      </c>
      <c r="AJ13" s="106">
        <v>7</v>
      </c>
      <c r="AK13" s="106">
        <v>7</v>
      </c>
      <c r="AL13" s="106">
        <v>7</v>
      </c>
      <c r="AM13" s="106">
        <v>7</v>
      </c>
      <c r="AN13" s="106">
        <v>7</v>
      </c>
      <c r="AO13" s="106">
        <v>7</v>
      </c>
      <c r="AP13" s="107">
        <v>8</v>
      </c>
      <c r="AS13" s="110"/>
      <c r="AT13" s="110"/>
      <c r="AU13" s="110"/>
      <c r="AV13" s="110"/>
      <c r="AW13" s="110"/>
    </row>
    <row r="14" spans="1:49" s="29" customFormat="1" ht="16.5" thickBot="1">
      <c r="A14" s="31"/>
      <c r="B14" s="70" t="s">
        <v>117</v>
      </c>
      <c r="C14" s="32">
        <f>C16</f>
        <v>20788642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0</v>
      </c>
      <c r="AQ14" s="110">
        <f>AQ15</f>
        <v>20788642</v>
      </c>
      <c r="AR14" s="110">
        <f>AR15</f>
        <v>0</v>
      </c>
      <c r="AS14" s="110">
        <f>AS15</f>
        <v>0</v>
      </c>
      <c r="AT14" s="110">
        <f>P14/C14</f>
        <v>0</v>
      </c>
      <c r="AU14" s="110"/>
      <c r="AV14" s="110"/>
      <c r="AW14" s="110"/>
    </row>
    <row r="15" spans="1:49" s="45" customFormat="1" ht="16.5" thickBot="1">
      <c r="A15" s="36"/>
      <c r="B15" s="71" t="s">
        <v>84</v>
      </c>
      <c r="C15" s="33">
        <f aca="true" t="shared" si="1" ref="C15:AQ15">SUM(C16:C17)</f>
        <v>20788642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0</v>
      </c>
      <c r="AQ15" s="110">
        <f t="shared" si="1"/>
        <v>20788642</v>
      </c>
      <c r="AR15" s="110">
        <f>SUM(AR16:AR16)</f>
        <v>0</v>
      </c>
      <c r="AS15" s="110">
        <f>SUM(AS16:AS16)</f>
        <v>0</v>
      </c>
      <c r="AT15" s="110">
        <f>P15/C15</f>
        <v>0</v>
      </c>
      <c r="AU15" s="110"/>
      <c r="AV15" s="110"/>
      <c r="AW15" s="110"/>
    </row>
    <row r="16" spans="1:49" s="12" customFormat="1" ht="15.75" thickBot="1">
      <c r="A16" s="80" t="s">
        <v>127</v>
      </c>
      <c r="B16" s="20" t="s">
        <v>116</v>
      </c>
      <c r="C16" s="21">
        <v>20788642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/>
      <c r="K16" s="21">
        <v>0</v>
      </c>
      <c r="L16" s="21">
        <v>0</v>
      </c>
      <c r="M16" s="21"/>
      <c r="N16" s="21"/>
      <c r="O16" s="21">
        <v>0</v>
      </c>
      <c r="P16" s="22">
        <f>SUM(D16:O16)</f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/>
      <c r="X16" s="47">
        <v>0</v>
      </c>
      <c r="Y16" s="21"/>
      <c r="Z16" s="21">
        <v>0</v>
      </c>
      <c r="AA16" s="21"/>
      <c r="AB16" s="21">
        <v>0</v>
      </c>
      <c r="AC16" s="22">
        <f>SUM(Q16:AB16)</f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/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0</v>
      </c>
      <c r="AQ16" s="110">
        <f>SUM(C16-P16)</f>
        <v>20788642</v>
      </c>
      <c r="AR16" s="110">
        <f>P16-AC16</f>
        <v>0</v>
      </c>
      <c r="AS16" s="110">
        <f>AC16-AP16</f>
        <v>0</v>
      </c>
      <c r="AT16" s="110">
        <f>P16/C16</f>
        <v>0</v>
      </c>
      <c r="AU16" s="110"/>
      <c r="AV16" s="110"/>
      <c r="AW16" s="110"/>
    </row>
    <row r="17" spans="1:49" s="12" customFormat="1" ht="15.75" hidden="1" thickBot="1">
      <c r="A17" s="80" t="s">
        <v>93</v>
      </c>
      <c r="B17" s="20" t="s">
        <v>94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2">
        <f>SUM(D17:O17)</f>
        <v>0</v>
      </c>
      <c r="Q17" s="47"/>
      <c r="R17" s="47"/>
      <c r="S17" s="47"/>
      <c r="T17" s="47"/>
      <c r="U17" s="47"/>
      <c r="V17" s="47"/>
      <c r="W17" s="47"/>
      <c r="X17" s="47">
        <v>0</v>
      </c>
      <c r="Y17" s="47"/>
      <c r="Z17" s="47"/>
      <c r="AA17" s="47"/>
      <c r="AB17" s="47"/>
      <c r="AC17" s="22">
        <f>SUM(Q17:AB17)</f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3">
        <f>SUM(AD17:AO17)</f>
        <v>0</v>
      </c>
      <c r="AQ17" s="110">
        <f>SUM(C17-P17)</f>
        <v>0</v>
      </c>
      <c r="AR17" s="110">
        <f>P17-AC17</f>
        <v>0</v>
      </c>
      <c r="AS17" s="110"/>
      <c r="AT17" s="110"/>
      <c r="AU17" s="110"/>
      <c r="AV17" s="110"/>
      <c r="AW17" s="110"/>
    </row>
    <row r="18" spans="1:49" s="12" customFormat="1" ht="31.5" customHeight="1" hidden="1" thickBot="1">
      <c r="A18" s="46" t="s">
        <v>92</v>
      </c>
      <c r="B18" s="114" t="s">
        <v>91</v>
      </c>
      <c r="C18" s="47"/>
      <c r="D18" s="2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27"/>
      <c r="P18" s="27">
        <f>SUM(D18:O18)</f>
        <v>0</v>
      </c>
      <c r="Q18" s="27"/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26">
        <f>SUM(Q18:AB18)</f>
        <v>0</v>
      </c>
      <c r="AD18" s="27"/>
      <c r="AE18" s="47"/>
      <c r="AF18" s="47"/>
      <c r="AG18" s="47"/>
      <c r="AH18" s="48"/>
      <c r="AI18" s="47"/>
      <c r="AJ18" s="47"/>
      <c r="AK18" s="47"/>
      <c r="AL18" s="47"/>
      <c r="AM18" s="47"/>
      <c r="AN18" s="47"/>
      <c r="AO18" s="47"/>
      <c r="AP18" s="28">
        <f>SUM(AD18:AO18)</f>
        <v>0</v>
      </c>
      <c r="AQ18" s="110">
        <f>SUM(C18-P18)</f>
        <v>0</v>
      </c>
      <c r="AR18" s="110">
        <f>SUM(P18-AC18)</f>
        <v>0</v>
      </c>
      <c r="AS18" s="110"/>
      <c r="AT18" s="110" t="e">
        <f>P18/C18</f>
        <v>#DIV/0!</v>
      </c>
      <c r="AU18" s="110"/>
      <c r="AV18" s="110"/>
      <c r="AW18" s="110"/>
    </row>
    <row r="19" spans="1:49" s="24" customFormat="1" ht="18.75" thickBot="1">
      <c r="A19" s="197" t="s">
        <v>50</v>
      </c>
      <c r="B19" s="198"/>
      <c r="C19" s="30">
        <f>C14</f>
        <v>20788642</v>
      </c>
      <c r="D19" s="30">
        <f aca="true" t="shared" si="2" ref="D19:AT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0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0</v>
      </c>
      <c r="AQ19" s="110">
        <f t="shared" si="2"/>
        <v>20788642</v>
      </c>
      <c r="AR19" s="110">
        <f t="shared" si="2"/>
        <v>0</v>
      </c>
      <c r="AS19" s="110">
        <f t="shared" si="2"/>
        <v>0</v>
      </c>
      <c r="AT19" s="110">
        <f t="shared" si="2"/>
        <v>0</v>
      </c>
      <c r="AU19" s="110"/>
      <c r="AV19" s="110"/>
      <c r="AW19" s="110"/>
    </row>
    <row r="20" spans="1:49" ht="15">
      <c r="A20" s="109" t="s">
        <v>154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S20" s="110"/>
      <c r="AT20" s="110"/>
      <c r="AU20" s="110"/>
      <c r="AV20" s="110"/>
      <c r="AW20" s="110"/>
    </row>
    <row r="21" spans="1:49" ht="15">
      <c r="A21" s="1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S21" s="110"/>
      <c r="AT21" s="110"/>
      <c r="AU21" s="110"/>
      <c r="AV21" s="110"/>
      <c r="AW21" s="110"/>
    </row>
    <row r="22" spans="1:49" ht="15">
      <c r="A22" s="173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8"/>
      <c r="AS22" s="110"/>
      <c r="AT22" s="110"/>
      <c r="AU22" s="110"/>
      <c r="AV22" s="110"/>
      <c r="AW22" s="110"/>
    </row>
    <row r="23" spans="1:49" ht="30.75" customHeight="1">
      <c r="A23" s="173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8"/>
      <c r="AS23" s="110"/>
      <c r="AT23" s="110"/>
      <c r="AU23" s="110"/>
      <c r="AV23" s="110"/>
      <c r="AW23" s="110"/>
    </row>
    <row r="24" spans="1:49" ht="15" hidden="1">
      <c r="A24" s="61">
        <f ca="1">TODAY()</f>
        <v>40956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S24" s="110"/>
      <c r="AT24" s="110"/>
      <c r="AU24" s="110"/>
      <c r="AV24" s="110"/>
      <c r="AW24" s="110"/>
    </row>
    <row r="25" spans="1:49" ht="15" hidden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S25" s="110"/>
      <c r="AT25" s="110"/>
      <c r="AU25" s="110"/>
      <c r="AV25" s="110"/>
      <c r="AW25" s="110"/>
    </row>
    <row r="26" spans="1:49" ht="15" hidden="1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S26" s="110"/>
      <c r="AT26" s="110"/>
      <c r="AU26" s="110"/>
      <c r="AV26" s="110"/>
      <c r="AW26" s="110"/>
    </row>
    <row r="27" spans="1:49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S27" s="110"/>
      <c r="AT27" s="110"/>
      <c r="AU27" s="110"/>
      <c r="AV27" s="110"/>
      <c r="AW27" s="110"/>
    </row>
    <row r="28" spans="1:49" ht="15.75" thickBot="1">
      <c r="A28" s="4"/>
      <c r="B28" s="75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S28" s="110"/>
      <c r="AT28" s="110"/>
      <c r="AU28" s="110"/>
      <c r="AV28" s="110"/>
      <c r="AW28" s="110"/>
    </row>
    <row r="29" spans="1:42" ht="15.75">
      <c r="A29" s="4"/>
      <c r="B29" s="64"/>
      <c r="C29" s="194" t="s">
        <v>111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68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2012-02-17T20:35:15Z</cp:lastPrinted>
  <dcterms:created xsi:type="dcterms:W3CDTF">1999-04-05T19:37:02Z</dcterms:created>
  <dcterms:modified xsi:type="dcterms:W3CDTF">2012-02-17T20:36:34Z</dcterms:modified>
  <cp:category/>
  <cp:version/>
  <cp:contentType/>
  <cp:contentStatus/>
</cp:coreProperties>
</file>