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'!$A$1:$AP$83</definedName>
    <definedName name="_xlnm.Print_Area" localSheetId="2">'RESERVAS Dane'!$A$1:$AC$46</definedName>
  </definedNames>
  <calcPr fullCalcOnLoad="1"/>
</workbook>
</file>

<file path=xl/sharedStrings.xml><?xml version="1.0" encoding="utf-8"?>
<sst xmlns="http://schemas.openxmlformats.org/spreadsheetml/2006/main" count="396" uniqueCount="164">
  <si>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</si>
  <si>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</si>
  <si>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</si>
  <si>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</si>
  <si>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</si>
  <si>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</si>
  <si>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</si>
  <si>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</si>
  <si>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</si>
  <si>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</si>
  <si>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</si>
  <si>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</si>
  <si>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</si>
  <si>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</si>
  <si>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</si>
  <si>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</si>
  <si>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</si>
  <si>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</si>
  <si>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</si>
  <si>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</si>
  <si>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</si>
  <si>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</si>
  <si>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</si>
  <si>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</si>
  <si>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</si>
  <si>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</si>
  <si>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</si>
  <si>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</si>
  <si>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</si>
  <si>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</si>
  <si>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</si>
  <si>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</si>
  <si>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</si>
  <si>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</si>
  <si>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</si>
  <si>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</si>
  <si>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</si>
  <si>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</si>
  <si>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</si>
  <si>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</si>
  <si>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</si>
  <si>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</si>
  <si>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</si>
  <si>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</si>
  <si>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</si>
  <si>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</si>
  <si>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</si>
  <si>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</si>
  <si>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</si>
  <si>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</si>
  <si>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</si>
  <si>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</si>
  <si>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</si>
  <si>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</si>
  <si>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</si>
  <si>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</si>
  <si>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</si>
  <si>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</si>
  <si>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</si>
  <si>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</si>
  <si>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</si>
  <si>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</si>
  <si>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</si>
  <si>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</si>
  <si>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</si>
  <si>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</si>
  <si>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</si>
  <si>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</si>
  <si>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</si>
  <si>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</si>
  <si>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</si>
  <si>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</si>
  <si>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</si>
  <si>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</si>
  <si>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</si>
  <si>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</si>
  <si>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</si>
  <si>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</si>
  <si>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</si>
  <si>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</si>
  <si>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</si>
  <si>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</si>
  <si>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</si>
  <si>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</si>
  <si>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</si>
  <si>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</si>
  <si>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</si>
  <si>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</si>
  <si>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</si>
  <si>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</si>
  <si>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</si>
  <si>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</si>
  <si>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</si>
  <si>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</si>
  <si>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</si>
  <si>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</si>
  <si>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</si>
  <si>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</si>
  <si>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</si>
  <si>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</si>
  <si>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</si>
  <si>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</si>
  <si>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</si>
  <si>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</si>
  <si>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</si>
  <si>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</si>
  <si>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</si>
  <si>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</si>
  <si>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</si>
  <si>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</si>
  <si>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</si>
  <si>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</si>
  <si>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</si>
  <si>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</si>
  <si>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</si>
  <si>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</si>
  <si>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</si>
  <si>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</si>
  <si>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</si>
  <si>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</si>
  <si>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</si>
  <si>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</si>
  <si>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</si>
  <si>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</si>
  <si>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</si>
  <si>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</si>
  <si>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</si>
  <si>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</si>
  <si>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</si>
  <si>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</si>
  <si>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</si>
  <si>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</si>
  <si>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</si>
  <si>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</si>
  <si>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</si>
  <si>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</si>
  <si>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</si>
  <si>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</si>
  <si>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</si>
  <si>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</si>
  <si>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</si>
  <si>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</si>
  <si>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</si>
  <si>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</si>
  <si>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</si>
  <si>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</si>
  <si>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</si>
  <si>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</si>
  <si>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</si>
  <si>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</si>
  <si>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</si>
  <si>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</si>
  <si>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</si>
  <si>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</si>
  <si>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</si>
  <si>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</si>
  <si>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 xml:space="preserve">COORDINADOR PRESUPUESTO </t>
  </si>
  <si>
    <t xml:space="preserve">COORDINADOR  PRESUPUESTO </t>
  </si>
  <si>
    <t xml:space="preserve">OTRAS BONIFICACIONES  PROVISIONALES </t>
  </si>
  <si>
    <t>A|1|0|1|5||10|10</t>
  </si>
  <si>
    <t>JULIO</t>
  </si>
  <si>
    <r>
      <t xml:space="preserve">NOTA: </t>
    </r>
    <r>
      <rPr>
        <sz val="10"/>
        <rFont val="Arial"/>
        <family val="2"/>
      </rPr>
      <t>MEDIANTE RESOLUCION No. 359 DE JUNIO 27 DE 2008, SE  MODIFICO LA DESAGREGACION  DEL PRESUPUESTO DE  GASTOS  DE PERSONAL DEL DANE, POR  VALOR  DE $2.805.963, ASI:  DE  BONIFICACION  DE DIRECCION  A  PRIMA  DE  SERVICIOS</t>
    </r>
  </si>
  <si>
    <t>A  JULIO</t>
  </si>
  <si>
    <t>A JULIO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</si>
</sst>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2" ySplit="13" topLeftCell="P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27" sqref="J27"/>
    </sheetView>
  </sheetViews>
  <sheetFormatPr defaultColWidth="11.421875" defaultRowHeight="12.75"/>
  <cols>
    <col min="1" max="1" width="18.8515625" style="1" customWidth="1"/>
    <col min="2" max="2" width="58.7109375" style="1" customWidth="1"/>
    <col min="3" max="3" width="17.2812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15.57421875" style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1:16" s="25" customFormat="1" ht="15">
      <c r="A4" s="123" t="s">
        <v>146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6" t="s">
        <v>2</v>
      </c>
      <c r="B7" s="127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162</v>
      </c>
    </row>
    <row r="8" spans="1:16" s="25" customFormat="1" ht="15" customHeight="1" thickBot="1">
      <c r="A8" s="126" t="s">
        <v>3</v>
      </c>
      <c r="B8" s="127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134182730</v>
      </c>
      <c r="F14" s="39">
        <f t="shared" si="0"/>
        <v>4119977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307498740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100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/>
      <c r="L16" s="45"/>
      <c r="M16" s="45"/>
      <c r="N16" s="45"/>
      <c r="O16" s="45"/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134182730</v>
      </c>
      <c r="F17" s="51">
        <f t="shared" si="2"/>
        <v>4119977</v>
      </c>
      <c r="G17" s="51"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305127840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>
        <v>134182730</v>
      </c>
      <c r="F18" s="53">
        <v>4119977</v>
      </c>
      <c r="G18" s="53">
        <v>0</v>
      </c>
      <c r="H18" s="53">
        <v>0</v>
      </c>
      <c r="I18" s="53">
        <v>0</v>
      </c>
      <c r="J18" s="53">
        <v>0</v>
      </c>
      <c r="K18" s="53"/>
      <c r="L18" s="53"/>
      <c r="M18" s="53"/>
      <c r="N18" s="53"/>
      <c r="O18" s="53"/>
      <c r="P18" s="55">
        <f>SUM(D18:O18)</f>
        <v>305127840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3" t="s">
        <v>40</v>
      </c>
      <c r="B20" s="57" t="s">
        <v>46</v>
      </c>
      <c r="C20" s="58"/>
      <c r="D20" s="45">
        <v>0</v>
      </c>
      <c r="E20" s="46"/>
      <c r="F20" s="45"/>
      <c r="G20" s="45"/>
      <c r="H20" s="45"/>
      <c r="I20" s="45"/>
      <c r="J20" s="45"/>
      <c r="K20" s="45"/>
      <c r="L20" s="58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1"/>
      <c r="F22" s="59"/>
      <c r="G22" s="59"/>
      <c r="H22" s="48"/>
      <c r="I22" s="62"/>
      <c r="J22" s="59"/>
      <c r="K22" s="48"/>
      <c r="L22" s="60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12150826600.959997</v>
      </c>
      <c r="D23" s="51">
        <f t="shared" si="4"/>
        <v>5970847305</v>
      </c>
      <c r="E23" s="51">
        <f t="shared" si="4"/>
        <v>5022275881.000001</v>
      </c>
      <c r="F23" s="51">
        <f t="shared" si="4"/>
        <v>1056062395.4</v>
      </c>
      <c r="G23" s="51">
        <f t="shared" si="4"/>
        <v>53803270</v>
      </c>
      <c r="H23" s="51">
        <f t="shared" si="4"/>
        <v>23675266</v>
      </c>
      <c r="I23" s="51">
        <f t="shared" si="4"/>
        <v>6124159</v>
      </c>
      <c r="J23" s="51">
        <f t="shared" si="4"/>
        <v>23889853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40">
        <f t="shared" si="4"/>
        <v>12156678129.399998</v>
      </c>
    </row>
    <row r="24" spans="1:16" s="10" customFormat="1" ht="12.75">
      <c r="A24" s="15" t="s">
        <v>124</v>
      </c>
      <c r="B24" s="119" t="s">
        <v>123</v>
      </c>
      <c r="C24" s="45">
        <f>4891102636.4+27400039</f>
        <v>4918502675.4</v>
      </c>
      <c r="D24" s="53">
        <v>1078541776</v>
      </c>
      <c r="E24" s="45">
        <v>3403849145</v>
      </c>
      <c r="F24" s="45">
        <v>424648514.4</v>
      </c>
      <c r="G24" s="53">
        <v>1462609</v>
      </c>
      <c r="H24" s="53">
        <v>11733284</v>
      </c>
      <c r="I24" s="53">
        <v>0</v>
      </c>
      <c r="J24" s="53">
        <v>0</v>
      </c>
      <c r="K24" s="45"/>
      <c r="L24" s="45"/>
      <c r="M24" s="45"/>
      <c r="N24" s="45"/>
      <c r="O24" s="53"/>
      <c r="P24" s="47">
        <f aca="true" t="shared" si="5" ref="P24:P33">SUM(D24:O24)</f>
        <v>4920235328.4</v>
      </c>
    </row>
    <row r="25" spans="1:16" s="10" customFormat="1" ht="12.75">
      <c r="A25" s="15" t="s">
        <v>125</v>
      </c>
      <c r="B25" s="119" t="s">
        <v>134</v>
      </c>
      <c r="C25" s="45">
        <f>821167127.6+15145803</f>
        <v>836312930.6</v>
      </c>
      <c r="D25" s="53">
        <v>700581463.5</v>
      </c>
      <c r="E25" s="45">
        <v>110453569.1</v>
      </c>
      <c r="F25" s="45">
        <v>14576790</v>
      </c>
      <c r="G25" s="53">
        <v>3366736</v>
      </c>
      <c r="H25" s="53">
        <v>0</v>
      </c>
      <c r="I25" s="53">
        <v>1459302</v>
      </c>
      <c r="J25" s="53">
        <v>888250</v>
      </c>
      <c r="K25" s="45"/>
      <c r="L25" s="45"/>
      <c r="M25" s="45"/>
      <c r="N25" s="45"/>
      <c r="O25" s="53"/>
      <c r="P25" s="47">
        <f t="shared" si="5"/>
        <v>831326110.6</v>
      </c>
    </row>
    <row r="26" spans="1:16" s="10" customFormat="1" ht="12.75">
      <c r="A26" s="15" t="s">
        <v>126</v>
      </c>
      <c r="B26" s="119" t="s">
        <v>135</v>
      </c>
      <c r="C26" s="45">
        <f>2096863864+62204188</f>
        <v>2159068052</v>
      </c>
      <c r="D26" s="53">
        <v>1151960916</v>
      </c>
      <c r="E26" s="45">
        <v>737119164</v>
      </c>
      <c r="F26" s="45">
        <v>237474326</v>
      </c>
      <c r="G26" s="53">
        <v>19653662</v>
      </c>
      <c r="H26" s="53">
        <v>3429950</v>
      </c>
      <c r="I26" s="53">
        <v>3201902</v>
      </c>
      <c r="J26" s="53">
        <v>12791443</v>
      </c>
      <c r="K26" s="45"/>
      <c r="L26" s="45"/>
      <c r="M26" s="45"/>
      <c r="N26" s="45"/>
      <c r="O26" s="53"/>
      <c r="P26" s="47">
        <f t="shared" si="5"/>
        <v>2165631363</v>
      </c>
    </row>
    <row r="27" spans="1:16" s="10" customFormat="1" ht="12.75">
      <c r="A27" s="15" t="s">
        <v>127</v>
      </c>
      <c r="B27" s="119" t="s">
        <v>136</v>
      </c>
      <c r="C27" s="45">
        <f>164556372+578766</f>
        <v>165135138</v>
      </c>
      <c r="D27" s="53">
        <v>120676973</v>
      </c>
      <c r="E27" s="45">
        <v>33588594</v>
      </c>
      <c r="F27" s="45">
        <v>5490374</v>
      </c>
      <c r="G27" s="53">
        <v>0</v>
      </c>
      <c r="H27" s="53">
        <v>0</v>
      </c>
      <c r="I27" s="53">
        <v>0</v>
      </c>
      <c r="J27" s="53">
        <v>7837800</v>
      </c>
      <c r="K27" s="45"/>
      <c r="L27" s="45"/>
      <c r="M27" s="45"/>
      <c r="N27" s="45"/>
      <c r="O27" s="53"/>
      <c r="P27" s="47">
        <f t="shared" si="5"/>
        <v>167593741</v>
      </c>
    </row>
    <row r="28" spans="1:16" s="10" customFormat="1" ht="12.75">
      <c r="A28" s="15" t="s">
        <v>128</v>
      </c>
      <c r="B28" s="119" t="s">
        <v>137</v>
      </c>
      <c r="C28" s="45">
        <f>454802597.2+7352254</f>
        <v>462154851.2</v>
      </c>
      <c r="D28" s="53">
        <v>385740673</v>
      </c>
      <c r="E28" s="45">
        <v>47674477.2</v>
      </c>
      <c r="F28" s="45">
        <v>20138709</v>
      </c>
      <c r="G28" s="53">
        <v>0</v>
      </c>
      <c r="H28" s="53">
        <v>1170000</v>
      </c>
      <c r="I28" s="53">
        <v>965867</v>
      </c>
      <c r="J28" s="53">
        <v>0</v>
      </c>
      <c r="K28" s="45"/>
      <c r="L28" s="45"/>
      <c r="M28" s="45"/>
      <c r="N28" s="45"/>
      <c r="O28" s="53"/>
      <c r="P28" s="47">
        <f t="shared" si="5"/>
        <v>455689726.2</v>
      </c>
    </row>
    <row r="29" spans="1:16" s="10" customFormat="1" ht="12.75">
      <c r="A29" s="15" t="s">
        <v>129</v>
      </c>
      <c r="B29" s="119" t="s">
        <v>138</v>
      </c>
      <c r="C29" s="45">
        <f>1665299384.08+28601353</f>
        <v>1693900737.08</v>
      </c>
      <c r="D29" s="53">
        <v>1303060475</v>
      </c>
      <c r="E29" s="45">
        <v>283617341.08</v>
      </c>
      <c r="F29" s="45">
        <v>81671668</v>
      </c>
      <c r="G29" s="53">
        <v>23955493</v>
      </c>
      <c r="H29" s="53">
        <v>6349282</v>
      </c>
      <c r="I29" s="53">
        <v>497088</v>
      </c>
      <c r="J29" s="53">
        <v>567382</v>
      </c>
      <c r="K29" s="45"/>
      <c r="L29" s="45"/>
      <c r="M29" s="45"/>
      <c r="N29" s="45"/>
      <c r="O29" s="53"/>
      <c r="P29" s="47">
        <f t="shared" si="5"/>
        <v>1699718729.08</v>
      </c>
    </row>
    <row r="30" spans="1:16" s="10" customFormat="1" ht="12.75">
      <c r="A30" s="15" t="s">
        <v>130</v>
      </c>
      <c r="B30" s="119" t="s">
        <v>139</v>
      </c>
      <c r="C30" s="45">
        <f>189158023.67+12885720</f>
        <v>202043743.67</v>
      </c>
      <c r="D30" s="53">
        <v>146376280.5</v>
      </c>
      <c r="E30" s="45">
        <v>27197554.11</v>
      </c>
      <c r="F30" s="45">
        <v>26381254</v>
      </c>
      <c r="G30" s="53">
        <v>1208667</v>
      </c>
      <c r="H30" s="53">
        <v>0</v>
      </c>
      <c r="I30" s="53">
        <v>0</v>
      </c>
      <c r="J30" s="53">
        <v>0</v>
      </c>
      <c r="K30" s="45"/>
      <c r="L30" s="45"/>
      <c r="M30" s="45"/>
      <c r="N30" s="45"/>
      <c r="O30" s="53"/>
      <c r="P30" s="47">
        <f t="shared" si="5"/>
        <v>201163755.61</v>
      </c>
    </row>
    <row r="31" spans="1:16" s="10" customFormat="1" ht="12.75">
      <c r="A31" s="15" t="s">
        <v>131</v>
      </c>
      <c r="B31" s="119" t="s">
        <v>140</v>
      </c>
      <c r="C31" s="45">
        <f>629166978.81+7388948</f>
        <v>636555926.81</v>
      </c>
      <c r="D31" s="53">
        <v>362264840</v>
      </c>
      <c r="E31" s="45">
        <v>135753594.81</v>
      </c>
      <c r="F31" s="45">
        <v>153294692</v>
      </c>
      <c r="G31" s="53">
        <v>0</v>
      </c>
      <c r="H31" s="53">
        <v>0</v>
      </c>
      <c r="I31" s="53">
        <v>0</v>
      </c>
      <c r="J31" s="53">
        <v>0</v>
      </c>
      <c r="K31" s="45"/>
      <c r="L31" s="45"/>
      <c r="M31" s="45"/>
      <c r="N31" s="45"/>
      <c r="O31" s="53"/>
      <c r="P31" s="47">
        <f t="shared" si="5"/>
        <v>651313126.81</v>
      </c>
    </row>
    <row r="32" spans="1:16" s="10" customFormat="1" ht="12.75">
      <c r="A32" s="15" t="s">
        <v>132</v>
      </c>
      <c r="B32" s="119" t="s">
        <v>141</v>
      </c>
      <c r="C32" s="45">
        <f>621195785.81+66234451</f>
        <v>687430236.81</v>
      </c>
      <c r="D32" s="53">
        <v>459661734.5</v>
      </c>
      <c r="E32" s="45">
        <v>182536015.81</v>
      </c>
      <c r="F32" s="45">
        <v>25632358</v>
      </c>
      <c r="G32" s="53">
        <v>4156103</v>
      </c>
      <c r="H32" s="53">
        <v>992750</v>
      </c>
      <c r="I32" s="53">
        <v>0</v>
      </c>
      <c r="J32" s="53">
        <v>1804978</v>
      </c>
      <c r="K32" s="45"/>
      <c r="L32" s="45"/>
      <c r="M32" s="45"/>
      <c r="N32" s="45"/>
      <c r="O32" s="53"/>
      <c r="P32" s="47">
        <f t="shared" si="5"/>
        <v>674783939.31</v>
      </c>
    </row>
    <row r="33" spans="1:16" s="10" customFormat="1" ht="13.5" thickBot="1">
      <c r="A33" s="15" t="s">
        <v>133</v>
      </c>
      <c r="B33" s="119" t="s">
        <v>142</v>
      </c>
      <c r="C33" s="45">
        <f>352968599.39+36753710</f>
        <v>389722309.39</v>
      </c>
      <c r="D33" s="53">
        <v>261982173.5</v>
      </c>
      <c r="E33" s="45">
        <v>60486425.89</v>
      </c>
      <c r="F33" s="45">
        <v>66753710</v>
      </c>
      <c r="G33" s="53">
        <v>0</v>
      </c>
      <c r="H33" s="53">
        <v>0</v>
      </c>
      <c r="I33" s="53">
        <v>0</v>
      </c>
      <c r="J33" s="53">
        <v>0</v>
      </c>
      <c r="K33" s="45"/>
      <c r="L33" s="45"/>
      <c r="M33" s="45"/>
      <c r="N33" s="101"/>
      <c r="O33" s="53"/>
      <c r="P33" s="47">
        <f t="shared" si="5"/>
        <v>389222309.39</v>
      </c>
    </row>
    <row r="34" spans="1:16" s="11" customFormat="1" ht="13.5" thickBot="1">
      <c r="A34" s="128" t="s">
        <v>33</v>
      </c>
      <c r="B34" s="129"/>
      <c r="C34" s="51">
        <f aca="true" t="shared" si="6" ref="C34:P34">SUM(C15+C17+C19+C23)</f>
        <v>12458325340.959997</v>
      </c>
      <c r="D34" s="51">
        <f t="shared" si="6"/>
        <v>6140043338</v>
      </c>
      <c r="E34" s="51">
        <f t="shared" si="6"/>
        <v>5156458611.000001</v>
      </c>
      <c r="F34" s="51">
        <f t="shared" si="6"/>
        <v>1060182372.4</v>
      </c>
      <c r="G34" s="51">
        <f t="shared" si="6"/>
        <v>53803270</v>
      </c>
      <c r="H34" s="51">
        <f t="shared" si="6"/>
        <v>23675266</v>
      </c>
      <c r="I34" s="51">
        <f t="shared" si="6"/>
        <v>6124159</v>
      </c>
      <c r="J34" s="51">
        <f t="shared" si="6"/>
        <v>23889853</v>
      </c>
      <c r="K34" s="51">
        <f t="shared" si="6"/>
        <v>0</v>
      </c>
      <c r="L34" s="51">
        <f t="shared" si="6"/>
        <v>0</v>
      </c>
      <c r="M34" s="51">
        <f t="shared" si="6"/>
        <v>0</v>
      </c>
      <c r="N34" s="51">
        <f t="shared" si="6"/>
        <v>0</v>
      </c>
      <c r="O34" s="51">
        <f t="shared" si="6"/>
        <v>0</v>
      </c>
      <c r="P34" s="40">
        <f t="shared" si="6"/>
        <v>12464176869.399998</v>
      </c>
    </row>
    <row r="35" spans="1:16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2"/>
      <c r="D41" s="120"/>
      <c r="E41" s="120"/>
      <c r="F41" s="120"/>
      <c r="G41" s="120"/>
      <c r="H41" s="120"/>
      <c r="I41" s="120"/>
      <c r="J41" s="120"/>
      <c r="K41" s="6"/>
      <c r="L41" s="6"/>
      <c r="M41" s="6"/>
      <c r="N41" s="4"/>
      <c r="O41" s="6"/>
      <c r="P41" s="7"/>
    </row>
    <row r="42" spans="1:16" ht="15" customHeight="1">
      <c r="A42" s="3"/>
      <c r="B42" s="118" t="s">
        <v>156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A1:P1"/>
    <mergeCell ref="A2:P2"/>
    <mergeCell ref="A3:P3"/>
    <mergeCell ref="A4:P4"/>
    <mergeCell ref="D41:J41"/>
    <mergeCell ref="C42:P42"/>
    <mergeCell ref="A5:P5"/>
    <mergeCell ref="A7:B7"/>
    <mergeCell ref="A8:B8"/>
    <mergeCell ref="A34:B3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tabSelected="1" zoomScale="75" zoomScaleNormal="75" workbookViewId="0" topLeftCell="A1">
      <pane xSplit="2" ySplit="11" topLeftCell="P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1" sqref="AQ11:AU11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3" width="20.7109375" style="1" customWidth="1"/>
    <col min="24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8"/>
    </row>
    <row r="2" spans="1:42" ht="12.7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</row>
    <row r="3" spans="1:42" ht="12.7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5"/>
    </row>
    <row r="4" spans="1:42" ht="12.75">
      <c r="A4" s="133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5"/>
    </row>
    <row r="5" spans="1:42" ht="12.7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2" ht="12.75">
      <c r="A6" s="96" t="s">
        <v>2</v>
      </c>
      <c r="B6" s="97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160</v>
      </c>
    </row>
    <row r="7" spans="1:42" ht="15" customHeight="1">
      <c r="A7" s="96" t="s">
        <v>3</v>
      </c>
      <c r="B7" s="98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SUM(C14,C43,C56)</f>
        <v>18535000000</v>
      </c>
      <c r="D13" s="39">
        <f t="shared" si="0"/>
        <v>1974927892</v>
      </c>
      <c r="E13" s="39">
        <f t="shared" si="0"/>
        <v>1320240752</v>
      </c>
      <c r="F13" s="39">
        <f t="shared" si="0"/>
        <v>1054902955</v>
      </c>
      <c r="G13" s="39">
        <f t="shared" si="0"/>
        <v>1413069608</v>
      </c>
      <c r="H13" s="39">
        <f t="shared" si="0"/>
        <v>1628704141</v>
      </c>
      <c r="I13" s="39">
        <f t="shared" si="0"/>
        <v>1530935601</v>
      </c>
      <c r="J13" s="39">
        <f t="shared" si="0"/>
        <v>1710459287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10633240236</v>
      </c>
      <c r="Q13" s="39">
        <f t="shared" si="0"/>
        <v>1000475167</v>
      </c>
      <c r="R13" s="39">
        <f t="shared" si="0"/>
        <v>1247703728</v>
      </c>
      <c r="S13" s="39">
        <f t="shared" si="0"/>
        <v>1196065410</v>
      </c>
      <c r="T13" s="39">
        <f t="shared" si="0"/>
        <v>1433566815</v>
      </c>
      <c r="U13" s="39">
        <f t="shared" si="0"/>
        <v>1413038081</v>
      </c>
      <c r="V13" s="39">
        <f t="shared" si="0"/>
        <v>1620150913</v>
      </c>
      <c r="W13" s="39">
        <f t="shared" si="0"/>
        <v>2093861010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10004861124</v>
      </c>
      <c r="AD13" s="39">
        <f t="shared" si="0"/>
        <v>705613393</v>
      </c>
      <c r="AE13" s="39">
        <f t="shared" si="0"/>
        <v>1303386088</v>
      </c>
      <c r="AF13" s="39">
        <f t="shared" si="0"/>
        <v>1367758295</v>
      </c>
      <c r="AG13" s="39">
        <f t="shared" si="0"/>
        <v>1463981839</v>
      </c>
      <c r="AH13" s="39">
        <f t="shared" si="0"/>
        <v>1449641890</v>
      </c>
      <c r="AI13" s="39">
        <f t="shared" si="0"/>
        <v>1619086007</v>
      </c>
      <c r="AJ13" s="39">
        <f t="shared" si="0"/>
        <v>1718843722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9628311234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SUM(C15:C42)</f>
        <v>16603000000</v>
      </c>
      <c r="D14" s="39">
        <f t="shared" si="1"/>
        <v>1015734526</v>
      </c>
      <c r="E14" s="39">
        <f t="shared" si="1"/>
        <v>1212313593</v>
      </c>
      <c r="F14" s="39">
        <f t="shared" si="1"/>
        <v>1014116875</v>
      </c>
      <c r="G14" s="39">
        <f t="shared" si="1"/>
        <v>1354598216</v>
      </c>
      <c r="H14" s="39">
        <f t="shared" si="1"/>
        <v>1611549787</v>
      </c>
      <c r="I14" s="39">
        <f t="shared" si="1"/>
        <v>1380591355</v>
      </c>
      <c r="J14" s="39">
        <f t="shared" si="1"/>
        <v>1669341922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9258246274</v>
      </c>
      <c r="Q14" s="39">
        <f t="shared" si="1"/>
        <v>996915466</v>
      </c>
      <c r="R14" s="39">
        <f t="shared" si="1"/>
        <v>1139247939</v>
      </c>
      <c r="S14" s="39">
        <f t="shared" si="1"/>
        <v>1079237969</v>
      </c>
      <c r="T14" s="39">
        <f t="shared" si="1"/>
        <v>1319279933</v>
      </c>
      <c r="U14" s="39">
        <f t="shared" si="1"/>
        <v>1309556596</v>
      </c>
      <c r="V14" s="39">
        <f t="shared" si="1"/>
        <v>1390348338</v>
      </c>
      <c r="W14" s="39">
        <f t="shared" si="1"/>
        <v>1991379031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9225965272</v>
      </c>
      <c r="AD14" s="39">
        <f t="shared" si="1"/>
        <v>703425947</v>
      </c>
      <c r="AE14" s="39">
        <f t="shared" si="1"/>
        <v>1198526653</v>
      </c>
      <c r="AF14" s="39">
        <f t="shared" si="1"/>
        <v>1311471638</v>
      </c>
      <c r="AG14" s="39">
        <f t="shared" si="1"/>
        <v>1315628799</v>
      </c>
      <c r="AH14" s="39">
        <f t="shared" si="1"/>
        <v>1315184866</v>
      </c>
      <c r="AI14" s="39">
        <f t="shared" si="1"/>
        <v>1390348338</v>
      </c>
      <c r="AJ14" s="39">
        <f t="shared" si="1"/>
        <v>1615273585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8849859826</v>
      </c>
    </row>
    <row r="15" spans="1:42" s="12" customFormat="1" ht="12.75">
      <c r="A15" s="41" t="s">
        <v>52</v>
      </c>
      <c r="B15" s="42" t="s">
        <v>54</v>
      </c>
      <c r="C15" s="43">
        <v>8593407733</v>
      </c>
      <c r="D15" s="43">
        <v>577057402</v>
      </c>
      <c r="E15" s="43">
        <v>706591152</v>
      </c>
      <c r="F15" s="43">
        <v>815025760</v>
      </c>
      <c r="G15" s="43">
        <v>743704954</v>
      </c>
      <c r="H15" s="43">
        <v>745754656</v>
      </c>
      <c r="I15" s="43">
        <v>723106318</v>
      </c>
      <c r="J15" s="43">
        <v>695536386</v>
      </c>
      <c r="K15" s="43"/>
      <c r="L15" s="43"/>
      <c r="M15" s="43"/>
      <c r="N15" s="43"/>
      <c r="O15" s="43"/>
      <c r="P15" s="77">
        <f>SUM(D15:O15)</f>
        <v>5006776628</v>
      </c>
      <c r="Q15" s="43">
        <v>577057402</v>
      </c>
      <c r="R15" s="43">
        <v>706591152</v>
      </c>
      <c r="S15" s="43">
        <v>815025760</v>
      </c>
      <c r="T15" s="43">
        <v>743704954</v>
      </c>
      <c r="U15" s="43">
        <v>745754656</v>
      </c>
      <c r="V15" s="43">
        <v>723106318</v>
      </c>
      <c r="W15" s="43">
        <v>695536386</v>
      </c>
      <c r="X15" s="43"/>
      <c r="Y15" s="43"/>
      <c r="Z15" s="43"/>
      <c r="AA15" s="43"/>
      <c r="AB15" s="43"/>
      <c r="AC15" s="77">
        <f>SUM(Q15:AB15)</f>
        <v>5006776628</v>
      </c>
      <c r="AD15" s="43">
        <v>577057402</v>
      </c>
      <c r="AE15" s="43">
        <v>706591152</v>
      </c>
      <c r="AF15" s="43">
        <v>813048624</v>
      </c>
      <c r="AG15" s="43">
        <v>745682090</v>
      </c>
      <c r="AH15" s="43">
        <v>745754656</v>
      </c>
      <c r="AI15" s="43">
        <v>723106318</v>
      </c>
      <c r="AJ15" s="43">
        <v>695536386</v>
      </c>
      <c r="AK15" s="43"/>
      <c r="AL15" s="43"/>
      <c r="AM15" s="43"/>
      <c r="AN15" s="43"/>
      <c r="AO15" s="43"/>
      <c r="AP15" s="78">
        <f>SUM(AD15:AO15)</f>
        <v>5006776628</v>
      </c>
    </row>
    <row r="16" spans="1:42" s="12" customFormat="1" ht="12.75">
      <c r="A16" s="16" t="s">
        <v>53</v>
      </c>
      <c r="B16" s="52" t="s">
        <v>55</v>
      </c>
      <c r="C16" s="53">
        <v>625592267</v>
      </c>
      <c r="D16" s="53">
        <v>15491132</v>
      </c>
      <c r="E16" s="53">
        <v>31871533</v>
      </c>
      <c r="F16" s="53">
        <v>46888272</v>
      </c>
      <c r="G16" s="53">
        <v>42500531</v>
      </c>
      <c r="H16" s="53">
        <v>18598208</v>
      </c>
      <c r="I16" s="53">
        <v>81034007</v>
      </c>
      <c r="J16" s="53">
        <v>56731799</v>
      </c>
      <c r="K16" s="53"/>
      <c r="L16" s="53"/>
      <c r="M16" s="53"/>
      <c r="N16" s="53"/>
      <c r="O16" s="53"/>
      <c r="P16" s="46">
        <f aca="true" t="shared" si="2" ref="P16:P44">SUM(D16:O16)</f>
        <v>293115482</v>
      </c>
      <c r="Q16" s="53">
        <v>15491132</v>
      </c>
      <c r="R16" s="53">
        <v>31871533</v>
      </c>
      <c r="S16" s="53">
        <v>46888272</v>
      </c>
      <c r="T16" s="53">
        <v>42500531</v>
      </c>
      <c r="U16" s="53">
        <v>18598208</v>
      </c>
      <c r="V16" s="53">
        <v>81034007</v>
      </c>
      <c r="W16" s="53">
        <v>56731799</v>
      </c>
      <c r="X16" s="53"/>
      <c r="Y16" s="53"/>
      <c r="Z16" s="53"/>
      <c r="AA16" s="53"/>
      <c r="AB16" s="53"/>
      <c r="AC16" s="46">
        <f aca="true" t="shared" si="3" ref="AC16:AC44">SUM(Q16:AB16)</f>
        <v>293115482</v>
      </c>
      <c r="AD16" s="53">
        <v>15491132</v>
      </c>
      <c r="AE16" s="53">
        <v>31871533</v>
      </c>
      <c r="AF16" s="53">
        <v>46888272</v>
      </c>
      <c r="AG16" s="53">
        <v>40960806</v>
      </c>
      <c r="AH16" s="53">
        <v>20137933</v>
      </c>
      <c r="AI16" s="53">
        <v>81034007</v>
      </c>
      <c r="AJ16" s="53">
        <v>56731799</v>
      </c>
      <c r="AK16" s="53"/>
      <c r="AL16" s="53"/>
      <c r="AM16" s="53"/>
      <c r="AN16" s="53"/>
      <c r="AO16" s="53"/>
      <c r="AP16" s="47">
        <f aca="true" t="shared" si="4" ref="AP16:AP44">SUM(AD16:AO16)</f>
        <v>293115482</v>
      </c>
    </row>
    <row r="17" spans="1:42" s="12" customFormat="1" ht="12.75">
      <c r="A17" s="16" t="s">
        <v>74</v>
      </c>
      <c r="B17" s="52" t="s">
        <v>56</v>
      </c>
      <c r="C17" s="53">
        <v>25000000</v>
      </c>
      <c r="D17" s="53">
        <v>985553</v>
      </c>
      <c r="E17" s="53">
        <v>460391</v>
      </c>
      <c r="F17" s="53">
        <v>340424</v>
      </c>
      <c r="G17" s="53">
        <v>945999</v>
      </c>
      <c r="H17" s="53">
        <v>1198103</v>
      </c>
      <c r="I17" s="53">
        <v>1821915</v>
      </c>
      <c r="J17" s="53">
        <v>2005261</v>
      </c>
      <c r="K17" s="53"/>
      <c r="L17" s="53"/>
      <c r="M17" s="53"/>
      <c r="N17" s="53"/>
      <c r="O17" s="53"/>
      <c r="P17" s="46">
        <f t="shared" si="2"/>
        <v>7757646</v>
      </c>
      <c r="Q17" s="53">
        <v>985553</v>
      </c>
      <c r="R17" s="53">
        <v>460391</v>
      </c>
      <c r="S17" s="53">
        <v>340424</v>
      </c>
      <c r="T17" s="53">
        <v>945999</v>
      </c>
      <c r="U17" s="53">
        <v>1198103</v>
      </c>
      <c r="V17" s="53">
        <v>1821915</v>
      </c>
      <c r="W17" s="53">
        <v>2005261</v>
      </c>
      <c r="X17" s="53"/>
      <c r="Y17" s="53"/>
      <c r="Z17" s="53"/>
      <c r="AA17" s="53"/>
      <c r="AB17" s="53"/>
      <c r="AC17" s="46">
        <f t="shared" si="3"/>
        <v>7757646</v>
      </c>
      <c r="AD17" s="53">
        <v>985553</v>
      </c>
      <c r="AE17" s="53">
        <v>460391</v>
      </c>
      <c r="AF17" s="53">
        <v>340424</v>
      </c>
      <c r="AG17" s="53">
        <v>945999</v>
      </c>
      <c r="AH17" s="53">
        <v>1198103</v>
      </c>
      <c r="AI17" s="53">
        <v>1821915</v>
      </c>
      <c r="AJ17" s="53">
        <v>2005261</v>
      </c>
      <c r="AK17" s="53"/>
      <c r="AL17" s="53"/>
      <c r="AM17" s="53"/>
      <c r="AN17" s="53"/>
      <c r="AO17" s="53"/>
      <c r="AP17" s="47">
        <f t="shared" si="4"/>
        <v>7757646</v>
      </c>
    </row>
    <row r="18" spans="1:42" s="12" customFormat="1" ht="12.75">
      <c r="A18" s="16" t="s">
        <v>75</v>
      </c>
      <c r="B18" s="52" t="s">
        <v>57</v>
      </c>
      <c r="C18" s="53">
        <v>547000000</v>
      </c>
      <c r="D18" s="53">
        <v>40051658</v>
      </c>
      <c r="E18" s="53">
        <v>42579990</v>
      </c>
      <c r="F18" s="53">
        <v>49599287</v>
      </c>
      <c r="G18" s="53">
        <v>45708426</v>
      </c>
      <c r="H18" s="53">
        <v>46430327</v>
      </c>
      <c r="I18" s="53">
        <v>41161816</v>
      </c>
      <c r="J18" s="53">
        <v>41932682</v>
      </c>
      <c r="K18" s="53"/>
      <c r="L18" s="53"/>
      <c r="M18" s="53"/>
      <c r="N18" s="53"/>
      <c r="O18" s="53"/>
      <c r="P18" s="46">
        <f t="shared" si="2"/>
        <v>307464186</v>
      </c>
      <c r="Q18" s="53">
        <v>40051658</v>
      </c>
      <c r="R18" s="53">
        <v>42579990</v>
      </c>
      <c r="S18" s="53">
        <v>49599287</v>
      </c>
      <c r="T18" s="53">
        <v>45708426</v>
      </c>
      <c r="U18" s="53">
        <v>46430327</v>
      </c>
      <c r="V18" s="53">
        <v>41161816</v>
      </c>
      <c r="W18" s="53">
        <v>41932682</v>
      </c>
      <c r="X18" s="53"/>
      <c r="Y18" s="53"/>
      <c r="Z18" s="53"/>
      <c r="AA18" s="53"/>
      <c r="AB18" s="53"/>
      <c r="AC18" s="46">
        <f t="shared" si="3"/>
        <v>307464186</v>
      </c>
      <c r="AD18" s="53">
        <v>40051658</v>
      </c>
      <c r="AE18" s="53">
        <v>42579990</v>
      </c>
      <c r="AF18" s="53">
        <v>49599287</v>
      </c>
      <c r="AG18" s="53">
        <v>45708426</v>
      </c>
      <c r="AH18" s="53">
        <v>46430327</v>
      </c>
      <c r="AI18" s="53">
        <v>41161816</v>
      </c>
      <c r="AJ18" s="53">
        <v>41932682</v>
      </c>
      <c r="AK18" s="53"/>
      <c r="AL18" s="53"/>
      <c r="AM18" s="53"/>
      <c r="AN18" s="53"/>
      <c r="AO18" s="53"/>
      <c r="AP18" s="47">
        <f t="shared" si="4"/>
        <v>307464186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>
        <v>8685382</v>
      </c>
      <c r="F19" s="53">
        <v>10167971</v>
      </c>
      <c r="G19" s="53">
        <v>9179578</v>
      </c>
      <c r="H19" s="53">
        <v>9179578</v>
      </c>
      <c r="I19" s="53">
        <v>8534243</v>
      </c>
      <c r="J19" s="53">
        <v>6985440</v>
      </c>
      <c r="K19" s="53"/>
      <c r="L19" s="53"/>
      <c r="M19" s="53"/>
      <c r="N19" s="53"/>
      <c r="O19" s="53"/>
      <c r="P19" s="46">
        <f t="shared" si="2"/>
        <v>61417573</v>
      </c>
      <c r="Q19" s="53">
        <v>8685381</v>
      </c>
      <c r="R19" s="53">
        <v>8685382</v>
      </c>
      <c r="S19" s="53">
        <v>10167971</v>
      </c>
      <c r="T19" s="53">
        <v>9179578</v>
      </c>
      <c r="U19" s="53">
        <v>9179578</v>
      </c>
      <c r="V19" s="53">
        <v>8534243</v>
      </c>
      <c r="W19" s="53">
        <v>6985440</v>
      </c>
      <c r="X19" s="53"/>
      <c r="Y19" s="53"/>
      <c r="Z19" s="53"/>
      <c r="AA19" s="53"/>
      <c r="AB19" s="53"/>
      <c r="AC19" s="46">
        <f t="shared" si="3"/>
        <v>61417573</v>
      </c>
      <c r="AD19" s="53">
        <v>8685381</v>
      </c>
      <c r="AE19" s="53">
        <v>8685382</v>
      </c>
      <c r="AF19" s="53">
        <v>10167971</v>
      </c>
      <c r="AG19" s="53">
        <v>9179578</v>
      </c>
      <c r="AH19" s="53">
        <v>9179578</v>
      </c>
      <c r="AI19" s="53">
        <v>8534243</v>
      </c>
      <c r="AJ19" s="53">
        <v>6985440</v>
      </c>
      <c r="AK19" s="53"/>
      <c r="AL19" s="53"/>
      <c r="AM19" s="53"/>
      <c r="AN19" s="53"/>
      <c r="AO19" s="53"/>
      <c r="AP19" s="47">
        <f t="shared" si="4"/>
        <v>61417573</v>
      </c>
    </row>
    <row r="20" spans="1:42" s="12" customFormat="1" ht="12.75">
      <c r="A20" s="16" t="s">
        <v>159</v>
      </c>
      <c r="B20" s="52" t="s">
        <v>158</v>
      </c>
      <c r="C20" s="53">
        <v>49000000</v>
      </c>
      <c r="D20" s="53"/>
      <c r="E20" s="53"/>
      <c r="F20" s="53"/>
      <c r="G20" s="53"/>
      <c r="H20" s="53">
        <v>45800000</v>
      </c>
      <c r="I20" s="53">
        <v>0</v>
      </c>
      <c r="J20" s="53">
        <v>0</v>
      </c>
      <c r="K20" s="53"/>
      <c r="L20" s="53"/>
      <c r="M20" s="53"/>
      <c r="N20" s="53"/>
      <c r="O20" s="53"/>
      <c r="P20" s="46">
        <f t="shared" si="2"/>
        <v>45800000</v>
      </c>
      <c r="Q20" s="53"/>
      <c r="R20" s="53"/>
      <c r="S20" s="53"/>
      <c r="T20" s="53"/>
      <c r="U20" s="53">
        <v>45800000</v>
      </c>
      <c r="V20" s="53">
        <v>0</v>
      </c>
      <c r="W20" s="53">
        <v>0</v>
      </c>
      <c r="X20" s="53"/>
      <c r="Y20" s="53"/>
      <c r="Z20" s="53"/>
      <c r="AA20" s="53"/>
      <c r="AB20" s="53"/>
      <c r="AC20" s="46">
        <f t="shared" si="3"/>
        <v>45800000</v>
      </c>
      <c r="AD20" s="53"/>
      <c r="AE20" s="53"/>
      <c r="AF20" s="53"/>
      <c r="AG20" s="53"/>
      <c r="AH20" s="53">
        <v>45800000</v>
      </c>
      <c r="AI20" s="53">
        <v>0</v>
      </c>
      <c r="AJ20" s="53">
        <v>0</v>
      </c>
      <c r="AK20" s="53"/>
      <c r="AL20" s="53"/>
      <c r="AM20" s="53"/>
      <c r="AN20" s="53"/>
      <c r="AO20" s="53"/>
      <c r="AP20" s="47">
        <f t="shared" si="4"/>
        <v>45800000</v>
      </c>
    </row>
    <row r="21" spans="1:42" s="12" customFormat="1" ht="12.75">
      <c r="A21" s="16" t="s">
        <v>79</v>
      </c>
      <c r="B21" s="52" t="s">
        <v>77</v>
      </c>
      <c r="C21" s="53">
        <v>68609184</v>
      </c>
      <c r="D21" s="53">
        <v>4115858</v>
      </c>
      <c r="E21" s="53">
        <v>5564729</v>
      </c>
      <c r="F21" s="53">
        <v>6231796</v>
      </c>
      <c r="G21" s="53">
        <v>5856551</v>
      </c>
      <c r="H21" s="53">
        <v>5897843</v>
      </c>
      <c r="I21" s="53">
        <v>5663877</v>
      </c>
      <c r="J21" s="53">
        <v>5497477</v>
      </c>
      <c r="K21" s="53"/>
      <c r="L21" s="53"/>
      <c r="M21" s="53"/>
      <c r="N21" s="53"/>
      <c r="O21" s="53"/>
      <c r="P21" s="46">
        <f t="shared" si="2"/>
        <v>38828131</v>
      </c>
      <c r="Q21" s="53">
        <v>4115858</v>
      </c>
      <c r="R21" s="53">
        <v>5564729</v>
      </c>
      <c r="S21" s="53">
        <v>6231796</v>
      </c>
      <c r="T21" s="53">
        <v>5856551</v>
      </c>
      <c r="U21" s="53">
        <v>5897843</v>
      </c>
      <c r="V21" s="53">
        <v>5663877</v>
      </c>
      <c r="W21" s="53">
        <v>5497477</v>
      </c>
      <c r="X21" s="53"/>
      <c r="Y21" s="53"/>
      <c r="Z21" s="53"/>
      <c r="AA21" s="53"/>
      <c r="AB21" s="53"/>
      <c r="AC21" s="46">
        <f t="shared" si="3"/>
        <v>38828131</v>
      </c>
      <c r="AD21" s="53">
        <v>4115858</v>
      </c>
      <c r="AE21" s="53">
        <v>5564729</v>
      </c>
      <c r="AF21" s="53">
        <v>6231796</v>
      </c>
      <c r="AG21" s="53">
        <v>5856551</v>
      </c>
      <c r="AH21" s="53">
        <v>5897843</v>
      </c>
      <c r="AI21" s="53">
        <v>5663877</v>
      </c>
      <c r="AJ21" s="53">
        <v>5497477</v>
      </c>
      <c r="AK21" s="53"/>
      <c r="AL21" s="53"/>
      <c r="AM21" s="53"/>
      <c r="AN21" s="53"/>
      <c r="AO21" s="53"/>
      <c r="AP21" s="47">
        <f t="shared" si="4"/>
        <v>38828131</v>
      </c>
    </row>
    <row r="22" spans="1:42" s="12" customFormat="1" ht="12.75">
      <c r="A22" s="16" t="s">
        <v>80</v>
      </c>
      <c r="B22" s="52" t="s">
        <v>78</v>
      </c>
      <c r="C22" s="53">
        <v>65227200</v>
      </c>
      <c r="D22" s="53">
        <v>4621888</v>
      </c>
      <c r="E22" s="53">
        <v>6273666</v>
      </c>
      <c r="F22" s="53">
        <v>4539332</v>
      </c>
      <c r="G22" s="53">
        <v>5674166</v>
      </c>
      <c r="H22" s="53">
        <v>5738334</v>
      </c>
      <c r="I22" s="53">
        <v>5435833</v>
      </c>
      <c r="J22" s="53">
        <v>5298333</v>
      </c>
      <c r="K22" s="53"/>
      <c r="L22" s="53"/>
      <c r="M22" s="53"/>
      <c r="N22" s="53"/>
      <c r="O22" s="53"/>
      <c r="P22" s="46">
        <f t="shared" si="2"/>
        <v>37581552</v>
      </c>
      <c r="Q22" s="53">
        <v>4621888</v>
      </c>
      <c r="R22" s="53">
        <v>6273666</v>
      </c>
      <c r="S22" s="53">
        <v>4539332</v>
      </c>
      <c r="T22" s="53">
        <v>5674166</v>
      </c>
      <c r="U22" s="53">
        <v>5738334</v>
      </c>
      <c r="V22" s="53">
        <v>5435833</v>
      </c>
      <c r="W22" s="53">
        <v>5298333</v>
      </c>
      <c r="X22" s="53"/>
      <c r="Y22" s="53"/>
      <c r="Z22" s="53"/>
      <c r="AA22" s="53"/>
      <c r="AB22" s="53"/>
      <c r="AC22" s="46">
        <f t="shared" si="3"/>
        <v>37581552</v>
      </c>
      <c r="AD22" s="53">
        <v>4621888</v>
      </c>
      <c r="AE22" s="53">
        <v>6273666</v>
      </c>
      <c r="AF22" s="53">
        <v>4539332</v>
      </c>
      <c r="AG22" s="53">
        <v>5674166</v>
      </c>
      <c r="AH22" s="53">
        <v>5738334</v>
      </c>
      <c r="AI22" s="53">
        <v>5435833</v>
      </c>
      <c r="AJ22" s="53">
        <v>5298333</v>
      </c>
      <c r="AK22" s="53"/>
      <c r="AL22" s="53"/>
      <c r="AM22" s="53"/>
      <c r="AN22" s="53"/>
      <c r="AO22" s="53"/>
      <c r="AP22" s="47">
        <f t="shared" si="4"/>
        <v>37581552</v>
      </c>
    </row>
    <row r="23" spans="1:42" s="12" customFormat="1" ht="12.75">
      <c r="A23" s="16" t="s">
        <v>81</v>
      </c>
      <c r="B23" s="52" t="s">
        <v>59</v>
      </c>
      <c r="C23" s="53">
        <f>400864071+2805963</f>
        <v>403670034</v>
      </c>
      <c r="D23" s="53">
        <v>638642</v>
      </c>
      <c r="E23" s="53">
        <v>1363716</v>
      </c>
      <c r="F23" s="53">
        <v>0</v>
      </c>
      <c r="G23" s="53">
        <v>3629664</v>
      </c>
      <c r="H23" s="53">
        <v>4792782</v>
      </c>
      <c r="I23" s="53">
        <v>694759</v>
      </c>
      <c r="J23" s="53">
        <v>392550471</v>
      </c>
      <c r="K23" s="53"/>
      <c r="L23" s="53"/>
      <c r="M23" s="53"/>
      <c r="N23" s="53"/>
      <c r="O23" s="53"/>
      <c r="P23" s="46">
        <f t="shared" si="2"/>
        <v>403670034</v>
      </c>
      <c r="Q23" s="53">
        <v>638642</v>
      </c>
      <c r="R23" s="53">
        <v>1363716</v>
      </c>
      <c r="S23" s="53">
        <v>0</v>
      </c>
      <c r="T23" s="53">
        <v>3629664</v>
      </c>
      <c r="U23" s="53">
        <v>4792782</v>
      </c>
      <c r="V23" s="53">
        <v>694759</v>
      </c>
      <c r="W23" s="53">
        <v>392550471</v>
      </c>
      <c r="X23" s="53"/>
      <c r="Y23" s="53"/>
      <c r="Z23" s="53"/>
      <c r="AA23" s="53"/>
      <c r="AB23" s="53"/>
      <c r="AC23" s="46">
        <f t="shared" si="3"/>
        <v>403670034</v>
      </c>
      <c r="AD23" s="53">
        <v>638642</v>
      </c>
      <c r="AE23" s="53">
        <v>1363716</v>
      </c>
      <c r="AF23" s="53">
        <v>0</v>
      </c>
      <c r="AG23" s="53">
        <v>3629664</v>
      </c>
      <c r="AH23" s="53">
        <v>4792782</v>
      </c>
      <c r="AI23" s="53">
        <v>694759</v>
      </c>
      <c r="AJ23" s="53">
        <v>392550471</v>
      </c>
      <c r="AK23" s="53"/>
      <c r="AL23" s="53"/>
      <c r="AM23" s="53"/>
      <c r="AN23" s="53"/>
      <c r="AO23" s="53"/>
      <c r="AP23" s="47">
        <f t="shared" si="4"/>
        <v>403670034</v>
      </c>
    </row>
    <row r="24" spans="1:42" s="12" customFormat="1" ht="12.75">
      <c r="A24" s="16" t="s">
        <v>82</v>
      </c>
      <c r="B24" s="52" t="s">
        <v>61</v>
      </c>
      <c r="C24" s="53">
        <v>417566742</v>
      </c>
      <c r="D24" s="53">
        <v>11449986</v>
      </c>
      <c r="E24" s="53">
        <v>25783826</v>
      </c>
      <c r="F24" s="53">
        <v>28938252</v>
      </c>
      <c r="G24" s="53">
        <v>34275107</v>
      </c>
      <c r="H24" s="53">
        <v>15808598</v>
      </c>
      <c r="I24" s="53">
        <v>57628837</v>
      </c>
      <c r="J24" s="53">
        <v>39079435</v>
      </c>
      <c r="K24" s="53"/>
      <c r="L24" s="53"/>
      <c r="M24" s="53"/>
      <c r="N24" s="53"/>
      <c r="O24" s="53"/>
      <c r="P24" s="46">
        <f t="shared" si="2"/>
        <v>212964041</v>
      </c>
      <c r="Q24" s="53">
        <v>11449986</v>
      </c>
      <c r="R24" s="53">
        <v>25783826</v>
      </c>
      <c r="S24" s="53">
        <v>28938252</v>
      </c>
      <c r="T24" s="53">
        <v>34275107</v>
      </c>
      <c r="U24" s="53">
        <v>15808598</v>
      </c>
      <c r="V24" s="53">
        <v>57628837</v>
      </c>
      <c r="W24" s="53">
        <v>39079435</v>
      </c>
      <c r="X24" s="53"/>
      <c r="Y24" s="53"/>
      <c r="Z24" s="53"/>
      <c r="AA24" s="53"/>
      <c r="AB24" s="53"/>
      <c r="AC24" s="46">
        <f t="shared" si="3"/>
        <v>212964041</v>
      </c>
      <c r="AD24" s="53">
        <v>11449986</v>
      </c>
      <c r="AE24" s="53">
        <v>25783826</v>
      </c>
      <c r="AF24" s="53">
        <v>28938252</v>
      </c>
      <c r="AG24" s="53">
        <v>33491133</v>
      </c>
      <c r="AH24" s="53">
        <v>16592572</v>
      </c>
      <c r="AI24" s="53">
        <v>57628837</v>
      </c>
      <c r="AJ24" s="53">
        <v>39079435</v>
      </c>
      <c r="AK24" s="53"/>
      <c r="AL24" s="53"/>
      <c r="AM24" s="53"/>
      <c r="AN24" s="53"/>
      <c r="AO24" s="53"/>
      <c r="AP24" s="47">
        <f t="shared" si="4"/>
        <v>212964041</v>
      </c>
    </row>
    <row r="25" spans="1:42" s="12" customFormat="1" ht="12.75">
      <c r="A25" s="16" t="s">
        <v>83</v>
      </c>
      <c r="B25" s="52" t="s">
        <v>60</v>
      </c>
      <c r="C25" s="53">
        <v>870013669</v>
      </c>
      <c r="D25" s="53">
        <v>0</v>
      </c>
      <c r="E25" s="53">
        <v>416219</v>
      </c>
      <c r="F25" s="53">
        <v>0</v>
      </c>
      <c r="G25" s="53">
        <v>4556382</v>
      </c>
      <c r="H25" s="53">
        <v>4367344</v>
      </c>
      <c r="I25" s="53">
        <v>684084</v>
      </c>
      <c r="J25" s="53">
        <v>943759</v>
      </c>
      <c r="K25" s="53"/>
      <c r="L25" s="53"/>
      <c r="M25" s="53"/>
      <c r="N25" s="53"/>
      <c r="O25" s="53"/>
      <c r="P25" s="46">
        <f>SUM(D25:O25)</f>
        <v>10967788</v>
      </c>
      <c r="Q25" s="53">
        <v>0</v>
      </c>
      <c r="R25" s="53">
        <v>416219</v>
      </c>
      <c r="S25" s="53">
        <v>0</v>
      </c>
      <c r="T25" s="53">
        <v>4556382</v>
      </c>
      <c r="U25" s="53">
        <v>4367344</v>
      </c>
      <c r="V25" s="53">
        <v>684084</v>
      </c>
      <c r="W25" s="53">
        <v>943759</v>
      </c>
      <c r="X25" s="53"/>
      <c r="Y25" s="53"/>
      <c r="Z25" s="53"/>
      <c r="AA25" s="53"/>
      <c r="AB25" s="53"/>
      <c r="AC25" s="46">
        <f t="shared" si="3"/>
        <v>10967788</v>
      </c>
      <c r="AD25" s="53">
        <v>0</v>
      </c>
      <c r="AE25" s="53">
        <v>416219</v>
      </c>
      <c r="AF25" s="53">
        <v>0</v>
      </c>
      <c r="AG25" s="53">
        <v>3195316</v>
      </c>
      <c r="AH25" s="53">
        <v>5728410</v>
      </c>
      <c r="AI25" s="53">
        <v>684084</v>
      </c>
      <c r="AJ25" s="53">
        <v>943759</v>
      </c>
      <c r="AK25" s="53"/>
      <c r="AL25" s="53"/>
      <c r="AM25" s="53"/>
      <c r="AN25" s="53"/>
      <c r="AO25" s="53"/>
      <c r="AP25" s="47">
        <f t="shared" si="4"/>
        <v>10967788</v>
      </c>
    </row>
    <row r="26" spans="1:42" s="12" customFormat="1" ht="12.75">
      <c r="A26" s="16" t="s">
        <v>84</v>
      </c>
      <c r="B26" s="52" t="s">
        <v>62</v>
      </c>
      <c r="C26" s="53">
        <v>2391658</v>
      </c>
      <c r="D26" s="53">
        <v>211270</v>
      </c>
      <c r="E26" s="53">
        <v>192064</v>
      </c>
      <c r="F26" s="53">
        <v>150419</v>
      </c>
      <c r="G26" s="53">
        <v>202992</v>
      </c>
      <c r="H26" s="53">
        <v>148861</v>
      </c>
      <c r="I26" s="53">
        <v>189459</v>
      </c>
      <c r="J26" s="53">
        <v>202992</v>
      </c>
      <c r="K26" s="53"/>
      <c r="L26" s="53"/>
      <c r="M26" s="53"/>
      <c r="N26" s="53"/>
      <c r="O26" s="53"/>
      <c r="P26" s="46">
        <f t="shared" si="2"/>
        <v>1298057</v>
      </c>
      <c r="Q26" s="53">
        <v>211270</v>
      </c>
      <c r="R26" s="53">
        <v>192064</v>
      </c>
      <c r="S26" s="53">
        <v>150419</v>
      </c>
      <c r="T26" s="53">
        <v>202992</v>
      </c>
      <c r="U26" s="53">
        <v>148861</v>
      </c>
      <c r="V26" s="53">
        <v>189459</v>
      </c>
      <c r="W26" s="53">
        <v>202992</v>
      </c>
      <c r="X26" s="53"/>
      <c r="Y26" s="53"/>
      <c r="Z26" s="53"/>
      <c r="AA26" s="53"/>
      <c r="AB26" s="53"/>
      <c r="AC26" s="46">
        <f t="shared" si="3"/>
        <v>1298057</v>
      </c>
      <c r="AD26" s="53">
        <v>211270</v>
      </c>
      <c r="AE26" s="53">
        <v>192064</v>
      </c>
      <c r="AF26" s="53">
        <v>150419</v>
      </c>
      <c r="AG26" s="53">
        <v>202992</v>
      </c>
      <c r="AH26" s="53">
        <v>148861</v>
      </c>
      <c r="AI26" s="53">
        <v>189459</v>
      </c>
      <c r="AJ26" s="53">
        <v>202992</v>
      </c>
      <c r="AK26" s="53"/>
      <c r="AL26" s="53"/>
      <c r="AM26" s="53"/>
      <c r="AN26" s="53"/>
      <c r="AO26" s="53"/>
      <c r="AP26" s="47">
        <f t="shared" si="4"/>
        <v>1298057</v>
      </c>
    </row>
    <row r="27" spans="1:42" s="12" customFormat="1" ht="12.75">
      <c r="A27" s="16" t="s">
        <v>85</v>
      </c>
      <c r="B27" s="52" t="s">
        <v>86</v>
      </c>
      <c r="C27" s="53">
        <v>287373150</v>
      </c>
      <c r="D27" s="53">
        <v>23690046</v>
      </c>
      <c r="E27" s="53">
        <v>41151016</v>
      </c>
      <c r="F27" s="53">
        <v>21554811</v>
      </c>
      <c r="G27" s="53">
        <v>33456597</v>
      </c>
      <c r="H27" s="53">
        <v>13156764</v>
      </c>
      <c r="I27" s="53">
        <v>18399397</v>
      </c>
      <c r="J27" s="53">
        <v>14042217</v>
      </c>
      <c r="K27" s="53"/>
      <c r="L27" s="53"/>
      <c r="M27" s="53"/>
      <c r="N27" s="53"/>
      <c r="O27" s="53"/>
      <c r="P27" s="46">
        <f t="shared" si="2"/>
        <v>165450848</v>
      </c>
      <c r="Q27" s="53">
        <v>23690046</v>
      </c>
      <c r="R27" s="53">
        <v>41151016</v>
      </c>
      <c r="S27" s="53">
        <v>21554811</v>
      </c>
      <c r="T27" s="53">
        <v>33456597</v>
      </c>
      <c r="U27" s="53">
        <v>13156764</v>
      </c>
      <c r="V27" s="53">
        <v>18399397</v>
      </c>
      <c r="W27" s="53">
        <v>14042217</v>
      </c>
      <c r="X27" s="53"/>
      <c r="Y27" s="53"/>
      <c r="Z27" s="53"/>
      <c r="AA27" s="53"/>
      <c r="AB27" s="53"/>
      <c r="AC27" s="46">
        <f t="shared" si="3"/>
        <v>165450848</v>
      </c>
      <c r="AD27" s="53">
        <v>23690046</v>
      </c>
      <c r="AE27" s="53">
        <v>41151016</v>
      </c>
      <c r="AF27" s="53">
        <v>21554811</v>
      </c>
      <c r="AG27" s="53">
        <v>33456597</v>
      </c>
      <c r="AH27" s="53">
        <v>13156764</v>
      </c>
      <c r="AI27" s="53">
        <v>18399397</v>
      </c>
      <c r="AJ27" s="53">
        <v>14042217</v>
      </c>
      <c r="AK27" s="53"/>
      <c r="AL27" s="53"/>
      <c r="AM27" s="53"/>
      <c r="AN27" s="53"/>
      <c r="AO27" s="53"/>
      <c r="AP27" s="47">
        <f t="shared" si="4"/>
        <v>165450848</v>
      </c>
    </row>
    <row r="28" spans="1:42" s="12" customFormat="1" ht="12.75">
      <c r="A28" s="16" t="s">
        <v>87</v>
      </c>
      <c r="B28" s="52" t="s">
        <v>104</v>
      </c>
      <c r="C28" s="53">
        <v>30855491</v>
      </c>
      <c r="D28" s="53">
        <v>2477875</v>
      </c>
      <c r="E28" s="53">
        <v>2477876</v>
      </c>
      <c r="F28" s="53">
        <v>2900847</v>
      </c>
      <c r="G28" s="53">
        <v>2618866</v>
      </c>
      <c r="H28" s="53">
        <v>2618866</v>
      </c>
      <c r="I28" s="53">
        <v>2618866</v>
      </c>
      <c r="J28" s="53">
        <v>2618866</v>
      </c>
      <c r="K28" s="53"/>
      <c r="L28" s="53"/>
      <c r="M28" s="53"/>
      <c r="N28" s="53"/>
      <c r="O28" s="53"/>
      <c r="P28" s="46">
        <f t="shared" si="2"/>
        <v>18332062</v>
      </c>
      <c r="Q28" s="53">
        <v>2477875</v>
      </c>
      <c r="R28" s="53">
        <v>2477876</v>
      </c>
      <c r="S28" s="53">
        <v>2900847</v>
      </c>
      <c r="T28" s="53">
        <v>2618866</v>
      </c>
      <c r="U28" s="53">
        <v>2618866</v>
      </c>
      <c r="V28" s="53">
        <v>2618866</v>
      </c>
      <c r="W28" s="53">
        <v>2618866</v>
      </c>
      <c r="X28" s="53"/>
      <c r="Y28" s="53"/>
      <c r="Z28" s="53"/>
      <c r="AA28" s="53"/>
      <c r="AB28" s="53"/>
      <c r="AC28" s="46">
        <f t="shared" si="3"/>
        <v>18332062</v>
      </c>
      <c r="AD28" s="53">
        <v>2477875</v>
      </c>
      <c r="AE28" s="53">
        <v>2477876</v>
      </c>
      <c r="AF28" s="53">
        <v>2900847</v>
      </c>
      <c r="AG28" s="53">
        <v>2618866</v>
      </c>
      <c r="AH28" s="53">
        <v>2618866</v>
      </c>
      <c r="AI28" s="53">
        <v>2618866</v>
      </c>
      <c r="AJ28" s="53">
        <v>2618866</v>
      </c>
      <c r="AK28" s="53"/>
      <c r="AL28" s="53"/>
      <c r="AM28" s="53"/>
      <c r="AN28" s="53"/>
      <c r="AO28" s="53"/>
      <c r="AP28" s="47">
        <f t="shared" si="4"/>
        <v>18332062</v>
      </c>
    </row>
    <row r="29" spans="1:42" s="12" customFormat="1" ht="12.75">
      <c r="A29" s="16" t="s">
        <v>89</v>
      </c>
      <c r="B29" s="52" t="s">
        <v>88</v>
      </c>
      <c r="C29" s="53">
        <v>172622304</v>
      </c>
      <c r="D29" s="53">
        <v>12573309</v>
      </c>
      <c r="E29" s="53">
        <v>12714259</v>
      </c>
      <c r="F29" s="53">
        <v>15307659</v>
      </c>
      <c r="G29" s="53">
        <v>32298173</v>
      </c>
      <c r="H29" s="53">
        <v>18659760</v>
      </c>
      <c r="I29" s="53">
        <v>17525732</v>
      </c>
      <c r="J29" s="53">
        <v>17093348</v>
      </c>
      <c r="K29" s="53"/>
      <c r="L29" s="53"/>
      <c r="M29" s="53"/>
      <c r="N29" s="53"/>
      <c r="O29" s="53"/>
      <c r="P29" s="46">
        <f t="shared" si="2"/>
        <v>126172240</v>
      </c>
      <c r="Q29" s="53">
        <v>12573309</v>
      </c>
      <c r="R29" s="53">
        <v>12714259</v>
      </c>
      <c r="S29" s="53">
        <v>15307659</v>
      </c>
      <c r="T29" s="53">
        <v>32298173</v>
      </c>
      <c r="U29" s="53">
        <v>18659760</v>
      </c>
      <c r="V29" s="53">
        <v>17525732</v>
      </c>
      <c r="W29" s="53">
        <v>17093348</v>
      </c>
      <c r="X29" s="53"/>
      <c r="Y29" s="53"/>
      <c r="Z29" s="53"/>
      <c r="AA29" s="53"/>
      <c r="AB29" s="53"/>
      <c r="AC29" s="46">
        <f t="shared" si="3"/>
        <v>126172240</v>
      </c>
      <c r="AD29" s="53">
        <v>12573309</v>
      </c>
      <c r="AE29" s="53">
        <v>12714259</v>
      </c>
      <c r="AF29" s="53">
        <v>15307659</v>
      </c>
      <c r="AG29" s="53">
        <v>32298173</v>
      </c>
      <c r="AH29" s="53">
        <v>18659760</v>
      </c>
      <c r="AI29" s="53">
        <v>17525732</v>
      </c>
      <c r="AJ29" s="53">
        <v>17093348</v>
      </c>
      <c r="AK29" s="53"/>
      <c r="AL29" s="53"/>
      <c r="AM29" s="53"/>
      <c r="AN29" s="53"/>
      <c r="AO29" s="53"/>
      <c r="AP29" s="47">
        <f t="shared" si="4"/>
        <v>126172240</v>
      </c>
    </row>
    <row r="30" spans="1:42" s="12" customFormat="1" ht="12.75">
      <c r="A30" s="16" t="s">
        <v>90</v>
      </c>
      <c r="B30" s="52" t="s">
        <v>63</v>
      </c>
      <c r="C30" s="53">
        <v>50388438</v>
      </c>
      <c r="D30" s="53">
        <v>1375947</v>
      </c>
      <c r="E30" s="53">
        <v>3180070</v>
      </c>
      <c r="F30" s="53">
        <v>3028923</v>
      </c>
      <c r="G30" s="53">
        <v>4230748</v>
      </c>
      <c r="H30" s="53">
        <v>1937002</v>
      </c>
      <c r="I30" s="53">
        <v>6752516</v>
      </c>
      <c r="J30" s="53">
        <v>4828127</v>
      </c>
      <c r="K30" s="53"/>
      <c r="L30" s="53"/>
      <c r="M30" s="53"/>
      <c r="N30" s="53"/>
      <c r="O30" s="53"/>
      <c r="P30" s="46">
        <f t="shared" si="2"/>
        <v>25333333</v>
      </c>
      <c r="Q30" s="53">
        <v>1375947</v>
      </c>
      <c r="R30" s="53">
        <v>3180070</v>
      </c>
      <c r="S30" s="53">
        <v>3028923</v>
      </c>
      <c r="T30" s="53">
        <v>4230748</v>
      </c>
      <c r="U30" s="53">
        <v>1937002</v>
      </c>
      <c r="V30" s="53">
        <v>6752516</v>
      </c>
      <c r="W30" s="53">
        <v>4828127</v>
      </c>
      <c r="X30" s="53"/>
      <c r="Y30" s="53"/>
      <c r="Z30" s="53"/>
      <c r="AA30" s="53"/>
      <c r="AB30" s="53"/>
      <c r="AC30" s="46">
        <f t="shared" si="3"/>
        <v>25333333</v>
      </c>
      <c r="AD30" s="53">
        <v>1375947</v>
      </c>
      <c r="AE30" s="53">
        <v>3180070</v>
      </c>
      <c r="AF30" s="53">
        <v>3028923</v>
      </c>
      <c r="AG30" s="53">
        <v>4133243</v>
      </c>
      <c r="AH30" s="53">
        <v>2034507</v>
      </c>
      <c r="AI30" s="53">
        <v>6752516</v>
      </c>
      <c r="AJ30" s="53">
        <v>4828127</v>
      </c>
      <c r="AK30" s="53"/>
      <c r="AL30" s="53"/>
      <c r="AM30" s="53"/>
      <c r="AN30" s="53"/>
      <c r="AO30" s="53"/>
      <c r="AP30" s="47">
        <f t="shared" si="4"/>
        <v>25333333</v>
      </c>
    </row>
    <row r="31" spans="1:42" s="12" customFormat="1" ht="12.75">
      <c r="A31" s="16" t="s">
        <v>91</v>
      </c>
      <c r="B31" s="52" t="s">
        <v>64</v>
      </c>
      <c r="C31" s="53">
        <f>176934255-49000000-2805963</f>
        <v>125128292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90103998</v>
      </c>
      <c r="J31" s="53">
        <v>0</v>
      </c>
      <c r="K31" s="53"/>
      <c r="L31" s="53"/>
      <c r="M31" s="53"/>
      <c r="N31" s="53"/>
      <c r="O31" s="53"/>
      <c r="P31" s="46">
        <f t="shared" si="2"/>
        <v>90103998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90103998</v>
      </c>
      <c r="W31" s="53">
        <v>0</v>
      </c>
      <c r="X31" s="53"/>
      <c r="Y31" s="53"/>
      <c r="Z31" s="53"/>
      <c r="AA31" s="53"/>
      <c r="AB31" s="53"/>
      <c r="AC31" s="46">
        <f t="shared" si="3"/>
        <v>90103998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90103998</v>
      </c>
      <c r="AJ31" s="53">
        <v>0</v>
      </c>
      <c r="AK31" s="53"/>
      <c r="AL31" s="53"/>
      <c r="AM31" s="53"/>
      <c r="AN31" s="53"/>
      <c r="AO31" s="53"/>
      <c r="AP31" s="47">
        <f t="shared" si="4"/>
        <v>90103998</v>
      </c>
    </row>
    <row r="32" spans="1:42" s="12" customFormat="1" ht="12.75">
      <c r="A32" s="16" t="s">
        <v>92</v>
      </c>
      <c r="B32" s="52" t="s">
        <v>65</v>
      </c>
      <c r="C32" s="53">
        <v>34000000</v>
      </c>
      <c r="D32" s="53">
        <v>0</v>
      </c>
      <c r="E32" s="53">
        <v>2492628</v>
      </c>
      <c r="F32" s="53">
        <v>166972</v>
      </c>
      <c r="G32" s="53">
        <v>6142420</v>
      </c>
      <c r="H32" s="53">
        <v>3792070</v>
      </c>
      <c r="I32" s="53">
        <v>3236416</v>
      </c>
      <c r="J32" s="53">
        <v>3260672</v>
      </c>
      <c r="K32" s="53"/>
      <c r="L32" s="53"/>
      <c r="M32" s="53"/>
      <c r="N32" s="53"/>
      <c r="O32" s="53"/>
      <c r="P32" s="46">
        <f t="shared" si="2"/>
        <v>19091178</v>
      </c>
      <c r="Q32" s="53">
        <v>0</v>
      </c>
      <c r="R32" s="53">
        <v>2492628</v>
      </c>
      <c r="S32" s="53">
        <v>166972</v>
      </c>
      <c r="T32" s="53">
        <v>6142420</v>
      </c>
      <c r="U32" s="53">
        <v>3792070</v>
      </c>
      <c r="V32" s="53">
        <v>3236416</v>
      </c>
      <c r="W32" s="53">
        <v>3260672</v>
      </c>
      <c r="X32" s="53"/>
      <c r="Y32" s="53"/>
      <c r="Z32" s="53"/>
      <c r="AA32" s="53"/>
      <c r="AB32" s="53"/>
      <c r="AC32" s="46">
        <f t="shared" si="3"/>
        <v>19091178</v>
      </c>
      <c r="AD32" s="53">
        <v>0</v>
      </c>
      <c r="AE32" s="53">
        <v>2492628</v>
      </c>
      <c r="AF32" s="53">
        <v>166972</v>
      </c>
      <c r="AG32" s="53">
        <v>6142420</v>
      </c>
      <c r="AH32" s="53">
        <v>3792070</v>
      </c>
      <c r="AI32" s="53">
        <v>3236416</v>
      </c>
      <c r="AJ32" s="53">
        <v>3260672</v>
      </c>
      <c r="AK32" s="53"/>
      <c r="AL32" s="53"/>
      <c r="AM32" s="53"/>
      <c r="AN32" s="53"/>
      <c r="AO32" s="53"/>
      <c r="AP32" s="47">
        <f t="shared" si="4"/>
        <v>19091178</v>
      </c>
    </row>
    <row r="33" spans="1:42" s="12" customFormat="1" ht="12.75">
      <c r="A33" s="16" t="s">
        <v>93</v>
      </c>
      <c r="B33" s="52" t="s">
        <v>66</v>
      </c>
      <c r="C33" s="53">
        <v>1000000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/>
      <c r="L33" s="53"/>
      <c r="M33" s="53"/>
      <c r="N33" s="53"/>
      <c r="O33" s="53"/>
      <c r="P33" s="46">
        <f t="shared" si="2"/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/>
      <c r="Y33" s="53"/>
      <c r="Z33" s="53"/>
      <c r="AA33" s="53"/>
      <c r="AB33" s="53"/>
      <c r="AC33" s="46">
        <f t="shared" si="3"/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/>
      <c r="AL33" s="53"/>
      <c r="AM33" s="53"/>
      <c r="AN33" s="53"/>
      <c r="AO33" s="53"/>
      <c r="AP33" s="47">
        <f t="shared" si="4"/>
        <v>0</v>
      </c>
    </row>
    <row r="34" spans="1:42" s="12" customFormat="1" ht="12.75">
      <c r="A34" s="16" t="s">
        <v>94</v>
      </c>
      <c r="B34" s="44" t="s">
        <v>51</v>
      </c>
      <c r="C34" s="45">
        <v>53000000</v>
      </c>
      <c r="D34" s="45">
        <v>0</v>
      </c>
      <c r="E34" s="45">
        <v>6965597</v>
      </c>
      <c r="F34" s="45">
        <v>0</v>
      </c>
      <c r="G34" s="45">
        <v>10456342</v>
      </c>
      <c r="H34" s="45">
        <v>11464457</v>
      </c>
      <c r="I34" s="45">
        <v>1171540</v>
      </c>
      <c r="J34" s="45">
        <v>4629211</v>
      </c>
      <c r="K34" s="45"/>
      <c r="L34" s="45"/>
      <c r="M34" s="45"/>
      <c r="N34" s="45"/>
      <c r="O34" s="45"/>
      <c r="P34" s="46">
        <f t="shared" si="2"/>
        <v>34687147</v>
      </c>
      <c r="Q34" s="45">
        <v>0</v>
      </c>
      <c r="R34" s="45">
        <v>6965597</v>
      </c>
      <c r="S34" s="45">
        <v>0</v>
      </c>
      <c r="T34" s="45">
        <v>10456342</v>
      </c>
      <c r="U34" s="45">
        <v>11464457</v>
      </c>
      <c r="V34" s="45">
        <v>1171540</v>
      </c>
      <c r="W34" s="45">
        <v>4629211</v>
      </c>
      <c r="X34" s="45"/>
      <c r="Y34" s="45"/>
      <c r="Z34" s="45"/>
      <c r="AA34" s="45"/>
      <c r="AB34" s="45"/>
      <c r="AC34" s="46">
        <f t="shared" si="3"/>
        <v>34687147</v>
      </c>
      <c r="AD34" s="45">
        <v>0</v>
      </c>
      <c r="AE34" s="45">
        <v>6965597</v>
      </c>
      <c r="AF34" s="45">
        <v>0</v>
      </c>
      <c r="AG34" s="45">
        <v>10456342</v>
      </c>
      <c r="AH34" s="45">
        <v>11464457</v>
      </c>
      <c r="AI34" s="45">
        <v>1171540</v>
      </c>
      <c r="AJ34" s="45">
        <v>4629211</v>
      </c>
      <c r="AK34" s="45"/>
      <c r="AL34" s="45"/>
      <c r="AM34" s="45"/>
      <c r="AN34" s="45"/>
      <c r="AO34" s="45"/>
      <c r="AP34" s="47">
        <f t="shared" si="4"/>
        <v>34687147</v>
      </c>
    </row>
    <row r="35" spans="1:42" s="12" customFormat="1" ht="12.75">
      <c r="A35" s="16" t="s">
        <v>95</v>
      </c>
      <c r="B35" s="44" t="s">
        <v>67</v>
      </c>
      <c r="C35" s="56">
        <v>132000000</v>
      </c>
      <c r="D35" s="45">
        <v>15219360</v>
      </c>
      <c r="E35" s="45">
        <v>11214450</v>
      </c>
      <c r="F35" s="45">
        <v>5538000</v>
      </c>
      <c r="G35" s="45">
        <v>48421503</v>
      </c>
      <c r="H35" s="45">
        <v>0</v>
      </c>
      <c r="I35" s="45">
        <v>0</v>
      </c>
      <c r="J35" s="45">
        <v>0</v>
      </c>
      <c r="K35" s="45"/>
      <c r="L35" s="45"/>
      <c r="M35" s="45"/>
      <c r="N35" s="45"/>
      <c r="O35" s="45"/>
      <c r="P35" s="46">
        <f t="shared" si="2"/>
        <v>80393313</v>
      </c>
      <c r="Q35" s="45">
        <v>0</v>
      </c>
      <c r="R35" s="45">
        <v>5073120</v>
      </c>
      <c r="S35" s="45">
        <v>5073120</v>
      </c>
      <c r="T35" s="45">
        <v>10657270</v>
      </c>
      <c r="U35" s="45">
        <v>5584150</v>
      </c>
      <c r="V35" s="45">
        <v>14498484</v>
      </c>
      <c r="W35" s="45">
        <v>7226167</v>
      </c>
      <c r="X35" s="45"/>
      <c r="Y35" s="45"/>
      <c r="Z35" s="45"/>
      <c r="AA35" s="45"/>
      <c r="AB35" s="45"/>
      <c r="AC35" s="46">
        <f t="shared" si="3"/>
        <v>48112311</v>
      </c>
      <c r="AD35" s="45">
        <v>0</v>
      </c>
      <c r="AE35" s="45">
        <v>5073120</v>
      </c>
      <c r="AF35" s="45">
        <v>5073120</v>
      </c>
      <c r="AG35" s="45">
        <v>8811270</v>
      </c>
      <c r="AH35" s="45">
        <v>7430150</v>
      </c>
      <c r="AI35" s="45">
        <v>14498484</v>
      </c>
      <c r="AJ35" s="45">
        <v>7226167</v>
      </c>
      <c r="AK35" s="45"/>
      <c r="AL35" s="45"/>
      <c r="AM35" s="45"/>
      <c r="AN35" s="45"/>
      <c r="AO35" s="45"/>
      <c r="AP35" s="47">
        <f t="shared" si="4"/>
        <v>48112311</v>
      </c>
    </row>
    <row r="36" spans="1:42" s="12" customFormat="1" ht="12.75">
      <c r="A36" s="16" t="s">
        <v>96</v>
      </c>
      <c r="B36" s="44" t="s">
        <v>68</v>
      </c>
      <c r="C36" s="56">
        <v>30000000</v>
      </c>
      <c r="D36" s="45">
        <v>3599700</v>
      </c>
      <c r="E36" s="45">
        <v>0</v>
      </c>
      <c r="F36" s="45">
        <v>3738150</v>
      </c>
      <c r="G36" s="45">
        <v>0</v>
      </c>
      <c r="H36" s="45">
        <v>0</v>
      </c>
      <c r="I36" s="45">
        <v>0</v>
      </c>
      <c r="J36" s="45">
        <v>0</v>
      </c>
      <c r="K36" s="45"/>
      <c r="L36" s="45"/>
      <c r="M36" s="45"/>
      <c r="N36" s="45"/>
      <c r="O36" s="45"/>
      <c r="P36" s="46">
        <f t="shared" si="2"/>
        <v>7337850</v>
      </c>
      <c r="Q36" s="45">
        <v>0</v>
      </c>
      <c r="R36" s="45">
        <v>1199900</v>
      </c>
      <c r="S36" s="45">
        <v>1199900</v>
      </c>
      <c r="T36" s="45">
        <v>2445950</v>
      </c>
      <c r="U36" s="45">
        <v>1246050</v>
      </c>
      <c r="V36" s="45">
        <v>1246050</v>
      </c>
      <c r="W36" s="45">
        <v>0</v>
      </c>
      <c r="X36" s="45"/>
      <c r="Y36" s="45"/>
      <c r="Z36" s="45"/>
      <c r="AA36" s="45"/>
      <c r="AB36" s="45"/>
      <c r="AC36" s="46">
        <f t="shared" si="3"/>
        <v>7337850</v>
      </c>
      <c r="AD36" s="45">
        <v>0</v>
      </c>
      <c r="AE36" s="45">
        <v>1199900</v>
      </c>
      <c r="AF36" s="45">
        <v>1199900</v>
      </c>
      <c r="AG36" s="45">
        <v>2445950</v>
      </c>
      <c r="AH36" s="45">
        <v>1246050</v>
      </c>
      <c r="AI36" s="45">
        <v>1246050</v>
      </c>
      <c r="AJ36" s="45">
        <v>0</v>
      </c>
      <c r="AK36" s="45"/>
      <c r="AL36" s="45"/>
      <c r="AM36" s="45"/>
      <c r="AN36" s="45"/>
      <c r="AO36" s="45"/>
      <c r="AP36" s="47">
        <f t="shared" si="4"/>
        <v>7337850</v>
      </c>
    </row>
    <row r="37" spans="1:42" s="12" customFormat="1" ht="12.75">
      <c r="A37" s="16" t="s">
        <v>97</v>
      </c>
      <c r="B37" s="44" t="s">
        <v>98</v>
      </c>
      <c r="C37" s="45">
        <v>1800759403</v>
      </c>
      <c r="D37" s="45">
        <v>142873871</v>
      </c>
      <c r="E37" s="45">
        <v>134814505</v>
      </c>
      <c r="F37" s="45">
        <v>0</v>
      </c>
      <c r="G37" s="45">
        <v>136103084</v>
      </c>
      <c r="H37" s="45">
        <v>295301392</v>
      </c>
      <c r="I37" s="45">
        <v>68541457</v>
      </c>
      <c r="J37" s="45">
        <v>214777617</v>
      </c>
      <c r="K37" s="45"/>
      <c r="L37" s="45"/>
      <c r="M37" s="45"/>
      <c r="N37" s="45"/>
      <c r="O37" s="45"/>
      <c r="P37" s="46">
        <f t="shared" si="2"/>
        <v>992411926</v>
      </c>
      <c r="Q37" s="45">
        <v>142873871</v>
      </c>
      <c r="R37" s="45">
        <v>134814505</v>
      </c>
      <c r="S37" s="45">
        <v>0</v>
      </c>
      <c r="T37" s="45">
        <v>136103084</v>
      </c>
      <c r="U37" s="45">
        <v>157194836</v>
      </c>
      <c r="V37" s="45">
        <v>138123356</v>
      </c>
      <c r="W37" s="45">
        <v>283302274</v>
      </c>
      <c r="X37" s="45"/>
      <c r="Y37" s="45"/>
      <c r="Z37" s="45"/>
      <c r="AA37" s="45"/>
      <c r="AB37" s="45"/>
      <c r="AC37" s="46">
        <f t="shared" si="3"/>
        <v>992411926</v>
      </c>
      <c r="AD37" s="45">
        <v>0</v>
      </c>
      <c r="AE37" s="45">
        <v>142873871</v>
      </c>
      <c r="AF37" s="45">
        <v>134814505</v>
      </c>
      <c r="AG37" s="45">
        <v>136103084</v>
      </c>
      <c r="AH37" s="45">
        <v>157194836</v>
      </c>
      <c r="AI37" s="45">
        <v>138123356</v>
      </c>
      <c r="AJ37" s="45">
        <v>68524657</v>
      </c>
      <c r="AK37" s="45"/>
      <c r="AL37" s="45"/>
      <c r="AM37" s="45"/>
      <c r="AN37" s="45"/>
      <c r="AO37" s="45"/>
      <c r="AP37" s="47">
        <f t="shared" si="4"/>
        <v>777634309</v>
      </c>
    </row>
    <row r="38" spans="1:42" s="12" customFormat="1" ht="12.75">
      <c r="A38" s="16" t="s">
        <v>99</v>
      </c>
      <c r="B38" s="44" t="s">
        <v>69</v>
      </c>
      <c r="C38" s="45">
        <v>1578574367</v>
      </c>
      <c r="D38" s="45">
        <v>111525548</v>
      </c>
      <c r="E38" s="45">
        <v>126704724</v>
      </c>
      <c r="F38" s="45">
        <v>0</v>
      </c>
      <c r="G38" s="45">
        <v>142819583</v>
      </c>
      <c r="H38" s="45">
        <v>270909042</v>
      </c>
      <c r="I38" s="45">
        <v>203157985</v>
      </c>
      <c r="J38" s="45">
        <v>100265179</v>
      </c>
      <c r="K38" s="45"/>
      <c r="L38" s="45"/>
      <c r="M38" s="45"/>
      <c r="N38" s="45"/>
      <c r="O38" s="45"/>
      <c r="P38" s="46">
        <f t="shared" si="2"/>
        <v>955382061</v>
      </c>
      <c r="Q38" s="45">
        <v>111525548</v>
      </c>
      <c r="R38" s="45">
        <v>58580500</v>
      </c>
      <c r="S38" s="45">
        <v>68124224</v>
      </c>
      <c r="T38" s="45">
        <v>142819583</v>
      </c>
      <c r="U38" s="45">
        <v>141724457</v>
      </c>
      <c r="V38" s="45">
        <v>129184585</v>
      </c>
      <c r="W38" s="45">
        <v>303423164</v>
      </c>
      <c r="X38" s="45"/>
      <c r="Y38" s="45"/>
      <c r="Z38" s="45"/>
      <c r="AA38" s="45"/>
      <c r="AB38" s="45"/>
      <c r="AC38" s="46">
        <f t="shared" si="3"/>
        <v>955382061</v>
      </c>
      <c r="AD38" s="45">
        <v>0</v>
      </c>
      <c r="AE38" s="45">
        <v>111525548</v>
      </c>
      <c r="AF38" s="45">
        <v>126704724</v>
      </c>
      <c r="AG38" s="45">
        <v>142819583</v>
      </c>
      <c r="AH38" s="45">
        <v>141724457</v>
      </c>
      <c r="AI38" s="45">
        <v>129184585</v>
      </c>
      <c r="AJ38" s="45">
        <v>203157985</v>
      </c>
      <c r="AK38" s="45"/>
      <c r="AL38" s="45"/>
      <c r="AM38" s="45"/>
      <c r="AN38" s="45"/>
      <c r="AO38" s="45"/>
      <c r="AP38" s="47">
        <f t="shared" si="4"/>
        <v>855116882</v>
      </c>
    </row>
    <row r="39" spans="1:42" s="12" customFormat="1" ht="12.75">
      <c r="A39" s="16" t="s">
        <v>100</v>
      </c>
      <c r="B39" s="44" t="s">
        <v>70</v>
      </c>
      <c r="C39" s="45">
        <v>318999739</v>
      </c>
      <c r="D39" s="45">
        <v>23454060</v>
      </c>
      <c r="E39" s="45">
        <v>24489480</v>
      </c>
      <c r="F39" s="45">
        <v>0</v>
      </c>
      <c r="G39" s="45">
        <v>25089930</v>
      </c>
      <c r="H39" s="45">
        <v>53997480</v>
      </c>
      <c r="I39" s="45">
        <v>25876980</v>
      </c>
      <c r="J39" s="45">
        <v>36637590</v>
      </c>
      <c r="K39" s="45"/>
      <c r="L39" s="45"/>
      <c r="M39" s="45"/>
      <c r="N39" s="45"/>
      <c r="O39" s="45"/>
      <c r="P39" s="46">
        <f t="shared" si="2"/>
        <v>189545520</v>
      </c>
      <c r="Q39" s="45">
        <v>23454060</v>
      </c>
      <c r="R39" s="45">
        <v>24489480</v>
      </c>
      <c r="S39" s="45">
        <v>0</v>
      </c>
      <c r="T39" s="45">
        <v>25089930</v>
      </c>
      <c r="U39" s="45">
        <v>29078130</v>
      </c>
      <c r="V39" s="45">
        <v>24919350</v>
      </c>
      <c r="W39" s="45">
        <v>62514570</v>
      </c>
      <c r="X39" s="45"/>
      <c r="Y39" s="45"/>
      <c r="Z39" s="45"/>
      <c r="AA39" s="45"/>
      <c r="AB39" s="45"/>
      <c r="AC39" s="46">
        <f t="shared" si="3"/>
        <v>189545520</v>
      </c>
      <c r="AD39" s="45">
        <v>0</v>
      </c>
      <c r="AE39" s="45">
        <v>23454060</v>
      </c>
      <c r="AF39" s="45">
        <v>24489480</v>
      </c>
      <c r="AG39" s="45">
        <v>25089930</v>
      </c>
      <c r="AH39" s="45">
        <v>29078130</v>
      </c>
      <c r="AI39" s="45">
        <v>24919350</v>
      </c>
      <c r="AJ39" s="45">
        <v>25876980</v>
      </c>
      <c r="AK39" s="45"/>
      <c r="AL39" s="45"/>
      <c r="AM39" s="45"/>
      <c r="AN39" s="45"/>
      <c r="AO39" s="45"/>
      <c r="AP39" s="47">
        <f t="shared" si="4"/>
        <v>152907930</v>
      </c>
    </row>
    <row r="40" spans="1:42" s="12" customFormat="1" ht="12.75">
      <c r="A40" s="16" t="s">
        <v>101</v>
      </c>
      <c r="B40" s="44" t="s">
        <v>71</v>
      </c>
      <c r="C40" s="45">
        <v>53166622</v>
      </c>
      <c r="D40" s="45">
        <v>3909010</v>
      </c>
      <c r="E40" s="45">
        <v>4081580</v>
      </c>
      <c r="F40" s="45">
        <v>0</v>
      </c>
      <c r="G40" s="45">
        <v>4181655</v>
      </c>
      <c r="H40" s="45">
        <v>8999580</v>
      </c>
      <c r="I40" s="45">
        <v>4312830</v>
      </c>
      <c r="J40" s="45">
        <v>6106265</v>
      </c>
      <c r="K40" s="45"/>
      <c r="L40" s="45"/>
      <c r="M40" s="45"/>
      <c r="N40" s="45"/>
      <c r="O40" s="45"/>
      <c r="P40" s="46">
        <f t="shared" si="2"/>
        <v>31590920</v>
      </c>
      <c r="Q40" s="45">
        <v>3909010</v>
      </c>
      <c r="R40" s="45">
        <v>4081580</v>
      </c>
      <c r="S40" s="45">
        <v>0</v>
      </c>
      <c r="T40" s="45">
        <v>4181655</v>
      </c>
      <c r="U40" s="45">
        <v>4846355</v>
      </c>
      <c r="V40" s="45">
        <v>4153225</v>
      </c>
      <c r="W40" s="45">
        <v>10419095</v>
      </c>
      <c r="X40" s="45"/>
      <c r="Y40" s="45"/>
      <c r="Z40" s="45"/>
      <c r="AA40" s="45"/>
      <c r="AB40" s="45"/>
      <c r="AC40" s="46">
        <f t="shared" si="3"/>
        <v>31590920</v>
      </c>
      <c r="AD40" s="45">
        <v>0</v>
      </c>
      <c r="AE40" s="45">
        <v>3909010</v>
      </c>
      <c r="AF40" s="45">
        <v>4081580</v>
      </c>
      <c r="AG40" s="45">
        <v>4181655</v>
      </c>
      <c r="AH40" s="45">
        <v>4846355</v>
      </c>
      <c r="AI40" s="45">
        <v>4153225</v>
      </c>
      <c r="AJ40" s="45">
        <v>4312830</v>
      </c>
      <c r="AK40" s="45"/>
      <c r="AL40" s="45"/>
      <c r="AM40" s="45"/>
      <c r="AN40" s="45"/>
      <c r="AO40" s="45"/>
      <c r="AP40" s="47">
        <f t="shared" si="4"/>
        <v>25484655</v>
      </c>
    </row>
    <row r="41" spans="1:42" s="12" customFormat="1" ht="12.75">
      <c r="A41" s="16" t="s">
        <v>102</v>
      </c>
      <c r="B41" s="44" t="s">
        <v>72</v>
      </c>
      <c r="C41" s="45">
        <v>53166622</v>
      </c>
      <c r="D41" s="45">
        <v>3909010</v>
      </c>
      <c r="E41" s="45">
        <v>4081580</v>
      </c>
      <c r="F41" s="45">
        <v>0</v>
      </c>
      <c r="G41" s="45">
        <v>4181655</v>
      </c>
      <c r="H41" s="45">
        <v>8999580</v>
      </c>
      <c r="I41" s="45">
        <v>4312830</v>
      </c>
      <c r="J41" s="45">
        <v>6106265</v>
      </c>
      <c r="K41" s="45"/>
      <c r="L41" s="45"/>
      <c r="M41" s="45"/>
      <c r="N41" s="45"/>
      <c r="O41" s="45"/>
      <c r="P41" s="46">
        <f t="shared" si="2"/>
        <v>31590920</v>
      </c>
      <c r="Q41" s="45">
        <v>3909010</v>
      </c>
      <c r="R41" s="45">
        <v>4081580</v>
      </c>
      <c r="S41" s="45">
        <v>0</v>
      </c>
      <c r="T41" s="45">
        <v>4181655</v>
      </c>
      <c r="U41" s="45">
        <v>4846355</v>
      </c>
      <c r="V41" s="45">
        <v>4153225</v>
      </c>
      <c r="W41" s="45">
        <v>10419095</v>
      </c>
      <c r="X41" s="45"/>
      <c r="Y41" s="45"/>
      <c r="Z41" s="45"/>
      <c r="AA41" s="45"/>
      <c r="AB41" s="45"/>
      <c r="AC41" s="46">
        <f t="shared" si="3"/>
        <v>31590920</v>
      </c>
      <c r="AD41" s="45">
        <v>0</v>
      </c>
      <c r="AE41" s="45">
        <v>3909010</v>
      </c>
      <c r="AF41" s="45">
        <v>4081580</v>
      </c>
      <c r="AG41" s="45">
        <v>4181655</v>
      </c>
      <c r="AH41" s="45">
        <v>4846355</v>
      </c>
      <c r="AI41" s="45">
        <v>4153225</v>
      </c>
      <c r="AJ41" s="45">
        <v>4312830</v>
      </c>
      <c r="AK41" s="45"/>
      <c r="AL41" s="45"/>
      <c r="AM41" s="45"/>
      <c r="AN41" s="45"/>
      <c r="AO41" s="45"/>
      <c r="AP41" s="47">
        <f t="shared" si="4"/>
        <v>25484655</v>
      </c>
    </row>
    <row r="42" spans="1:42" s="12" customFormat="1" ht="13.5" thickBot="1">
      <c r="A42" s="16" t="s">
        <v>103</v>
      </c>
      <c r="B42" s="44" t="s">
        <v>73</v>
      </c>
      <c r="C42" s="45">
        <v>106333247</v>
      </c>
      <c r="D42" s="45">
        <v>7818020</v>
      </c>
      <c r="E42" s="45">
        <v>8163160</v>
      </c>
      <c r="F42" s="45">
        <v>0</v>
      </c>
      <c r="G42" s="45">
        <v>8363310</v>
      </c>
      <c r="H42" s="45">
        <v>17999160</v>
      </c>
      <c r="I42" s="45">
        <v>8625660</v>
      </c>
      <c r="J42" s="45">
        <v>12212530</v>
      </c>
      <c r="K42" s="45"/>
      <c r="L42" s="45"/>
      <c r="M42" s="45"/>
      <c r="N42" s="45"/>
      <c r="O42" s="45"/>
      <c r="P42" s="46">
        <f t="shared" si="2"/>
        <v>63181840</v>
      </c>
      <c r="Q42" s="45">
        <v>7818020</v>
      </c>
      <c r="R42" s="45">
        <v>8163160</v>
      </c>
      <c r="S42" s="45">
        <v>0</v>
      </c>
      <c r="T42" s="45">
        <v>8363310</v>
      </c>
      <c r="U42" s="45">
        <v>9692710</v>
      </c>
      <c r="V42" s="45">
        <v>8306450</v>
      </c>
      <c r="W42" s="45">
        <v>20838190</v>
      </c>
      <c r="X42" s="45"/>
      <c r="Y42" s="45"/>
      <c r="Z42" s="45"/>
      <c r="AA42" s="45"/>
      <c r="AB42" s="45"/>
      <c r="AC42" s="46">
        <f t="shared" si="3"/>
        <v>63181840</v>
      </c>
      <c r="AD42" s="45">
        <v>0</v>
      </c>
      <c r="AE42" s="45">
        <v>7818020</v>
      </c>
      <c r="AF42" s="45">
        <v>8163160</v>
      </c>
      <c r="AG42" s="45">
        <v>8363310</v>
      </c>
      <c r="AH42" s="45">
        <v>9692710</v>
      </c>
      <c r="AI42" s="45">
        <v>8306450</v>
      </c>
      <c r="AJ42" s="45">
        <v>8625660</v>
      </c>
      <c r="AK42" s="45"/>
      <c r="AL42" s="45"/>
      <c r="AM42" s="45"/>
      <c r="AN42" s="45"/>
      <c r="AO42" s="45"/>
      <c r="AP42" s="47">
        <f t="shared" si="4"/>
        <v>50969310</v>
      </c>
    </row>
    <row r="43" spans="1:42" s="14" customFormat="1" ht="13.5" thickBot="1">
      <c r="A43" s="24"/>
      <c r="B43" s="50" t="s">
        <v>43</v>
      </c>
      <c r="C43" s="51">
        <f>SUM(C44:C55)</f>
        <v>1462000000</v>
      </c>
      <c r="D43" s="51">
        <f aca="true" t="shared" si="5" ref="D43:P43">SUM(D44:D55)</f>
        <v>959193366</v>
      </c>
      <c r="E43" s="51">
        <f t="shared" si="5"/>
        <v>107927159</v>
      </c>
      <c r="F43" s="51">
        <f t="shared" si="5"/>
        <v>40786080</v>
      </c>
      <c r="G43" s="51">
        <f t="shared" si="5"/>
        <v>58471392</v>
      </c>
      <c r="H43" s="51">
        <f t="shared" si="5"/>
        <v>17154354</v>
      </c>
      <c r="I43" s="51">
        <f t="shared" si="5"/>
        <v>13047978</v>
      </c>
      <c r="J43" s="51">
        <f t="shared" si="5"/>
        <v>41117365</v>
      </c>
      <c r="K43" s="51">
        <f t="shared" si="5"/>
        <v>0</v>
      </c>
      <c r="L43" s="51">
        <f t="shared" si="5"/>
        <v>0</v>
      </c>
      <c r="M43" s="51">
        <f t="shared" si="5"/>
        <v>0</v>
      </c>
      <c r="N43" s="51">
        <f t="shared" si="5"/>
        <v>0</v>
      </c>
      <c r="O43" s="51">
        <f t="shared" si="5"/>
        <v>0</v>
      </c>
      <c r="P43" s="51">
        <f t="shared" si="5"/>
        <v>1237697694</v>
      </c>
      <c r="Q43" s="51">
        <f aca="true" t="shared" si="6" ref="Q43:AP43">SUM(Q44:Q55)</f>
        <v>3559701</v>
      </c>
      <c r="R43" s="51">
        <f t="shared" si="6"/>
        <v>108455789</v>
      </c>
      <c r="S43" s="51">
        <f t="shared" si="6"/>
        <v>116827441</v>
      </c>
      <c r="T43" s="51">
        <f t="shared" si="6"/>
        <v>114286882</v>
      </c>
      <c r="U43" s="51">
        <f t="shared" si="6"/>
        <v>103481485</v>
      </c>
      <c r="V43" s="51">
        <f t="shared" si="6"/>
        <v>92506307</v>
      </c>
      <c r="W43" s="51">
        <f t="shared" si="6"/>
        <v>102481979</v>
      </c>
      <c r="X43" s="51">
        <f t="shared" si="6"/>
        <v>0</v>
      </c>
      <c r="Y43" s="51">
        <f t="shared" si="6"/>
        <v>0</v>
      </c>
      <c r="Z43" s="51">
        <f t="shared" si="6"/>
        <v>0</v>
      </c>
      <c r="AA43" s="51">
        <f t="shared" si="6"/>
        <v>0</v>
      </c>
      <c r="AB43" s="51">
        <f t="shared" si="6"/>
        <v>0</v>
      </c>
      <c r="AC43" s="51">
        <f t="shared" si="6"/>
        <v>641599584</v>
      </c>
      <c r="AD43" s="51">
        <f t="shared" si="6"/>
        <v>2187446</v>
      </c>
      <c r="AE43" s="51">
        <f t="shared" si="6"/>
        <v>104859435</v>
      </c>
      <c r="AF43" s="51">
        <f t="shared" si="6"/>
        <v>56286657</v>
      </c>
      <c r="AG43" s="51">
        <f t="shared" si="6"/>
        <v>148353040</v>
      </c>
      <c r="AH43" s="51">
        <f t="shared" si="6"/>
        <v>134457024</v>
      </c>
      <c r="AI43" s="51">
        <f t="shared" si="6"/>
        <v>91441401</v>
      </c>
      <c r="AJ43" s="51">
        <f t="shared" si="6"/>
        <v>103570137</v>
      </c>
      <c r="AK43" s="51">
        <f t="shared" si="6"/>
        <v>0</v>
      </c>
      <c r="AL43" s="51">
        <f t="shared" si="6"/>
        <v>0</v>
      </c>
      <c r="AM43" s="51">
        <f t="shared" si="6"/>
        <v>0</v>
      </c>
      <c r="AN43" s="51">
        <f t="shared" si="6"/>
        <v>0</v>
      </c>
      <c r="AO43" s="51">
        <f t="shared" si="6"/>
        <v>0</v>
      </c>
      <c r="AP43" s="40">
        <f t="shared" si="6"/>
        <v>641155140</v>
      </c>
    </row>
    <row r="44" spans="1:42" s="14" customFormat="1" ht="12.75">
      <c r="A44" s="16" t="s">
        <v>121</v>
      </c>
      <c r="B44" s="52" t="s">
        <v>122</v>
      </c>
      <c r="C44" s="53">
        <f>60000000-20400000-26000000-13600000</f>
        <v>0</v>
      </c>
      <c r="D44" s="93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/>
      <c r="L44" s="99"/>
      <c r="M44" s="99"/>
      <c r="N44" s="53"/>
      <c r="O44" s="53"/>
      <c r="P44" s="46">
        <f t="shared" si="2"/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/>
      <c r="Y44" s="99"/>
      <c r="Z44" s="99"/>
      <c r="AA44" s="53"/>
      <c r="AB44" s="53"/>
      <c r="AC44" s="46">
        <f t="shared" si="3"/>
        <v>0</v>
      </c>
      <c r="AD44" s="93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/>
      <c r="AL44" s="99"/>
      <c r="AM44" s="99"/>
      <c r="AN44" s="53"/>
      <c r="AO44" s="53"/>
      <c r="AP44" s="47">
        <f t="shared" si="4"/>
        <v>0</v>
      </c>
    </row>
    <row r="45" spans="1:42" s="12" customFormat="1" ht="12.75">
      <c r="A45" s="16" t="s">
        <v>113</v>
      </c>
      <c r="B45" s="52" t="s">
        <v>105</v>
      </c>
      <c r="C45" s="53">
        <v>500000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/>
      <c r="L45" s="53"/>
      <c r="M45" s="53"/>
      <c r="N45" s="53"/>
      <c r="O45" s="53"/>
      <c r="P45" s="53">
        <f>SUM(D45:O45)</f>
        <v>0</v>
      </c>
      <c r="Q45" s="53">
        <v>0</v>
      </c>
      <c r="R45" s="45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/>
      <c r="Y45" s="53"/>
      <c r="Z45" s="53"/>
      <c r="AA45" s="53"/>
      <c r="AB45" s="53"/>
      <c r="AC45" s="53">
        <f>SUM(Q45:AB45)</f>
        <v>0</v>
      </c>
      <c r="AD45" s="53">
        <v>0</v>
      </c>
      <c r="AE45" s="45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/>
      <c r="AL45" s="53"/>
      <c r="AM45" s="53"/>
      <c r="AN45" s="53"/>
      <c r="AO45" s="53"/>
      <c r="AP45" s="94">
        <f>SUM(AD45:AO45)</f>
        <v>0</v>
      </c>
    </row>
    <row r="46" spans="1:42" s="12" customFormat="1" ht="12.75">
      <c r="A46" s="16" t="s">
        <v>114</v>
      </c>
      <c r="B46" s="52" t="s">
        <v>106</v>
      </c>
      <c r="C46" s="53">
        <v>0</v>
      </c>
      <c r="D46" s="53">
        <v>0</v>
      </c>
      <c r="E46" s="45">
        <v>0</v>
      </c>
      <c r="F46" s="53">
        <v>0</v>
      </c>
      <c r="G46" s="53"/>
      <c r="H46" s="53">
        <v>0</v>
      </c>
      <c r="I46" s="53">
        <v>0</v>
      </c>
      <c r="J46" s="53">
        <v>0</v>
      </c>
      <c r="K46" s="53"/>
      <c r="L46" s="53"/>
      <c r="M46" s="53"/>
      <c r="N46" s="53"/>
      <c r="O46" s="53"/>
      <c r="P46" s="53">
        <f aca="true" t="shared" si="7" ref="P46:P55">SUM(D46:O46)</f>
        <v>0</v>
      </c>
      <c r="Q46" s="53">
        <v>0</v>
      </c>
      <c r="R46" s="45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/>
      <c r="Y46" s="53"/>
      <c r="Z46" s="53"/>
      <c r="AA46" s="53"/>
      <c r="AB46" s="53"/>
      <c r="AC46" s="53">
        <f aca="true" t="shared" si="8" ref="AC46:AC55">SUM(Q46:AB46)</f>
        <v>0</v>
      </c>
      <c r="AD46" s="53">
        <v>0</v>
      </c>
      <c r="AE46" s="45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/>
      <c r="AL46" s="53"/>
      <c r="AM46" s="53"/>
      <c r="AN46" s="53"/>
      <c r="AO46" s="53"/>
      <c r="AP46" s="94">
        <f aca="true" t="shared" si="9" ref="AP46:AP57">SUM(AD46:AO46)</f>
        <v>0</v>
      </c>
    </row>
    <row r="47" spans="1:42" s="12" customFormat="1" ht="12.75">
      <c r="A47" s="16" t="s">
        <v>152</v>
      </c>
      <c r="B47" s="52" t="s">
        <v>155</v>
      </c>
      <c r="C47" s="53">
        <v>0</v>
      </c>
      <c r="D47" s="53">
        <v>0</v>
      </c>
      <c r="E47" s="45">
        <v>0</v>
      </c>
      <c r="F47" s="53">
        <v>0</v>
      </c>
      <c r="G47" s="53"/>
      <c r="H47" s="53">
        <v>0</v>
      </c>
      <c r="I47" s="53">
        <v>0</v>
      </c>
      <c r="J47" s="53">
        <v>0</v>
      </c>
      <c r="K47" s="53"/>
      <c r="L47" s="53"/>
      <c r="M47" s="53"/>
      <c r="N47" s="53"/>
      <c r="O47" s="53"/>
      <c r="P47" s="53">
        <f>SUM(D47:O47)</f>
        <v>0</v>
      </c>
      <c r="Q47" s="53">
        <v>0</v>
      </c>
      <c r="R47" s="45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/>
      <c r="Y47" s="53"/>
      <c r="Z47" s="53"/>
      <c r="AA47" s="53"/>
      <c r="AB47" s="53"/>
      <c r="AC47" s="53">
        <f t="shared" si="8"/>
        <v>0</v>
      </c>
      <c r="AD47" s="53">
        <v>0</v>
      </c>
      <c r="AE47" s="45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/>
      <c r="AL47" s="53"/>
      <c r="AM47" s="53"/>
      <c r="AN47" s="53"/>
      <c r="AO47" s="53"/>
      <c r="AP47" s="94">
        <f t="shared" si="9"/>
        <v>0</v>
      </c>
    </row>
    <row r="48" spans="1:42" s="12" customFormat="1" ht="12.75">
      <c r="A48" s="16" t="s">
        <v>153</v>
      </c>
      <c r="B48" s="52" t="s">
        <v>154</v>
      </c>
      <c r="C48" s="53">
        <v>0</v>
      </c>
      <c r="D48" s="53">
        <v>0</v>
      </c>
      <c r="E48" s="45">
        <v>0</v>
      </c>
      <c r="F48" s="53">
        <v>0</v>
      </c>
      <c r="G48" s="53"/>
      <c r="H48" s="53">
        <v>0</v>
      </c>
      <c r="I48" s="53">
        <v>0</v>
      </c>
      <c r="J48" s="53">
        <v>0</v>
      </c>
      <c r="K48" s="53"/>
      <c r="L48" s="53"/>
      <c r="M48" s="53"/>
      <c r="N48" s="53"/>
      <c r="O48" s="53"/>
      <c r="P48" s="53">
        <f>SUM(D48:O48)</f>
        <v>0</v>
      </c>
      <c r="Q48" s="53">
        <v>0</v>
      </c>
      <c r="R48" s="4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/>
      <c r="Y48" s="53"/>
      <c r="Z48" s="53"/>
      <c r="AA48" s="53"/>
      <c r="AB48" s="53"/>
      <c r="AC48" s="53">
        <f t="shared" si="8"/>
        <v>0</v>
      </c>
      <c r="AD48" s="53">
        <v>0</v>
      </c>
      <c r="AE48" s="45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/>
      <c r="AL48" s="53"/>
      <c r="AM48" s="53"/>
      <c r="AN48" s="53"/>
      <c r="AO48" s="53"/>
      <c r="AP48" s="94">
        <f t="shared" si="9"/>
        <v>0</v>
      </c>
    </row>
    <row r="49" spans="1:42" s="12" customFormat="1" ht="12.75">
      <c r="A49" s="16" t="s">
        <v>151</v>
      </c>
      <c r="B49" s="52" t="s">
        <v>107</v>
      </c>
      <c r="C49" s="53">
        <f>76200000+4000000</f>
        <v>80200000</v>
      </c>
      <c r="D49" s="53">
        <v>0</v>
      </c>
      <c r="E49" s="45">
        <v>2000000</v>
      </c>
      <c r="F49" s="53">
        <v>1301433</v>
      </c>
      <c r="G49" s="53">
        <v>0</v>
      </c>
      <c r="H49" s="53">
        <v>1088158</v>
      </c>
      <c r="I49" s="53">
        <v>0</v>
      </c>
      <c r="J49" s="53">
        <v>1999712</v>
      </c>
      <c r="K49" s="53"/>
      <c r="L49" s="53"/>
      <c r="M49" s="53"/>
      <c r="N49" s="53"/>
      <c r="O49" s="53"/>
      <c r="P49" s="53">
        <f t="shared" si="7"/>
        <v>6389303</v>
      </c>
      <c r="Q49" s="53">
        <v>0</v>
      </c>
      <c r="R49" s="45">
        <v>2000000</v>
      </c>
      <c r="S49" s="53">
        <v>0</v>
      </c>
      <c r="T49" s="53">
        <v>1301433</v>
      </c>
      <c r="U49" s="53">
        <v>0</v>
      </c>
      <c r="V49" s="53">
        <v>1088158</v>
      </c>
      <c r="W49" s="53">
        <v>0</v>
      </c>
      <c r="X49" s="53"/>
      <c r="Y49" s="53"/>
      <c r="Z49" s="53"/>
      <c r="AA49" s="53"/>
      <c r="AB49" s="53"/>
      <c r="AC49" s="53">
        <f t="shared" si="8"/>
        <v>4389591</v>
      </c>
      <c r="AD49" s="53">
        <v>0</v>
      </c>
      <c r="AE49" s="45">
        <v>2000000</v>
      </c>
      <c r="AF49" s="53">
        <v>0</v>
      </c>
      <c r="AG49" s="53">
        <v>1301433</v>
      </c>
      <c r="AH49" s="53">
        <v>0</v>
      </c>
      <c r="AI49" s="53">
        <v>0</v>
      </c>
      <c r="AJ49" s="53">
        <v>1088158</v>
      </c>
      <c r="AK49" s="53"/>
      <c r="AL49" s="53"/>
      <c r="AM49" s="53"/>
      <c r="AN49" s="53"/>
      <c r="AO49" s="53"/>
      <c r="AP49" s="94">
        <f t="shared" si="9"/>
        <v>4389591</v>
      </c>
    </row>
    <row r="50" spans="1:42" s="12" customFormat="1" ht="12.75">
      <c r="A50" s="16" t="s">
        <v>151</v>
      </c>
      <c r="B50" s="52" t="s">
        <v>150</v>
      </c>
      <c r="C50" s="53">
        <v>13600000</v>
      </c>
      <c r="D50" s="53">
        <v>0</v>
      </c>
      <c r="E50" s="45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13232120</v>
      </c>
      <c r="K50" s="53"/>
      <c r="L50" s="53"/>
      <c r="M50" s="53"/>
      <c r="N50" s="53"/>
      <c r="O50" s="53"/>
      <c r="P50" s="53">
        <f>SUM(D50:O50)</f>
        <v>13232120</v>
      </c>
      <c r="Q50" s="53">
        <v>0</v>
      </c>
      <c r="R50" s="45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/>
      <c r="Y50" s="53"/>
      <c r="Z50" s="53"/>
      <c r="AA50" s="53"/>
      <c r="AB50" s="53"/>
      <c r="AC50" s="53">
        <f>SUM(Q50:AB50)</f>
        <v>0</v>
      </c>
      <c r="AD50" s="53">
        <v>0</v>
      </c>
      <c r="AE50" s="45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/>
      <c r="AL50" s="53"/>
      <c r="AM50" s="53"/>
      <c r="AN50" s="53"/>
      <c r="AO50" s="53"/>
      <c r="AP50" s="94">
        <f>SUM(AD50:AO50)</f>
        <v>0</v>
      </c>
    </row>
    <row r="51" spans="1:42" s="12" customFormat="1" ht="12.75">
      <c r="A51" s="16" t="s">
        <v>115</v>
      </c>
      <c r="B51" s="52" t="s">
        <v>108</v>
      </c>
      <c r="C51" s="53">
        <f>951700000+10400000+26000000</f>
        <v>988100000</v>
      </c>
      <c r="D51" s="53">
        <v>813739081</v>
      </c>
      <c r="E51" s="45">
        <v>79990257</v>
      </c>
      <c r="F51" s="53">
        <v>0</v>
      </c>
      <c r="G51" s="53">
        <v>27311568</v>
      </c>
      <c r="H51" s="53">
        <v>4297916</v>
      </c>
      <c r="I51" s="53">
        <v>0</v>
      </c>
      <c r="J51" s="53">
        <v>900624</v>
      </c>
      <c r="K51" s="53"/>
      <c r="L51" s="53"/>
      <c r="M51" s="53"/>
      <c r="N51" s="53"/>
      <c r="O51" s="53"/>
      <c r="P51" s="53">
        <f t="shared" si="7"/>
        <v>926239446</v>
      </c>
      <c r="Q51" s="53">
        <v>0</v>
      </c>
      <c r="R51" s="45">
        <v>80658887</v>
      </c>
      <c r="S51" s="53">
        <v>77202794</v>
      </c>
      <c r="T51" s="53">
        <v>78790568</v>
      </c>
      <c r="U51" s="53">
        <v>74563038</v>
      </c>
      <c r="V51" s="53">
        <v>82624121</v>
      </c>
      <c r="W51" s="53">
        <v>74601120</v>
      </c>
      <c r="X51" s="53"/>
      <c r="Y51" s="53"/>
      <c r="Z51" s="53"/>
      <c r="AA51" s="53"/>
      <c r="AB51" s="53"/>
      <c r="AC51" s="53">
        <f t="shared" si="8"/>
        <v>468440528</v>
      </c>
      <c r="AD51" s="53">
        <v>0</v>
      </c>
      <c r="AE51" s="45">
        <v>75690278</v>
      </c>
      <c r="AF51" s="53">
        <v>16915810</v>
      </c>
      <c r="AG51" s="53">
        <v>115842274</v>
      </c>
      <c r="AH51" s="53">
        <v>102702545</v>
      </c>
      <c r="AI51" s="53">
        <v>82244057</v>
      </c>
      <c r="AJ51" s="53">
        <v>74601120</v>
      </c>
      <c r="AK51" s="53"/>
      <c r="AL51" s="53"/>
      <c r="AM51" s="53"/>
      <c r="AN51" s="53"/>
      <c r="AO51" s="53"/>
      <c r="AP51" s="94">
        <f t="shared" si="9"/>
        <v>467996084</v>
      </c>
    </row>
    <row r="52" spans="1:42" s="12" customFormat="1" ht="12.75">
      <c r="A52" s="16" t="s">
        <v>116</v>
      </c>
      <c r="B52" s="52" t="s">
        <v>109</v>
      </c>
      <c r="C52" s="53">
        <v>6000000</v>
      </c>
      <c r="D52" s="53">
        <v>0</v>
      </c>
      <c r="E52" s="45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/>
      <c r="L52" s="53"/>
      <c r="M52" s="53"/>
      <c r="N52" s="53"/>
      <c r="O52" s="53"/>
      <c r="P52" s="53">
        <f t="shared" si="7"/>
        <v>0</v>
      </c>
      <c r="Q52" s="53">
        <v>0</v>
      </c>
      <c r="R52" s="45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/>
      <c r="Y52" s="53"/>
      <c r="Z52" s="53"/>
      <c r="AA52" s="53"/>
      <c r="AB52" s="53"/>
      <c r="AC52" s="53">
        <f t="shared" si="8"/>
        <v>0</v>
      </c>
      <c r="AD52" s="53">
        <v>0</v>
      </c>
      <c r="AE52" s="45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/>
      <c r="AL52" s="53"/>
      <c r="AM52" s="53"/>
      <c r="AN52" s="53"/>
      <c r="AO52" s="53"/>
      <c r="AP52" s="94">
        <f t="shared" si="9"/>
        <v>0</v>
      </c>
    </row>
    <row r="53" spans="1:42" s="12" customFormat="1" ht="12.75">
      <c r="A53" s="16" t="s">
        <v>117</v>
      </c>
      <c r="B53" s="52" t="s">
        <v>110</v>
      </c>
      <c r="C53" s="53">
        <v>5500000</v>
      </c>
      <c r="D53" s="53">
        <v>0</v>
      </c>
      <c r="E53" s="45">
        <v>140000</v>
      </c>
      <c r="F53" s="53">
        <v>0</v>
      </c>
      <c r="G53" s="53">
        <v>0</v>
      </c>
      <c r="H53" s="53">
        <v>0</v>
      </c>
      <c r="I53" s="53">
        <v>0</v>
      </c>
      <c r="J53" s="53">
        <v>1358000</v>
      </c>
      <c r="K53" s="53"/>
      <c r="L53" s="53"/>
      <c r="M53" s="53"/>
      <c r="N53" s="53"/>
      <c r="O53" s="53"/>
      <c r="P53" s="53">
        <f t="shared" si="7"/>
        <v>1498000</v>
      </c>
      <c r="Q53" s="53">
        <v>0</v>
      </c>
      <c r="R53" s="45">
        <v>0</v>
      </c>
      <c r="S53" s="53">
        <v>140000</v>
      </c>
      <c r="T53" s="53">
        <v>0</v>
      </c>
      <c r="U53" s="53">
        <v>0</v>
      </c>
      <c r="V53" s="53">
        <v>0</v>
      </c>
      <c r="W53" s="53">
        <v>0</v>
      </c>
      <c r="X53" s="53"/>
      <c r="Y53" s="53"/>
      <c r="Z53" s="53"/>
      <c r="AA53" s="53"/>
      <c r="AB53" s="53"/>
      <c r="AC53" s="53">
        <f t="shared" si="8"/>
        <v>140000</v>
      </c>
      <c r="AD53" s="53">
        <v>0</v>
      </c>
      <c r="AE53" s="45">
        <v>0</v>
      </c>
      <c r="AF53" s="53">
        <v>0</v>
      </c>
      <c r="AG53" s="53">
        <v>140000</v>
      </c>
      <c r="AH53" s="53">
        <v>0</v>
      </c>
      <c r="AI53" s="53">
        <v>0</v>
      </c>
      <c r="AJ53" s="53">
        <v>0</v>
      </c>
      <c r="AK53" s="53"/>
      <c r="AL53" s="53"/>
      <c r="AM53" s="53"/>
      <c r="AN53" s="53"/>
      <c r="AO53" s="53"/>
      <c r="AP53" s="94">
        <f t="shared" si="9"/>
        <v>140000</v>
      </c>
    </row>
    <row r="54" spans="1:42" s="12" customFormat="1" ht="12.75">
      <c r="A54" s="16" t="s">
        <v>118</v>
      </c>
      <c r="B54" s="52" t="s">
        <v>111</v>
      </c>
      <c r="C54" s="53">
        <v>226100000</v>
      </c>
      <c r="D54" s="53">
        <v>3559701</v>
      </c>
      <c r="E54" s="45">
        <v>25796902</v>
      </c>
      <c r="F54" s="53">
        <v>39484647</v>
      </c>
      <c r="G54" s="53">
        <v>31159824</v>
      </c>
      <c r="H54" s="53">
        <v>11768280</v>
      </c>
      <c r="I54" s="53">
        <v>13047978</v>
      </c>
      <c r="J54" s="53">
        <v>23626909</v>
      </c>
      <c r="K54" s="53"/>
      <c r="L54" s="53"/>
      <c r="M54" s="53"/>
      <c r="N54" s="53"/>
      <c r="O54" s="53"/>
      <c r="P54" s="53">
        <f t="shared" si="7"/>
        <v>148444241</v>
      </c>
      <c r="Q54" s="53">
        <v>3559701</v>
      </c>
      <c r="R54" s="45">
        <v>25796902</v>
      </c>
      <c r="S54" s="53">
        <v>39484647</v>
      </c>
      <c r="T54" s="53">
        <v>31159824</v>
      </c>
      <c r="U54" s="53">
        <v>11768280</v>
      </c>
      <c r="V54" s="53">
        <v>8794028</v>
      </c>
      <c r="W54" s="53">
        <v>27880859</v>
      </c>
      <c r="X54" s="53"/>
      <c r="Y54" s="53"/>
      <c r="Z54" s="53"/>
      <c r="AA54" s="53"/>
      <c r="AB54" s="53"/>
      <c r="AC54" s="53">
        <f t="shared" si="8"/>
        <v>148444241</v>
      </c>
      <c r="AD54" s="53">
        <v>2187446</v>
      </c>
      <c r="AE54" s="45">
        <v>27169157</v>
      </c>
      <c r="AF54" s="53">
        <v>39370847</v>
      </c>
      <c r="AG54" s="53">
        <v>31069333</v>
      </c>
      <c r="AH54" s="53">
        <v>11569255</v>
      </c>
      <c r="AI54" s="53">
        <v>9197344</v>
      </c>
      <c r="AJ54" s="53">
        <v>27880859</v>
      </c>
      <c r="AK54" s="53"/>
      <c r="AL54" s="53"/>
      <c r="AM54" s="53"/>
      <c r="AN54" s="53"/>
      <c r="AO54" s="53"/>
      <c r="AP54" s="94">
        <f t="shared" si="9"/>
        <v>148444241</v>
      </c>
    </row>
    <row r="55" spans="1:42" s="12" customFormat="1" ht="13.5" thickBot="1">
      <c r="A55" s="16" t="s">
        <v>119</v>
      </c>
      <c r="B55" s="52" t="s">
        <v>112</v>
      </c>
      <c r="C55" s="53">
        <v>142000000</v>
      </c>
      <c r="D55" s="53">
        <v>141894584</v>
      </c>
      <c r="E55" s="45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/>
      <c r="L55" s="53"/>
      <c r="M55" s="53"/>
      <c r="N55" s="53"/>
      <c r="O55" s="53"/>
      <c r="P55" s="53">
        <f t="shared" si="7"/>
        <v>141894584</v>
      </c>
      <c r="Q55" s="53">
        <v>0</v>
      </c>
      <c r="R55" s="45">
        <v>0</v>
      </c>
      <c r="S55" s="53">
        <v>0</v>
      </c>
      <c r="T55" s="53">
        <v>3035057</v>
      </c>
      <c r="U55" s="53">
        <v>17150167</v>
      </c>
      <c r="V55" s="53">
        <v>0</v>
      </c>
      <c r="W55" s="53">
        <v>0</v>
      </c>
      <c r="X55" s="53"/>
      <c r="Y55" s="53"/>
      <c r="Z55" s="53"/>
      <c r="AA55" s="53"/>
      <c r="AB55" s="53"/>
      <c r="AC55" s="53">
        <f t="shared" si="8"/>
        <v>20185224</v>
      </c>
      <c r="AD55" s="53">
        <v>0</v>
      </c>
      <c r="AE55" s="45">
        <v>0</v>
      </c>
      <c r="AF55" s="53">
        <v>0</v>
      </c>
      <c r="AG55" s="53">
        <v>0</v>
      </c>
      <c r="AH55" s="53">
        <v>20185224</v>
      </c>
      <c r="AI55" s="53">
        <v>0</v>
      </c>
      <c r="AJ55" s="53">
        <v>0</v>
      </c>
      <c r="AK55" s="53"/>
      <c r="AL55" s="53"/>
      <c r="AM55" s="53"/>
      <c r="AN55" s="53"/>
      <c r="AO55" s="53"/>
      <c r="AP55" s="95">
        <f t="shared" si="9"/>
        <v>20185224</v>
      </c>
    </row>
    <row r="56" spans="1:42" s="14" customFormat="1" ht="13.5" thickBot="1">
      <c r="A56" s="24"/>
      <c r="B56" s="50" t="s">
        <v>44</v>
      </c>
      <c r="C56" s="51">
        <f aca="true" t="shared" si="10" ref="C56:AP56">SUM(C57:C58)</f>
        <v>470000000</v>
      </c>
      <c r="D56" s="51">
        <f t="shared" si="10"/>
        <v>0</v>
      </c>
      <c r="E56" s="51">
        <f t="shared" si="10"/>
        <v>0</v>
      </c>
      <c r="F56" s="51">
        <f t="shared" si="10"/>
        <v>0</v>
      </c>
      <c r="G56" s="51">
        <f t="shared" si="10"/>
        <v>0</v>
      </c>
      <c r="H56" s="51">
        <f t="shared" si="10"/>
        <v>0</v>
      </c>
      <c r="I56" s="51">
        <f t="shared" si="10"/>
        <v>137296268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0</v>
      </c>
      <c r="N56" s="51">
        <f t="shared" si="10"/>
        <v>0</v>
      </c>
      <c r="O56" s="51">
        <f t="shared" si="10"/>
        <v>0</v>
      </c>
      <c r="P56" s="51">
        <f t="shared" si="10"/>
        <v>137296268</v>
      </c>
      <c r="Q56" s="51">
        <f t="shared" si="10"/>
        <v>0</v>
      </c>
      <c r="R56" s="51">
        <f t="shared" si="10"/>
        <v>0</v>
      </c>
      <c r="S56" s="51">
        <f t="shared" si="10"/>
        <v>0</v>
      </c>
      <c r="T56" s="51">
        <f t="shared" si="10"/>
        <v>0</v>
      </c>
      <c r="U56" s="51">
        <f t="shared" si="10"/>
        <v>0</v>
      </c>
      <c r="V56" s="51">
        <f t="shared" si="10"/>
        <v>137296268</v>
      </c>
      <c r="W56" s="51">
        <f t="shared" si="10"/>
        <v>0</v>
      </c>
      <c r="X56" s="51">
        <f t="shared" si="10"/>
        <v>0</v>
      </c>
      <c r="Y56" s="51">
        <f t="shared" si="10"/>
        <v>0</v>
      </c>
      <c r="Z56" s="51">
        <f t="shared" si="10"/>
        <v>0</v>
      </c>
      <c r="AA56" s="51">
        <f t="shared" si="10"/>
        <v>0</v>
      </c>
      <c r="AB56" s="51">
        <f t="shared" si="10"/>
        <v>0</v>
      </c>
      <c r="AC56" s="51">
        <f t="shared" si="10"/>
        <v>137296268</v>
      </c>
      <c r="AD56" s="51">
        <f t="shared" si="10"/>
        <v>0</v>
      </c>
      <c r="AE56" s="51">
        <f t="shared" si="10"/>
        <v>0</v>
      </c>
      <c r="AF56" s="51">
        <f t="shared" si="10"/>
        <v>0</v>
      </c>
      <c r="AG56" s="51">
        <f t="shared" si="10"/>
        <v>0</v>
      </c>
      <c r="AH56" s="51">
        <f t="shared" si="10"/>
        <v>0</v>
      </c>
      <c r="AI56" s="51">
        <f t="shared" si="10"/>
        <v>137296268</v>
      </c>
      <c r="AJ56" s="51">
        <f t="shared" si="10"/>
        <v>0</v>
      </c>
      <c r="AK56" s="51">
        <f t="shared" si="10"/>
        <v>0</v>
      </c>
      <c r="AL56" s="51">
        <v>0</v>
      </c>
      <c r="AM56" s="51">
        <f t="shared" si="10"/>
        <v>0</v>
      </c>
      <c r="AN56" s="51">
        <f t="shared" si="10"/>
        <v>0</v>
      </c>
      <c r="AO56" s="51">
        <f t="shared" si="10"/>
        <v>0</v>
      </c>
      <c r="AP56" s="40">
        <f t="shared" si="10"/>
        <v>137296268</v>
      </c>
    </row>
    <row r="57" spans="1:42" s="12" customFormat="1" ht="13.5" thickBot="1">
      <c r="A57" s="73" t="s">
        <v>40</v>
      </c>
      <c r="B57" s="57" t="s">
        <v>46</v>
      </c>
      <c r="C57" s="58">
        <v>270000000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45">
        <v>0</v>
      </c>
      <c r="K57" s="58"/>
      <c r="L57" s="58"/>
      <c r="M57" s="58"/>
      <c r="N57" s="45"/>
      <c r="O57" s="45"/>
      <c r="P57" s="46">
        <f>SUM(D57:O57)</f>
        <v>0</v>
      </c>
      <c r="Q57" s="45">
        <v>0</v>
      </c>
      <c r="R57" s="46">
        <v>0</v>
      </c>
      <c r="S57" s="58">
        <v>0</v>
      </c>
      <c r="T57" s="58"/>
      <c r="U57" s="46">
        <v>0</v>
      </c>
      <c r="V57" s="58">
        <v>0</v>
      </c>
      <c r="W57" s="45">
        <v>0</v>
      </c>
      <c r="X57" s="45"/>
      <c r="Y57" s="45"/>
      <c r="Z57" s="45"/>
      <c r="AA57" s="45"/>
      <c r="AB57" s="45"/>
      <c r="AC57" s="46">
        <f>SUM(Q57:AB57)</f>
        <v>0</v>
      </c>
      <c r="AD57" s="45">
        <v>0</v>
      </c>
      <c r="AE57" s="46">
        <v>0</v>
      </c>
      <c r="AF57" s="58">
        <v>0</v>
      </c>
      <c r="AG57" s="45">
        <v>0</v>
      </c>
      <c r="AH57" s="45">
        <v>0</v>
      </c>
      <c r="AI57" s="58">
        <v>0</v>
      </c>
      <c r="AJ57" s="45">
        <v>0</v>
      </c>
      <c r="AK57" s="45"/>
      <c r="AL57" s="58"/>
      <c r="AM57" s="46"/>
      <c r="AN57" s="46"/>
      <c r="AO57" s="45"/>
      <c r="AP57" s="95">
        <f t="shared" si="9"/>
        <v>0</v>
      </c>
    </row>
    <row r="58" spans="1:42" s="12" customFormat="1" ht="13.5" thickBot="1">
      <c r="A58" s="15" t="s">
        <v>50</v>
      </c>
      <c r="B58" s="44" t="s">
        <v>120</v>
      </c>
      <c r="C58" s="45">
        <v>200000000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137296268</v>
      </c>
      <c r="J58" s="45">
        <v>0</v>
      </c>
      <c r="K58" s="58"/>
      <c r="L58" s="58"/>
      <c r="M58" s="58"/>
      <c r="N58" s="45"/>
      <c r="O58" s="45"/>
      <c r="P58" s="46">
        <f>SUM(D58:O58)</f>
        <v>137296268</v>
      </c>
      <c r="Q58" s="45">
        <v>0</v>
      </c>
      <c r="R58" s="46">
        <v>0</v>
      </c>
      <c r="S58" s="45">
        <v>0</v>
      </c>
      <c r="T58" s="45"/>
      <c r="U58" s="46">
        <v>0</v>
      </c>
      <c r="V58" s="45">
        <v>137296268</v>
      </c>
      <c r="W58" s="45">
        <v>0</v>
      </c>
      <c r="X58" s="45"/>
      <c r="Y58" s="45"/>
      <c r="Z58" s="45"/>
      <c r="AA58" s="45"/>
      <c r="AB58" s="45"/>
      <c r="AC58" s="46">
        <f>SUM(Q58:AB58)</f>
        <v>137296268</v>
      </c>
      <c r="AD58" s="45">
        <v>0</v>
      </c>
      <c r="AE58" s="46">
        <v>0</v>
      </c>
      <c r="AF58" s="45">
        <v>0</v>
      </c>
      <c r="AG58" s="45">
        <v>0</v>
      </c>
      <c r="AH58" s="45">
        <v>0</v>
      </c>
      <c r="AI58" s="45">
        <v>137296268</v>
      </c>
      <c r="AJ58" s="45">
        <v>0</v>
      </c>
      <c r="AK58" s="45"/>
      <c r="AL58" s="58"/>
      <c r="AM58" s="46"/>
      <c r="AN58" s="45"/>
      <c r="AO58" s="45"/>
      <c r="AP58" s="47">
        <f>SUM(AD58:AO58)</f>
        <v>137296268</v>
      </c>
    </row>
    <row r="59" spans="1:42" s="14" customFormat="1" ht="18" customHeight="1" hidden="1" thickBot="1">
      <c r="A59" s="24"/>
      <c r="B59" s="50" t="s">
        <v>41</v>
      </c>
      <c r="C59" s="51">
        <f aca="true" t="shared" si="11" ref="C59:AP59">SUM(C60:C69)</f>
        <v>0</v>
      </c>
      <c r="D59" s="51">
        <f t="shared" si="11"/>
        <v>0</v>
      </c>
      <c r="E59" s="92">
        <f t="shared" si="11"/>
        <v>0</v>
      </c>
      <c r="F59" s="92">
        <f t="shared" si="11"/>
        <v>0</v>
      </c>
      <c r="G59" s="92">
        <f t="shared" si="11"/>
        <v>0</v>
      </c>
      <c r="H59" s="92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1">
        <f t="shared" si="11"/>
        <v>0</v>
      </c>
      <c r="X59" s="51">
        <f t="shared" si="11"/>
        <v>0</v>
      </c>
      <c r="Y59" s="51">
        <f t="shared" si="11"/>
        <v>0</v>
      </c>
      <c r="Z59" s="51">
        <f t="shared" si="11"/>
        <v>0</v>
      </c>
      <c r="AA59" s="51">
        <f t="shared" si="11"/>
        <v>0</v>
      </c>
      <c r="AB59" s="51">
        <f t="shared" si="11"/>
        <v>0</v>
      </c>
      <c r="AC59" s="51">
        <f t="shared" si="11"/>
        <v>0</v>
      </c>
      <c r="AD59" s="51">
        <f t="shared" si="11"/>
        <v>0</v>
      </c>
      <c r="AE59" s="51">
        <f t="shared" si="11"/>
        <v>0</v>
      </c>
      <c r="AF59" s="51">
        <f t="shared" si="11"/>
        <v>0</v>
      </c>
      <c r="AG59" s="51">
        <f t="shared" si="11"/>
        <v>0</v>
      </c>
      <c r="AH59" s="51">
        <f t="shared" si="11"/>
        <v>0</v>
      </c>
      <c r="AI59" s="51">
        <f t="shared" si="11"/>
        <v>0</v>
      </c>
      <c r="AJ59" s="51">
        <f t="shared" si="11"/>
        <v>0</v>
      </c>
      <c r="AK59" s="51">
        <f t="shared" si="11"/>
        <v>0</v>
      </c>
      <c r="AL59" s="51">
        <f t="shared" si="11"/>
        <v>0</v>
      </c>
      <c r="AM59" s="51">
        <f t="shared" si="11"/>
        <v>0</v>
      </c>
      <c r="AN59" s="51">
        <f t="shared" si="11"/>
        <v>0</v>
      </c>
      <c r="AO59" s="51">
        <f t="shared" si="11"/>
        <v>0</v>
      </c>
      <c r="AP59" s="40">
        <f t="shared" si="11"/>
        <v>0</v>
      </c>
    </row>
    <row r="60" spans="1:42" s="10" customFormat="1" ht="13.5" hidden="1" thickBot="1">
      <c r="A60" s="89" t="s">
        <v>124</v>
      </c>
      <c r="B60" s="13" t="s">
        <v>123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  <c r="P60" s="53">
        <f aca="true" t="shared" si="12" ref="P60:P69">SUM(D60:O60)</f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5"/>
      <c r="AC60" s="53">
        <f aca="true" t="shared" si="13" ref="AC60:AC69">SUM(Q60:AB60)</f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5"/>
      <c r="AP60" s="94">
        <f aca="true" t="shared" si="14" ref="AP60:AP69">SUM(AD60:AO60)</f>
        <v>0</v>
      </c>
    </row>
    <row r="61" spans="1:42" s="10" customFormat="1" ht="13.5" hidden="1" thickBot="1">
      <c r="A61" s="89" t="s">
        <v>125</v>
      </c>
      <c r="B61" s="13" t="s">
        <v>134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5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5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5"/>
      <c r="AP61" s="94">
        <f t="shared" si="14"/>
        <v>0</v>
      </c>
    </row>
    <row r="62" spans="1:42" s="10" customFormat="1" ht="13.5" hidden="1" thickBot="1">
      <c r="A62" s="89" t="s">
        <v>126</v>
      </c>
      <c r="B62" s="13" t="s">
        <v>135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5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5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5"/>
      <c r="AP62" s="94">
        <f t="shared" si="14"/>
        <v>0</v>
      </c>
    </row>
    <row r="63" spans="1:42" s="10" customFormat="1" ht="13.5" hidden="1" thickBot="1">
      <c r="A63" s="89" t="s">
        <v>127</v>
      </c>
      <c r="B63" s="13" t="s">
        <v>136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5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5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5"/>
      <c r="AP63" s="94">
        <f t="shared" si="14"/>
        <v>0</v>
      </c>
    </row>
    <row r="64" spans="1:42" s="10" customFormat="1" ht="13.5" hidden="1" thickBot="1">
      <c r="A64" s="89" t="s">
        <v>128</v>
      </c>
      <c r="B64" s="13" t="s">
        <v>137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5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5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5"/>
      <c r="AP64" s="94">
        <f t="shared" si="14"/>
        <v>0</v>
      </c>
    </row>
    <row r="65" spans="1:42" s="10" customFormat="1" ht="13.5" hidden="1" thickBot="1">
      <c r="A65" s="89" t="s">
        <v>129</v>
      </c>
      <c r="B65" s="13" t="s">
        <v>138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5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5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5"/>
      <c r="AP65" s="94">
        <f t="shared" si="14"/>
        <v>0</v>
      </c>
    </row>
    <row r="66" spans="1:42" s="10" customFormat="1" ht="13.5" hidden="1" thickBot="1">
      <c r="A66" s="89" t="s">
        <v>130</v>
      </c>
      <c r="B66" s="13" t="s">
        <v>139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5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5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5"/>
      <c r="AP66" s="94">
        <f t="shared" si="14"/>
        <v>0</v>
      </c>
    </row>
    <row r="67" spans="1:42" s="10" customFormat="1" ht="13.5" hidden="1" thickBot="1">
      <c r="A67" s="89" t="s">
        <v>131</v>
      </c>
      <c r="B67" s="13" t="s">
        <v>140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5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5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5"/>
      <c r="AP67" s="94">
        <f t="shared" si="14"/>
        <v>0</v>
      </c>
    </row>
    <row r="68" spans="1:42" s="10" customFormat="1" ht="13.5" hidden="1" thickBot="1">
      <c r="A68" s="89" t="s">
        <v>132</v>
      </c>
      <c r="B68" s="13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5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5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5"/>
      <c r="AP68" s="94">
        <f t="shared" si="14"/>
        <v>0</v>
      </c>
    </row>
    <row r="69" spans="1:42" s="10" customFormat="1" ht="13.5" hidden="1" thickBot="1">
      <c r="A69" s="89" t="s">
        <v>133</v>
      </c>
      <c r="B69" s="13" t="s">
        <v>142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5"/>
      <c r="P69" s="53">
        <f t="shared" si="12"/>
        <v>0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75"/>
      <c r="AC69" s="53">
        <f t="shared" si="13"/>
        <v>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75"/>
      <c r="AP69" s="94">
        <f t="shared" si="14"/>
        <v>0</v>
      </c>
    </row>
    <row r="70" spans="1:42" s="11" customFormat="1" ht="13.5" thickBot="1">
      <c r="A70" s="143" t="s">
        <v>33</v>
      </c>
      <c r="B70" s="144"/>
      <c r="C70" s="51">
        <f>SUM(C14+C43+C56)</f>
        <v>18535000000</v>
      </c>
      <c r="D70" s="51">
        <f aca="true" t="shared" si="15" ref="D70:AO70">SUM(D14+D43+D56+D59)</f>
        <v>1974927892</v>
      </c>
      <c r="E70" s="51">
        <f t="shared" si="15"/>
        <v>1320240752</v>
      </c>
      <c r="F70" s="51">
        <f>SUM(F14+F43+F56)</f>
        <v>1054902955</v>
      </c>
      <c r="G70" s="51">
        <f t="shared" si="15"/>
        <v>1413069608</v>
      </c>
      <c r="H70" s="51">
        <f t="shared" si="15"/>
        <v>1628704141</v>
      </c>
      <c r="I70" s="51">
        <f t="shared" si="15"/>
        <v>1530935601</v>
      </c>
      <c r="J70" s="51">
        <f t="shared" si="15"/>
        <v>1710459287</v>
      </c>
      <c r="K70" s="51">
        <f t="shared" si="15"/>
        <v>0</v>
      </c>
      <c r="L70" s="51">
        <f t="shared" si="15"/>
        <v>0</v>
      </c>
      <c r="M70" s="51">
        <f t="shared" si="15"/>
        <v>0</v>
      </c>
      <c r="N70" s="51">
        <f t="shared" si="15"/>
        <v>0</v>
      </c>
      <c r="O70" s="51">
        <f t="shared" si="15"/>
        <v>0</v>
      </c>
      <c r="P70" s="51">
        <f>SUM(P14+P43+P56)</f>
        <v>10633240236</v>
      </c>
      <c r="Q70" s="51">
        <f t="shared" si="15"/>
        <v>1000475167</v>
      </c>
      <c r="R70" s="51">
        <f t="shared" si="15"/>
        <v>1247703728</v>
      </c>
      <c r="S70" s="51">
        <f>SUM(S14+S43+S56)</f>
        <v>1196065410</v>
      </c>
      <c r="T70" s="51">
        <f t="shared" si="15"/>
        <v>1433566815</v>
      </c>
      <c r="U70" s="51">
        <f t="shared" si="15"/>
        <v>1413038081</v>
      </c>
      <c r="V70" s="51">
        <f t="shared" si="15"/>
        <v>1620150913</v>
      </c>
      <c r="W70" s="51">
        <f t="shared" si="15"/>
        <v>2093861010</v>
      </c>
      <c r="X70" s="51">
        <f t="shared" si="15"/>
        <v>0</v>
      </c>
      <c r="Y70" s="51">
        <f t="shared" si="15"/>
        <v>0</v>
      </c>
      <c r="Z70" s="51">
        <f t="shared" si="15"/>
        <v>0</v>
      </c>
      <c r="AA70" s="51">
        <f t="shared" si="15"/>
        <v>0</v>
      </c>
      <c r="AB70" s="51">
        <f t="shared" si="15"/>
        <v>0</v>
      </c>
      <c r="AC70" s="51">
        <f>SUM(AC14+AC43+AC56)</f>
        <v>10004861124</v>
      </c>
      <c r="AD70" s="51">
        <f t="shared" si="15"/>
        <v>705613393</v>
      </c>
      <c r="AE70" s="51">
        <f t="shared" si="15"/>
        <v>1303386088</v>
      </c>
      <c r="AF70" s="51">
        <f>SUM(AF14+AF43+AF56)</f>
        <v>1367758295</v>
      </c>
      <c r="AG70" s="51">
        <f t="shared" si="15"/>
        <v>1463981839</v>
      </c>
      <c r="AH70" s="51">
        <f t="shared" si="15"/>
        <v>1449641890</v>
      </c>
      <c r="AI70" s="51">
        <f t="shared" si="15"/>
        <v>1619086007</v>
      </c>
      <c r="AJ70" s="51">
        <f t="shared" si="15"/>
        <v>1718843722</v>
      </c>
      <c r="AK70" s="51">
        <f t="shared" si="15"/>
        <v>0</v>
      </c>
      <c r="AL70" s="51">
        <f t="shared" si="15"/>
        <v>0</v>
      </c>
      <c r="AM70" s="51">
        <f t="shared" si="15"/>
        <v>0</v>
      </c>
      <c r="AN70" s="51">
        <f t="shared" si="15"/>
        <v>0</v>
      </c>
      <c r="AO70" s="51">
        <f t="shared" si="15"/>
        <v>0</v>
      </c>
      <c r="AP70" s="40">
        <f>SUM(AP14+AP43+AP56)</f>
        <v>9628311234</v>
      </c>
    </row>
    <row r="71" spans="1:42" ht="12.75">
      <c r="A71" s="74" t="s">
        <v>149</v>
      </c>
      <c r="B71" s="8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5"/>
    </row>
    <row r="72" spans="1:42" ht="12.75">
      <c r="A72" s="7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86"/>
    </row>
    <row r="73" spans="1:42" ht="12.75">
      <c r="A73" s="7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86"/>
    </row>
    <row r="74" spans="1:42" ht="12.75">
      <c r="A74" s="7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86"/>
    </row>
    <row r="75" spans="1:42" ht="12.75">
      <c r="A75" s="7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86"/>
    </row>
    <row r="76" spans="1:42" ht="9.75" customHeight="1" thickBot="1">
      <c r="A76" s="76"/>
      <c r="B76" s="87"/>
      <c r="C76" s="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87"/>
      <c r="AL76" s="64"/>
      <c r="AM76" s="64"/>
      <c r="AN76" s="64"/>
      <c r="AO76" s="64"/>
      <c r="AP76" s="86"/>
    </row>
    <row r="77" spans="1:42" ht="18.75" customHeight="1">
      <c r="A77" s="76"/>
      <c r="B77" s="118" t="s">
        <v>157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2"/>
      <c r="AL77" s="64"/>
      <c r="AM77" s="64"/>
      <c r="AN77" s="64"/>
      <c r="AO77" s="64"/>
      <c r="AP77" s="86"/>
    </row>
    <row r="78" spans="1:42" ht="0.75" customHeight="1" thickBot="1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45" customHeight="1">
      <c r="A81" s="139" t="s">
        <v>161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</row>
    <row r="82" spans="1:42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</row>
    <row r="83" spans="1:42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</row>
  </sheetData>
  <mergeCells count="9">
    <mergeCell ref="A81:AP81"/>
    <mergeCell ref="X77:AK77"/>
    <mergeCell ref="A70:B70"/>
    <mergeCell ref="X76:AJ76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C1">
      <pane xSplit="14790" ySplit="7500" topLeftCell="AD44" activePane="topLeft" state="split"/>
      <selection pane="topLeft" activeCell="AF12" sqref="AF12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customWidth="1"/>
    <col min="11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2"/>
    </row>
    <row r="2" spans="1:29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5"/>
    </row>
    <row r="3" spans="1:29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</row>
    <row r="4" spans="1:29" s="25" customFormat="1" ht="15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1:29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3" t="s">
        <v>2</v>
      </c>
      <c r="B7" s="15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163</v>
      </c>
    </row>
    <row r="8" spans="1:29" s="25" customFormat="1" ht="15" customHeight="1" thickBot="1">
      <c r="A8" s="153" t="s">
        <v>3</v>
      </c>
      <c r="B8" s="15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90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3"/>
      <c r="AB16" s="45"/>
      <c r="AC16" s="91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2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1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8601527663.86</v>
      </c>
      <c r="D23" s="51">
        <f t="shared" si="4"/>
        <v>0</v>
      </c>
      <c r="E23" s="51">
        <f t="shared" si="4"/>
        <v>964014</v>
      </c>
      <c r="F23" s="51">
        <f t="shared" si="4"/>
        <v>77202854</v>
      </c>
      <c r="G23" s="51">
        <f t="shared" si="4"/>
        <v>2069435674</v>
      </c>
      <c r="H23" s="51">
        <f t="shared" si="4"/>
        <v>860798771.24</v>
      </c>
      <c r="I23" s="51">
        <f t="shared" si="4"/>
        <v>484756681</v>
      </c>
      <c r="J23" s="51">
        <f t="shared" si="4"/>
        <v>330454133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3823612127.24</v>
      </c>
      <c r="Q23" s="51">
        <f t="shared" si="4"/>
        <v>0</v>
      </c>
      <c r="R23" s="51">
        <f t="shared" si="4"/>
        <v>0</v>
      </c>
      <c r="S23" s="51">
        <f t="shared" si="4"/>
        <v>2689067</v>
      </c>
      <c r="T23" s="51">
        <f t="shared" si="4"/>
        <v>650762581</v>
      </c>
      <c r="U23" s="51">
        <f t="shared" si="4"/>
        <v>2044489574.24</v>
      </c>
      <c r="V23" s="51">
        <f t="shared" si="4"/>
        <v>529426763</v>
      </c>
      <c r="W23" s="51">
        <f t="shared" si="4"/>
        <v>441218000</v>
      </c>
      <c r="X23" s="51">
        <f t="shared" si="4"/>
        <v>0</v>
      </c>
      <c r="Y23" s="51">
        <f t="shared" si="4"/>
        <v>0</v>
      </c>
      <c r="Z23" s="51">
        <f t="shared" si="4"/>
        <v>0</v>
      </c>
      <c r="AA23" s="51">
        <f>SUM(AA24:AA33)</f>
        <v>0</v>
      </c>
      <c r="AB23" s="51">
        <f>SUM(AB24:AB33)</f>
        <v>0</v>
      </c>
      <c r="AC23" s="40">
        <f>SUM(AC24:AC33)</f>
        <v>3668585985.24</v>
      </c>
    </row>
    <row r="24" spans="1:29" s="10" customFormat="1" ht="13.5" thickBot="1">
      <c r="A24" s="15" t="s">
        <v>124</v>
      </c>
      <c r="B24" s="119" t="s">
        <v>123</v>
      </c>
      <c r="C24" s="53">
        <v>2168492326.92</v>
      </c>
      <c r="D24" s="53">
        <v>0</v>
      </c>
      <c r="E24" s="53"/>
      <c r="F24" s="53">
        <v>3000000</v>
      </c>
      <c r="G24" s="53">
        <v>591010051</v>
      </c>
      <c r="H24" s="53">
        <v>439522612.24</v>
      </c>
      <c r="I24" s="53">
        <v>134778367</v>
      </c>
      <c r="J24" s="53">
        <v>303003208</v>
      </c>
      <c r="K24" s="53"/>
      <c r="L24" s="53"/>
      <c r="M24" s="53"/>
      <c r="N24" s="45"/>
      <c r="O24" s="53"/>
      <c r="P24" s="47">
        <f aca="true" t="shared" si="5" ref="P24:P33">SUM(D24:O24)</f>
        <v>1471314238.24</v>
      </c>
      <c r="Q24" s="53">
        <v>0</v>
      </c>
      <c r="R24" s="54">
        <v>0</v>
      </c>
      <c r="S24" s="53">
        <v>0</v>
      </c>
      <c r="T24" s="53">
        <v>57714823</v>
      </c>
      <c r="U24" s="53">
        <v>850620186.24</v>
      </c>
      <c r="V24" s="53">
        <v>147980658</v>
      </c>
      <c r="W24" s="53">
        <v>275544071</v>
      </c>
      <c r="X24" s="53"/>
      <c r="Y24" s="53"/>
      <c r="Z24" s="53"/>
      <c r="AA24" s="111"/>
      <c r="AB24" s="53"/>
      <c r="AC24" s="47">
        <f aca="true" t="shared" si="6" ref="AC24:AC33">SUM(Q24:AB24)</f>
        <v>1331859738.24</v>
      </c>
    </row>
    <row r="25" spans="1:29" s="10" customFormat="1" ht="12.75">
      <c r="A25" s="15" t="s">
        <v>125</v>
      </c>
      <c r="B25" s="119" t="s">
        <v>134</v>
      </c>
      <c r="C25" s="53">
        <v>76200828</v>
      </c>
      <c r="D25" s="53">
        <v>0</v>
      </c>
      <c r="E25" s="53"/>
      <c r="F25" s="53">
        <v>0</v>
      </c>
      <c r="G25" s="53">
        <v>0</v>
      </c>
      <c r="H25" s="53">
        <v>3640000</v>
      </c>
      <c r="I25" s="53">
        <v>875744</v>
      </c>
      <c r="J25" s="53">
        <v>865744</v>
      </c>
      <c r="K25" s="53"/>
      <c r="L25" s="53"/>
      <c r="M25" s="53"/>
      <c r="N25" s="45"/>
      <c r="O25" s="53"/>
      <c r="P25" s="47">
        <f t="shared" si="5"/>
        <v>5381488</v>
      </c>
      <c r="Q25" s="53">
        <v>0</v>
      </c>
      <c r="R25" s="54">
        <v>0</v>
      </c>
      <c r="S25" s="53">
        <v>0</v>
      </c>
      <c r="T25" s="53">
        <v>0</v>
      </c>
      <c r="U25" s="53">
        <v>3640000</v>
      </c>
      <c r="V25" s="53">
        <v>875744</v>
      </c>
      <c r="W25" s="53">
        <v>0</v>
      </c>
      <c r="X25" s="53"/>
      <c r="Y25" s="53"/>
      <c r="Z25" s="53"/>
      <c r="AA25" s="99"/>
      <c r="AB25" s="53"/>
      <c r="AC25" s="47">
        <f t="shared" si="6"/>
        <v>4515744</v>
      </c>
    </row>
    <row r="26" spans="1:29" s="10" customFormat="1" ht="12.75">
      <c r="A26" s="15" t="s">
        <v>126</v>
      </c>
      <c r="B26" s="119" t="s">
        <v>135</v>
      </c>
      <c r="C26" s="53">
        <v>2138578097</v>
      </c>
      <c r="D26" s="53">
        <v>0</v>
      </c>
      <c r="E26" s="53">
        <v>332659</v>
      </c>
      <c r="F26" s="53">
        <v>22897325</v>
      </c>
      <c r="G26" s="53">
        <v>234326947</v>
      </c>
      <c r="H26" s="53">
        <v>104602812</v>
      </c>
      <c r="I26" s="53">
        <v>85680363</v>
      </c>
      <c r="J26" s="53">
        <v>16272862</v>
      </c>
      <c r="K26" s="53"/>
      <c r="L26" s="53"/>
      <c r="M26" s="53"/>
      <c r="N26" s="45"/>
      <c r="O26" s="53"/>
      <c r="P26" s="47">
        <f t="shared" si="5"/>
        <v>464112968</v>
      </c>
      <c r="Q26" s="53">
        <v>0</v>
      </c>
      <c r="R26" s="54">
        <v>0</v>
      </c>
      <c r="S26" s="53">
        <v>0</v>
      </c>
      <c r="T26" s="53">
        <v>109259122</v>
      </c>
      <c r="U26" s="53">
        <v>195370775</v>
      </c>
      <c r="V26" s="53">
        <v>96309744</v>
      </c>
      <c r="W26" s="53">
        <v>56859993</v>
      </c>
      <c r="X26" s="53"/>
      <c r="Y26" s="53"/>
      <c r="Z26" s="53"/>
      <c r="AA26" s="99"/>
      <c r="AB26" s="53"/>
      <c r="AC26" s="47">
        <f t="shared" si="6"/>
        <v>457799634</v>
      </c>
    </row>
    <row r="27" spans="1:29" s="10" customFormat="1" ht="12.75">
      <c r="A27" s="15" t="s">
        <v>127</v>
      </c>
      <c r="B27" s="119" t="s">
        <v>136</v>
      </c>
      <c r="C27" s="53">
        <v>266541532</v>
      </c>
      <c r="D27" s="53">
        <v>0</v>
      </c>
      <c r="E27" s="53"/>
      <c r="F27" s="53">
        <v>3699626</v>
      </c>
      <c r="G27" s="53">
        <v>158120554</v>
      </c>
      <c r="H27" s="53">
        <v>24515197</v>
      </c>
      <c r="I27" s="53">
        <v>3674124</v>
      </c>
      <c r="J27" s="53">
        <v>1010559</v>
      </c>
      <c r="K27" s="53"/>
      <c r="L27" s="53"/>
      <c r="M27" s="53"/>
      <c r="N27" s="45"/>
      <c r="O27" s="53"/>
      <c r="P27" s="47">
        <f t="shared" si="5"/>
        <v>191020060</v>
      </c>
      <c r="Q27" s="53">
        <v>0</v>
      </c>
      <c r="R27" s="54">
        <v>0</v>
      </c>
      <c r="S27" s="53">
        <v>2689067</v>
      </c>
      <c r="T27" s="53">
        <v>137060252</v>
      </c>
      <c r="U27" s="53">
        <v>39330186</v>
      </c>
      <c r="V27" s="53">
        <v>9952176</v>
      </c>
      <c r="W27" s="53">
        <v>1646289</v>
      </c>
      <c r="X27" s="53"/>
      <c r="Y27" s="53"/>
      <c r="Z27" s="53"/>
      <c r="AA27" s="99"/>
      <c r="AB27" s="53"/>
      <c r="AC27" s="47">
        <f t="shared" si="6"/>
        <v>190677970</v>
      </c>
    </row>
    <row r="28" spans="1:29" s="10" customFormat="1" ht="12.75">
      <c r="A28" s="15" t="s">
        <v>128</v>
      </c>
      <c r="B28" s="119" t="s">
        <v>137</v>
      </c>
      <c r="C28" s="53">
        <v>462166516</v>
      </c>
      <c r="D28" s="53">
        <v>0</v>
      </c>
      <c r="E28" s="53">
        <v>498988</v>
      </c>
      <c r="F28" s="53">
        <v>35044960</v>
      </c>
      <c r="G28" s="53">
        <v>238912726</v>
      </c>
      <c r="H28" s="53">
        <v>44715775</v>
      </c>
      <c r="I28" s="53">
        <v>10331466</v>
      </c>
      <c r="J28" s="53">
        <v>3615677</v>
      </c>
      <c r="K28" s="53"/>
      <c r="L28" s="53"/>
      <c r="M28" s="53"/>
      <c r="N28" s="45"/>
      <c r="O28" s="53"/>
      <c r="P28" s="47">
        <f t="shared" si="5"/>
        <v>333119592</v>
      </c>
      <c r="Q28" s="53">
        <v>0</v>
      </c>
      <c r="R28" s="54">
        <v>0</v>
      </c>
      <c r="S28" s="53">
        <v>0</v>
      </c>
      <c r="T28" s="53">
        <v>251725922</v>
      </c>
      <c r="U28" s="53">
        <v>50060389</v>
      </c>
      <c r="V28" s="53">
        <v>23185891</v>
      </c>
      <c r="W28" s="53">
        <v>4348856</v>
      </c>
      <c r="X28" s="53"/>
      <c r="Y28" s="53"/>
      <c r="Z28" s="53"/>
      <c r="AA28" s="99"/>
      <c r="AB28" s="53"/>
      <c r="AC28" s="47">
        <f t="shared" si="6"/>
        <v>329321058</v>
      </c>
    </row>
    <row r="29" spans="1:29" s="10" customFormat="1" ht="12.75">
      <c r="A29" s="15" t="s">
        <v>129</v>
      </c>
      <c r="B29" s="119" t="s">
        <v>138</v>
      </c>
      <c r="C29" s="53">
        <v>722107633</v>
      </c>
      <c r="D29" s="53">
        <v>0</v>
      </c>
      <c r="E29" s="53"/>
      <c r="F29" s="53">
        <v>12560943</v>
      </c>
      <c r="G29" s="53">
        <v>127134515</v>
      </c>
      <c r="H29" s="53">
        <v>115621419</v>
      </c>
      <c r="I29" s="53">
        <v>87095336</v>
      </c>
      <c r="J29" s="53">
        <v>1566510</v>
      </c>
      <c r="K29" s="53"/>
      <c r="L29" s="53"/>
      <c r="M29" s="53"/>
      <c r="N29" s="45"/>
      <c r="O29" s="53"/>
      <c r="P29" s="47">
        <f t="shared" si="5"/>
        <v>343978723</v>
      </c>
      <c r="Q29" s="53">
        <v>0</v>
      </c>
      <c r="R29" s="54">
        <v>0</v>
      </c>
      <c r="S29" s="53">
        <v>0</v>
      </c>
      <c r="T29" s="53">
        <v>50663093</v>
      </c>
      <c r="U29" s="53">
        <v>106489350</v>
      </c>
      <c r="V29" s="53">
        <v>143507489</v>
      </c>
      <c r="W29" s="53">
        <v>43318791</v>
      </c>
      <c r="X29" s="53"/>
      <c r="Y29" s="53"/>
      <c r="Z29" s="53"/>
      <c r="AA29" s="99"/>
      <c r="AB29" s="53"/>
      <c r="AC29" s="47">
        <f t="shared" si="6"/>
        <v>343978723</v>
      </c>
    </row>
    <row r="30" spans="1:29" s="10" customFormat="1" ht="12.75">
      <c r="A30" s="15" t="s">
        <v>130</v>
      </c>
      <c r="B30" s="119" t="s">
        <v>139</v>
      </c>
      <c r="C30" s="53">
        <v>598847612.94</v>
      </c>
      <c r="D30" s="53">
        <v>0</v>
      </c>
      <c r="E30" s="53"/>
      <c r="F30" s="53">
        <v>0</v>
      </c>
      <c r="G30" s="53">
        <v>494120840</v>
      </c>
      <c r="H30" s="53">
        <v>20139096</v>
      </c>
      <c r="I30" s="53">
        <v>2587672</v>
      </c>
      <c r="J30" s="53">
        <v>0</v>
      </c>
      <c r="K30" s="53"/>
      <c r="L30" s="53"/>
      <c r="M30" s="53"/>
      <c r="N30" s="45"/>
      <c r="O30" s="53"/>
      <c r="P30" s="47">
        <f t="shared" si="5"/>
        <v>516847608</v>
      </c>
      <c r="Q30" s="53">
        <v>0</v>
      </c>
      <c r="R30" s="54">
        <v>0</v>
      </c>
      <c r="S30" s="53">
        <v>0</v>
      </c>
      <c r="T30" s="53">
        <v>4120840</v>
      </c>
      <c r="U30" s="53">
        <v>510139096</v>
      </c>
      <c r="V30" s="53">
        <v>587672</v>
      </c>
      <c r="W30" s="53">
        <v>2000000</v>
      </c>
      <c r="X30" s="53"/>
      <c r="Y30" s="53"/>
      <c r="Z30" s="53"/>
      <c r="AA30" s="99"/>
      <c r="AB30" s="53"/>
      <c r="AC30" s="47">
        <f t="shared" si="6"/>
        <v>516847608</v>
      </c>
    </row>
    <row r="31" spans="1:29" s="10" customFormat="1" ht="12.75">
      <c r="A31" s="15" t="s">
        <v>131</v>
      </c>
      <c r="B31" s="119" t="s">
        <v>140</v>
      </c>
      <c r="C31" s="53">
        <v>378593939</v>
      </c>
      <c r="D31" s="53">
        <v>0</v>
      </c>
      <c r="E31" s="53"/>
      <c r="F31" s="53">
        <v>0</v>
      </c>
      <c r="G31" s="53">
        <v>21348795</v>
      </c>
      <c r="H31" s="53">
        <v>95394035</v>
      </c>
      <c r="I31" s="53">
        <v>52115621</v>
      </c>
      <c r="J31" s="53">
        <v>0</v>
      </c>
      <c r="K31" s="53"/>
      <c r="L31" s="53"/>
      <c r="M31" s="53"/>
      <c r="N31" s="45"/>
      <c r="O31" s="53"/>
      <c r="P31" s="47">
        <f t="shared" si="5"/>
        <v>168858451</v>
      </c>
      <c r="Q31" s="53">
        <v>0</v>
      </c>
      <c r="R31" s="54">
        <v>0</v>
      </c>
      <c r="S31" s="53">
        <v>0</v>
      </c>
      <c r="T31" s="53">
        <v>20000000</v>
      </c>
      <c r="U31" s="53">
        <v>96742830</v>
      </c>
      <c r="V31" s="53">
        <v>2115621</v>
      </c>
      <c r="W31" s="53">
        <v>50000000</v>
      </c>
      <c r="X31" s="53"/>
      <c r="Y31" s="53"/>
      <c r="Z31" s="53"/>
      <c r="AA31" s="99"/>
      <c r="AB31" s="53"/>
      <c r="AC31" s="47">
        <f t="shared" si="6"/>
        <v>168858451</v>
      </c>
    </row>
    <row r="32" spans="1:29" s="10" customFormat="1" ht="12.75">
      <c r="A32" s="15" t="s">
        <v>132</v>
      </c>
      <c r="B32" s="119" t="s">
        <v>141</v>
      </c>
      <c r="C32" s="53">
        <v>1468628560</v>
      </c>
      <c r="D32" s="53">
        <v>0</v>
      </c>
      <c r="E32" s="53">
        <v>132367</v>
      </c>
      <c r="F32" s="53">
        <v>0</v>
      </c>
      <c r="G32" s="53">
        <v>20238687</v>
      </c>
      <c r="H32" s="53">
        <v>10007825</v>
      </c>
      <c r="I32" s="53">
        <v>6657608</v>
      </c>
      <c r="J32" s="53">
        <v>852573</v>
      </c>
      <c r="K32" s="53"/>
      <c r="L32" s="53"/>
      <c r="M32" s="53"/>
      <c r="N32" s="45"/>
      <c r="O32" s="53"/>
      <c r="P32" s="47">
        <f t="shared" si="5"/>
        <v>37889060</v>
      </c>
      <c r="Q32" s="53">
        <v>0</v>
      </c>
      <c r="R32" s="54">
        <v>0</v>
      </c>
      <c r="S32" s="53">
        <v>0</v>
      </c>
      <c r="T32" s="53">
        <v>20218529</v>
      </c>
      <c r="U32" s="53">
        <v>5234203</v>
      </c>
      <c r="V32" s="53">
        <v>9451388</v>
      </c>
      <c r="W32" s="53">
        <v>2000000</v>
      </c>
      <c r="X32" s="53"/>
      <c r="Y32" s="53"/>
      <c r="Z32" s="53"/>
      <c r="AA32" s="45"/>
      <c r="AB32" s="53"/>
      <c r="AC32" s="47">
        <f t="shared" si="6"/>
        <v>36904120</v>
      </c>
    </row>
    <row r="33" spans="1:29" s="10" customFormat="1" ht="13.5" thickBot="1">
      <c r="A33" s="15" t="s">
        <v>133</v>
      </c>
      <c r="B33" s="119" t="s">
        <v>142</v>
      </c>
      <c r="C33" s="53">
        <v>321370619</v>
      </c>
      <c r="D33" s="53">
        <v>0</v>
      </c>
      <c r="E33" s="53"/>
      <c r="F33" s="53">
        <v>0</v>
      </c>
      <c r="G33" s="53">
        <v>184222559</v>
      </c>
      <c r="H33" s="53">
        <v>2640000</v>
      </c>
      <c r="I33" s="53">
        <v>100960380</v>
      </c>
      <c r="J33" s="53">
        <v>3267000</v>
      </c>
      <c r="K33" s="53"/>
      <c r="L33" s="53"/>
      <c r="M33" s="53"/>
      <c r="N33" s="53"/>
      <c r="O33" s="53"/>
      <c r="P33" s="47">
        <f t="shared" si="5"/>
        <v>291089939</v>
      </c>
      <c r="Q33" s="53">
        <v>0</v>
      </c>
      <c r="R33" s="54">
        <v>0</v>
      </c>
      <c r="S33" s="53">
        <v>0</v>
      </c>
      <c r="T33" s="53">
        <v>0</v>
      </c>
      <c r="U33" s="53">
        <v>186862559</v>
      </c>
      <c r="V33" s="53">
        <v>95460380</v>
      </c>
      <c r="W33" s="53">
        <v>5500000</v>
      </c>
      <c r="X33" s="53"/>
      <c r="Y33" s="53"/>
      <c r="Z33" s="53"/>
      <c r="AA33" s="45"/>
      <c r="AB33" s="53"/>
      <c r="AC33" s="47">
        <f t="shared" si="6"/>
        <v>287822939</v>
      </c>
    </row>
    <row r="34" spans="1:29" s="11" customFormat="1" ht="13.5" thickBot="1">
      <c r="A34" s="128" t="s">
        <v>33</v>
      </c>
      <c r="B34" s="129"/>
      <c r="C34" s="51">
        <f>SUM(C23)</f>
        <v>8601527663.86</v>
      </c>
      <c r="D34" s="51">
        <f aca="true" t="shared" si="7" ref="D34:AA34">SUM(D15+D17+D19+D23)</f>
        <v>0</v>
      </c>
      <c r="E34" s="51">
        <f>SUM(P347+E19+E23)</f>
        <v>964014</v>
      </c>
      <c r="F34" s="51">
        <f>SUM(F23)</f>
        <v>77202854</v>
      </c>
      <c r="G34" s="51">
        <f t="shared" si="7"/>
        <v>2069435674</v>
      </c>
      <c r="H34" s="51">
        <f t="shared" si="7"/>
        <v>860798771.24</v>
      </c>
      <c r="I34" s="51">
        <f t="shared" si="7"/>
        <v>484756681</v>
      </c>
      <c r="J34" s="51">
        <f t="shared" si="7"/>
        <v>330454133</v>
      </c>
      <c r="K34" s="51">
        <f t="shared" si="7"/>
        <v>0</v>
      </c>
      <c r="L34" s="51">
        <f t="shared" si="7"/>
        <v>0</v>
      </c>
      <c r="M34" s="51">
        <f t="shared" si="7"/>
        <v>0</v>
      </c>
      <c r="N34" s="51">
        <f t="shared" si="7"/>
        <v>0</v>
      </c>
      <c r="O34" s="51">
        <f t="shared" si="7"/>
        <v>0</v>
      </c>
      <c r="P34" s="51">
        <f>SUM(P23)</f>
        <v>3823612127.24</v>
      </c>
      <c r="Q34" s="51">
        <f t="shared" si="7"/>
        <v>0</v>
      </c>
      <c r="R34" s="51">
        <f t="shared" si="7"/>
        <v>0</v>
      </c>
      <c r="S34" s="51">
        <f>SUM(S23)</f>
        <v>2689067</v>
      </c>
      <c r="T34" s="51">
        <f t="shared" si="7"/>
        <v>650762581</v>
      </c>
      <c r="U34" s="51">
        <f t="shared" si="7"/>
        <v>2044489574.24</v>
      </c>
      <c r="V34" s="51">
        <f t="shared" si="7"/>
        <v>529426763</v>
      </c>
      <c r="W34" s="51">
        <f t="shared" si="7"/>
        <v>441218000</v>
      </c>
      <c r="X34" s="51">
        <f t="shared" si="7"/>
        <v>0</v>
      </c>
      <c r="Y34" s="51">
        <f t="shared" si="7"/>
        <v>0</v>
      </c>
      <c r="Z34" s="51">
        <f t="shared" si="7"/>
        <v>0</v>
      </c>
      <c r="AA34" s="51">
        <f t="shared" si="7"/>
        <v>0</v>
      </c>
      <c r="AB34" s="51">
        <f>SUM(AB15+AB17+AB19+AB23)</f>
        <v>0</v>
      </c>
      <c r="AC34" s="40">
        <f>SUM(AC23)</f>
        <v>3668585985.24</v>
      </c>
    </row>
    <row r="35" spans="1:29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5.75" thickBot="1">
      <c r="A38" s="3"/>
      <c r="B38" s="4"/>
      <c r="C38" s="2"/>
      <c r="D38" s="4"/>
      <c r="E38" s="4"/>
      <c r="F38" s="4"/>
      <c r="G38" s="4"/>
      <c r="H38" s="4"/>
      <c r="I38" s="4"/>
      <c r="J38" s="4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4"/>
      <c r="Y38" s="4"/>
      <c r="Z38" s="4"/>
      <c r="AA38" s="4"/>
      <c r="AB38" s="4"/>
      <c r="AC38" s="5"/>
    </row>
    <row r="39" spans="1:29" ht="15.75">
      <c r="A39" s="109"/>
      <c r="B39" s="117" t="s">
        <v>156</v>
      </c>
      <c r="C39" s="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8.25" customHeight="1" thickBo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</row>
    <row r="43" spans="1:29" ht="0.75" customHeight="1" hidden="1" thickBot="1">
      <c r="A43" s="10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0.75" customHeight="1" thickBot="1">
      <c r="A44" s="10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8"/>
    </row>
    <row r="45" spans="1:29" ht="0.75" customHeight="1" thickBot="1">
      <c r="A45" s="4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ht="18" customHeight="1">
      <c r="A46" s="115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2008-08-04T21:18:48Z</cp:lastPrinted>
  <dcterms:created xsi:type="dcterms:W3CDTF">1999-04-05T19:37:02Z</dcterms:created>
  <dcterms:modified xsi:type="dcterms:W3CDTF">2008-08-15T15:33:17Z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