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tabRatio="889" firstSheet="1" activeTab="6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ANE" sheetId="6" r:id="rId6"/>
    <sheet name="RESERVAS INV. FONDANE" sheetId="7" r:id="rId7"/>
  </sheets>
  <definedNames>
    <definedName name="_xlnm.Print_Area" localSheetId="1">'Gastos Fond '!$A$1:$AP$50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FONDANE'!$A$1:$AC$46</definedName>
  </definedNames>
  <calcPr fullCalcOnLoad="1"/>
</workbook>
</file>

<file path=xl/sharedStrings.xml><?xml version="1.0" encoding="utf-8"?>
<sst xmlns="http://schemas.openxmlformats.org/spreadsheetml/2006/main" count="760" uniqueCount="176">
  <si>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</si>
  <si>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</si>
  <si>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</si>
  <si>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</si>
  <si>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</si>
  <si>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</si>
  <si>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</si>
  <si>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</si>
  <si>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</si>
  <si>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</si>
  <si>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</si>
  <si>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</si>
  <si>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</si>
  <si>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</si>
  <si>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</si>
  <si>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</si>
  <si>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</si>
  <si>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</si>
  <si>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</si>
  <si>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</si>
  <si>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</si>
  <si>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</si>
  <si>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</si>
  <si>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</si>
  <si>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</si>
  <si>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</si>
  <si>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</si>
  <si>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</si>
  <si>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</si>
  <si>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</si>
  <si>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</si>
  <si>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</si>
  <si>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</si>
  <si>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</si>
  <si>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</si>
  <si>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</si>
  <si>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</si>
  <si>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</si>
  <si>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</si>
  <si>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</si>
  <si>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</si>
  <si>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</si>
  <si>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</si>
  <si>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</si>
  <si>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</si>
  <si>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</si>
  <si>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</si>
  <si>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</si>
  <si>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</si>
  <si>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</si>
  <si>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</si>
  <si>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</si>
  <si>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</si>
  <si>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</si>
  <si>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</si>
  <si>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</si>
  <si>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</si>
  <si>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</si>
  <si>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</si>
  <si>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</si>
  <si>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</si>
  <si>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</si>
  <si>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</si>
  <si>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</si>
  <si>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</si>
  <si>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</si>
  <si>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</si>
  <si>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</si>
  <si>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</si>
  <si>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</si>
  <si>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</si>
  <si>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</si>
  <si>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</si>
  <si>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</si>
  <si>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</si>
  <si>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</si>
  <si>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</si>
  <si>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</si>
  <si>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</si>
  <si>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</si>
  <si>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</si>
  <si>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</si>
  <si>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</si>
  <si>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</si>
  <si>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</si>
  <si>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</si>
  <si>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</si>
  <si>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</si>
  <si>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</si>
  <si>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</si>
  <si>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</si>
  <si>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</si>
  <si>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</si>
  <si>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</si>
  <si>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</si>
  <si>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</si>
  <si>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</si>
  <si>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</si>
  <si>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</si>
  <si>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</si>
  <si>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</si>
  <si>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</si>
  <si>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</si>
  <si>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</si>
  <si>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</si>
  <si>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</si>
  <si>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</si>
  <si>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</si>
  <si>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</si>
  <si>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</si>
  <si>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</si>
  <si>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</si>
  <si>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</si>
  <si>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</si>
  <si>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</si>
  <si>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</si>
  <si>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</si>
  <si>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</si>
  <si>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</si>
  <si>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</si>
  <si>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</si>
  <si>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</si>
  <si>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</si>
  <si>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</si>
  <si>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</si>
  <si>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</si>
  <si>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</si>
  <si>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</si>
  <si>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</si>
  <si>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</si>
  <si>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</si>
  <si>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</si>
  <si>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</si>
  <si>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</si>
  <si>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</si>
  <si>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 xml:space="preserve">MES </t>
  </si>
  <si>
    <t>GASTOS DE FUNCIONAMIENTO APN</t>
  </si>
  <si>
    <t>GASTOS DE INVERSION APN</t>
  </si>
  <si>
    <t>A MAYO</t>
  </si>
  <si>
    <t xml:space="preserve"> A MAYO</t>
  </si>
  <si>
    <t xml:space="preserve">FONDO ROTATORIO DEL  DANE - FONDANE </t>
  </si>
  <si>
    <t>A  MAYO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</si>
  <si>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</si>
  <si>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</si>
  <si>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</si>
  <si>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</si>
  <si>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</si>
  <si>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</si>
  <si>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</si>
  <si>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</si>
  <si>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</si>
  <si>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</si>
  <si>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</si>
  <si>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</si>
  <si>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</si>
  <si>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</si>
  <si>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</si>
  <si>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</si>
  <si>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</si>
  <si>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</si>
  <si>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</si>
  <si>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</si>
  <si>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</si>
  <si>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</si>
  <si>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</si>
  <si>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</si>
  <si>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</si>
  <si>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</si>
  <si>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</si>
  <si>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</si>
  <si>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</si>
  <si>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</si>
  <si>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>GASTOS DE FUNCIONAMIENTO</t>
  </si>
  <si>
    <t>A|1|0|2|10</t>
  </si>
  <si>
    <t>A|2|0|4|10</t>
  </si>
  <si>
    <t>ADQUISICION DE BIENES Y SERVICIOS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</si>
</sst>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8" xfId="0" applyNumberFormat="1" applyFont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  <xf numFmtId="4" fontId="0" fillId="0" borderId="8" xfId="0" applyNumberFormat="1" applyFont="1" applyBorder="1" applyAlignment="1" applyProtection="1">
      <alignment/>
      <protection locked="0"/>
    </xf>
    <xf numFmtId="4" fontId="0" fillId="0" borderId="9" xfId="0" applyNumberFormat="1" applyFont="1" applyBorder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4" fontId="8" fillId="0" borderId="9" xfId="0" applyNumberFormat="1" applyFont="1" applyBorder="1" applyAlignment="1" applyProtection="1">
      <alignment horizontal="left"/>
      <protection locked="0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12" xfId="0" applyNumberFormat="1" applyFont="1" applyBorder="1" applyAlignment="1" applyProtection="1">
      <alignment horizontal="lef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/>
    </xf>
    <xf numFmtId="4" fontId="9" fillId="0" borderId="13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14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5" fillId="0" borderId="18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19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4" xfId="0" applyFont="1" applyBorder="1" applyAlignment="1">
      <alignment horizontal="center"/>
    </xf>
    <xf numFmtId="4" fontId="2" fillId="0" borderId="14" xfId="0" applyNumberFormat="1" applyFont="1" applyBorder="1" applyAlignment="1" applyProtection="1">
      <alignment horizontal="right"/>
      <protection locked="0"/>
    </xf>
    <xf numFmtId="4" fontId="0" fillId="0" borderId="1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 quotePrefix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" xfId="0" applyNumberFormat="1" applyFont="1" applyBorder="1" applyAlignment="1">
      <alignment horizontal="left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left"/>
      <protection locked="0"/>
    </xf>
    <xf numFmtId="0" fontId="5" fillId="0" borderId="23" xfId="0" applyFont="1" applyBorder="1" applyAlignment="1">
      <alignment horizontal="center"/>
    </xf>
    <xf numFmtId="4" fontId="9" fillId="0" borderId="24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" fontId="0" fillId="0" borderId="25" xfId="0" applyNumberFormat="1" applyFont="1" applyFill="1" applyBorder="1" applyAlignment="1">
      <alignment/>
    </xf>
    <xf numFmtId="0" fontId="7" fillId="0" borderId="1" xfId="0" applyFont="1" applyBorder="1" applyAlignment="1">
      <alignment horizontal="center"/>
    </xf>
    <xf numFmtId="4" fontId="2" fillId="0" borderId="17" xfId="0" applyNumberFormat="1" applyFont="1" applyBorder="1" applyAlignment="1" applyProtection="1">
      <alignment horizontal="right"/>
      <protection/>
    </xf>
    <xf numFmtId="0" fontId="7" fillId="0" borderId="26" xfId="0" applyFont="1" applyBorder="1" applyAlignment="1">
      <alignment horizontal="left"/>
    </xf>
    <xf numFmtId="4" fontId="0" fillId="0" borderId="27" xfId="0" applyNumberFormat="1" applyFont="1" applyFill="1" applyBorder="1" applyAlignment="1">
      <alignment/>
    </xf>
    <xf numFmtId="4" fontId="0" fillId="0" borderId="2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4" fontId="0" fillId="0" borderId="18" xfId="0" applyNumberFormat="1" applyFont="1" applyBorder="1" applyAlignment="1" applyProtection="1">
      <alignment horizontal="center"/>
      <protection locked="0"/>
    </xf>
    <xf numFmtId="40" fontId="9" fillId="0" borderId="12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3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0" fontId="9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0" fontId="13" fillId="2" borderId="31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0" fontId="14" fillId="2" borderId="32" xfId="0" applyFont="1" applyFill="1" applyBorder="1" applyAlignment="1">
      <alignment horizontal="center"/>
    </xf>
    <xf numFmtId="178" fontId="13" fillId="2" borderId="32" xfId="19" applyFont="1" applyFill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34" xfId="0" applyFont="1" applyFill="1" applyBorder="1" applyAlignment="1" applyProtection="1">
      <alignment horizontal="center"/>
      <protection locked="0"/>
    </xf>
    <xf numFmtId="0" fontId="5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" fontId="7" fillId="0" borderId="19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/>
    </xf>
    <xf numFmtId="4" fontId="0" fillId="0" borderId="2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14" xfId="0" applyNumberFormat="1" applyFont="1" applyBorder="1" applyAlignment="1">
      <alignment horizontal="right"/>
    </xf>
    <xf numFmtId="4" fontId="8" fillId="0" borderId="12" xfId="0" applyNumberFormat="1" applyFont="1" applyBorder="1" applyAlignment="1" applyProtection="1">
      <alignment horizontal="left" wrapText="1"/>
      <protection locked="0"/>
    </xf>
    <xf numFmtId="10" fontId="1" fillId="0" borderId="0" xfId="21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1" xfId="0" applyNumberFormat="1" applyFont="1" applyBorder="1" applyAlignment="1" applyProtection="1">
      <alignment horizontal="left"/>
      <protection locked="0"/>
    </xf>
    <xf numFmtId="4" fontId="8" fillId="0" borderId="21" xfId="0" applyNumberFormat="1" applyFont="1" applyBorder="1" applyAlignment="1" applyProtection="1">
      <alignment horizontal="left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197" fontId="9" fillId="0" borderId="12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2" fillId="0" borderId="9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Border="1" applyAlignment="1">
      <alignment horizontal="right"/>
    </xf>
    <xf numFmtId="4" fontId="9" fillId="0" borderId="21" xfId="0" applyNumberFormat="1" applyFont="1" applyBorder="1" applyAlignment="1">
      <alignment horizontal="right"/>
    </xf>
    <xf numFmtId="4" fontId="2" fillId="0" borderId="35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21" xfId="0" applyNumberFormat="1" applyFont="1" applyBorder="1" applyAlignment="1" applyProtection="1">
      <alignment horizontal="right"/>
      <protection locked="0"/>
    </xf>
    <xf numFmtId="4" fontId="2" fillId="0" borderId="24" xfId="0" applyNumberFormat="1" applyFont="1" applyBorder="1" applyAlignment="1" applyProtection="1">
      <alignment horizontal="right"/>
      <protection locked="0"/>
    </xf>
    <xf numFmtId="4" fontId="9" fillId="0" borderId="36" xfId="0" applyNumberFormat="1" applyFont="1" applyFill="1" applyBorder="1" applyAlignment="1" applyProtection="1">
      <alignment horizontal="right"/>
      <protection/>
    </xf>
    <xf numFmtId="4" fontId="7" fillId="0" borderId="21" xfId="0" applyNumberFormat="1" applyFont="1" applyBorder="1" applyAlignment="1" applyProtection="1">
      <alignment horizontal="left"/>
      <protection locked="0"/>
    </xf>
    <xf numFmtId="4" fontId="0" fillId="0" borderId="37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/>
      <protection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3" fillId="2" borderId="2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4" fontId="3" fillId="0" borderId="18" xfId="0" applyNumberFormat="1" applyFont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4" fontId="0" fillId="0" borderId="15" xfId="0" applyNumberFormat="1" applyFont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/>
    </xf>
    <xf numFmtId="4" fontId="9" fillId="0" borderId="13" xfId="0" applyNumberFormat="1" applyFont="1" applyBorder="1" applyAlignment="1" applyProtection="1">
      <alignment horizontal="right"/>
      <protection locked="0"/>
    </xf>
    <xf numFmtId="40" fontId="2" fillId="0" borderId="17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0" fontId="15" fillId="2" borderId="2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2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quotePrefix="1">
      <alignment horizontal="left"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left"/>
    </xf>
    <xf numFmtId="0" fontId="16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0" fontId="15" fillId="2" borderId="31" xfId="0" applyFont="1" applyFill="1" applyBorder="1" applyAlignment="1">
      <alignment horizontal="center"/>
    </xf>
    <xf numFmtId="0" fontId="15" fillId="2" borderId="32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/>
    </xf>
    <xf numFmtId="0" fontId="15" fillId="2" borderId="3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0" fillId="0" borderId="19" xfId="0" applyNumberFormat="1" applyFont="1" applyBorder="1" applyAlignment="1" applyProtection="1">
      <alignment horizontal="left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9" xfId="0" applyNumberFormat="1" applyFont="1" applyBorder="1" applyAlignment="1" applyProtection="1">
      <alignment horizontal="left"/>
      <protection locked="0"/>
    </xf>
    <xf numFmtId="4" fontId="0" fillId="0" borderId="12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Fill="1" applyBorder="1" applyAlignment="1" applyProtection="1">
      <alignment horizontal="right"/>
      <protection/>
    </xf>
    <xf numFmtId="4" fontId="0" fillId="0" borderId="38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0" fontId="0" fillId="0" borderId="38" xfId="0" applyNumberFormat="1" applyFont="1" applyBorder="1" applyAlignment="1" applyProtection="1">
      <alignment horizontal="right"/>
      <protection locked="0"/>
    </xf>
    <xf numFmtId="4" fontId="0" fillId="0" borderId="39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4" fontId="17" fillId="0" borderId="9" xfId="0" applyNumberFormat="1" applyFont="1" applyBorder="1" applyAlignment="1" applyProtection="1">
      <alignment horizontal="right"/>
      <protection locked="0"/>
    </xf>
    <xf numFmtId="40" fontId="0" fillId="0" borderId="9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" fillId="0" borderId="4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left"/>
      <protection locked="0"/>
    </xf>
    <xf numFmtId="4" fontId="0" fillId="0" borderId="14" xfId="0" applyNumberFormat="1" applyFont="1" applyBorder="1" applyAlignment="1">
      <alignment horizontal="right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0" fillId="0" borderId="5" xfId="0" applyFont="1" applyBorder="1" applyAlignment="1">
      <alignment horizontal="left" vertical="center" wrapText="1" readingOrder="1"/>
    </xf>
    <xf numFmtId="0" fontId="1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B1">
      <selection activeCell="Z18" sqref="Z18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hidden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customWidth="1"/>
    <col min="26" max="26" width="16.8515625" style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6.5742187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9" width="19.421875" style="1" hidden="1" customWidth="1"/>
    <col min="40" max="40" width="19.140625" style="1" hidden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hidden="1" customWidth="1"/>
    <col min="54" max="54" width="13.57421875" style="1" customWidth="1"/>
    <col min="55" max="55" width="15.00390625" style="1" customWidth="1"/>
    <col min="56" max="16384" width="11.421875" style="1" customWidth="1"/>
  </cols>
  <sheetData>
    <row r="1" spans="1:55" ht="18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2"/>
    </row>
    <row r="2" spans="1:55" ht="15.75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5"/>
    </row>
    <row r="3" spans="1:55" ht="18">
      <c r="A3" s="166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8"/>
    </row>
    <row r="4" spans="1:55" ht="20.25">
      <c r="A4" s="169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1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4" t="s">
        <v>4</v>
      </c>
      <c r="B6" s="155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135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139</v>
      </c>
      <c r="BC6" s="53"/>
    </row>
    <row r="7" spans="1:55" ht="12.75">
      <c r="A7" s="154" t="s">
        <v>5</v>
      </c>
      <c r="B7" s="155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79</v>
      </c>
      <c r="B9" s="95"/>
      <c r="C9" s="96" t="s">
        <v>67</v>
      </c>
      <c r="D9" s="95" t="s">
        <v>65</v>
      </c>
      <c r="E9" s="95" t="s">
        <v>65</v>
      </c>
      <c r="F9" s="95" t="s">
        <v>65</v>
      </c>
      <c r="G9" s="95" t="s">
        <v>65</v>
      </c>
      <c r="H9" s="95" t="s">
        <v>65</v>
      </c>
      <c r="I9" s="95" t="s">
        <v>65</v>
      </c>
      <c r="J9" s="95" t="s">
        <v>65</v>
      </c>
      <c r="K9" s="95" t="s">
        <v>65</v>
      </c>
      <c r="L9" s="95" t="s">
        <v>65</v>
      </c>
      <c r="M9" s="95" t="s">
        <v>65</v>
      </c>
      <c r="N9" s="95" t="s">
        <v>65</v>
      </c>
      <c r="O9" s="95" t="s">
        <v>65</v>
      </c>
      <c r="P9" s="95" t="s">
        <v>65</v>
      </c>
      <c r="Q9" s="96" t="s">
        <v>69</v>
      </c>
      <c r="R9" s="95" t="s">
        <v>26</v>
      </c>
      <c r="S9" s="95" t="s">
        <v>69</v>
      </c>
      <c r="T9" s="95" t="s">
        <v>26</v>
      </c>
      <c r="U9" s="95" t="s">
        <v>69</v>
      </c>
      <c r="V9" s="95" t="s">
        <v>26</v>
      </c>
      <c r="W9" s="95" t="s">
        <v>69</v>
      </c>
      <c r="X9" s="95" t="s">
        <v>26</v>
      </c>
      <c r="Y9" s="95" t="s">
        <v>69</v>
      </c>
      <c r="Z9" s="95" t="s">
        <v>26</v>
      </c>
      <c r="AA9" s="95" t="s">
        <v>69</v>
      </c>
      <c r="AB9" s="95" t="s">
        <v>26</v>
      </c>
      <c r="AC9" s="95" t="s">
        <v>69</v>
      </c>
      <c r="AD9" s="95" t="s">
        <v>26</v>
      </c>
      <c r="AE9" s="95" t="s">
        <v>69</v>
      </c>
      <c r="AF9" s="95" t="s">
        <v>26</v>
      </c>
      <c r="AG9" s="96" t="s">
        <v>69</v>
      </c>
      <c r="AH9" s="95" t="s">
        <v>26</v>
      </c>
      <c r="AI9" s="95" t="s">
        <v>69</v>
      </c>
      <c r="AJ9" s="95" t="s">
        <v>26</v>
      </c>
      <c r="AK9" s="95" t="s">
        <v>69</v>
      </c>
      <c r="AL9" s="95" t="s">
        <v>26</v>
      </c>
      <c r="AM9" s="95" t="s">
        <v>69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68</v>
      </c>
      <c r="D10" s="97" t="s">
        <v>66</v>
      </c>
      <c r="E10" s="97" t="s">
        <v>66</v>
      </c>
      <c r="F10" s="97" t="s">
        <v>66</v>
      </c>
      <c r="G10" s="97" t="s">
        <v>66</v>
      </c>
      <c r="H10" s="97" t="s">
        <v>66</v>
      </c>
      <c r="I10" s="97" t="s">
        <v>66</v>
      </c>
      <c r="J10" s="97" t="s">
        <v>66</v>
      </c>
      <c r="K10" s="97" t="s">
        <v>66</v>
      </c>
      <c r="L10" s="97" t="s">
        <v>66</v>
      </c>
      <c r="M10" s="97" t="s">
        <v>66</v>
      </c>
      <c r="N10" s="97" t="s">
        <v>66</v>
      </c>
      <c r="O10" s="97" t="s">
        <v>66</v>
      </c>
      <c r="P10" s="97" t="s">
        <v>66</v>
      </c>
      <c r="Q10" s="98" t="s">
        <v>68</v>
      </c>
      <c r="R10" s="97" t="s">
        <v>27</v>
      </c>
      <c r="S10" s="97" t="s">
        <v>68</v>
      </c>
      <c r="T10" s="97" t="s">
        <v>27</v>
      </c>
      <c r="U10" s="97" t="s">
        <v>68</v>
      </c>
      <c r="V10" s="97" t="s">
        <v>27</v>
      </c>
      <c r="W10" s="97" t="s">
        <v>68</v>
      </c>
      <c r="X10" s="97" t="s">
        <v>27</v>
      </c>
      <c r="Y10" s="97" t="s">
        <v>68</v>
      </c>
      <c r="Z10" s="97" t="s">
        <v>27</v>
      </c>
      <c r="AA10" s="97" t="s">
        <v>68</v>
      </c>
      <c r="AB10" s="97" t="s">
        <v>27</v>
      </c>
      <c r="AC10" s="99" t="s">
        <v>68</v>
      </c>
      <c r="AD10" s="99" t="s">
        <v>27</v>
      </c>
      <c r="AE10" s="97" t="s">
        <v>68</v>
      </c>
      <c r="AF10" s="97" t="s">
        <v>27</v>
      </c>
      <c r="AG10" s="98" t="s">
        <v>68</v>
      </c>
      <c r="AH10" s="97" t="s">
        <v>27</v>
      </c>
      <c r="AI10" s="97" t="s">
        <v>68</v>
      </c>
      <c r="AJ10" s="97" t="s">
        <v>27</v>
      </c>
      <c r="AK10" s="97" t="s">
        <v>68</v>
      </c>
      <c r="AL10" s="97" t="s">
        <v>27</v>
      </c>
      <c r="AM10" s="97" t="s">
        <v>68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114</v>
      </c>
      <c r="R11" s="100" t="s">
        <v>13</v>
      </c>
      <c r="S11" s="100" t="s">
        <v>78</v>
      </c>
      <c r="T11" s="100" t="s">
        <v>14</v>
      </c>
      <c r="U11" s="100" t="s">
        <v>77</v>
      </c>
      <c r="V11" s="100" t="s">
        <v>15</v>
      </c>
      <c r="W11" s="100" t="s">
        <v>76</v>
      </c>
      <c r="X11" s="100" t="s">
        <v>16</v>
      </c>
      <c r="Y11" s="100" t="s">
        <v>75</v>
      </c>
      <c r="Z11" s="100" t="s">
        <v>28</v>
      </c>
      <c r="AA11" s="100" t="s">
        <v>74</v>
      </c>
      <c r="AB11" s="100" t="s">
        <v>29</v>
      </c>
      <c r="AC11" s="100" t="s">
        <v>19</v>
      </c>
      <c r="AD11" s="100" t="s">
        <v>30</v>
      </c>
      <c r="AE11" s="100" t="s">
        <v>73</v>
      </c>
      <c r="AF11" s="100" t="s">
        <v>20</v>
      </c>
      <c r="AG11" s="100" t="s">
        <v>72</v>
      </c>
      <c r="AH11" s="100" t="s">
        <v>21</v>
      </c>
      <c r="AI11" s="100" t="s">
        <v>22</v>
      </c>
      <c r="AJ11" s="100" t="s">
        <v>31</v>
      </c>
      <c r="AK11" s="100" t="s">
        <v>71</v>
      </c>
      <c r="AL11" s="100" t="s">
        <v>23</v>
      </c>
      <c r="AM11" s="100" t="s">
        <v>70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24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>
        <v>329710854.65</v>
      </c>
      <c r="H13" s="18">
        <v>339781762.22</v>
      </c>
      <c r="I13" s="18"/>
      <c r="J13" s="18"/>
      <c r="K13" s="18"/>
      <c r="L13" s="18"/>
      <c r="M13" s="18"/>
      <c r="N13" s="18"/>
      <c r="O13" s="18"/>
      <c r="P13" s="17">
        <f>SUM(C13:O13)</f>
        <v>4099355410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>
        <v>720000</v>
      </c>
      <c r="X13" s="18">
        <v>3268985961.65</v>
      </c>
      <c r="Y13" s="18">
        <v>0</v>
      </c>
      <c r="Z13" s="18">
        <v>42903305.22</v>
      </c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4">
        <f>SUM(Q13:AN13)</f>
        <v>3471196233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/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628159177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>
        <v>792797</v>
      </c>
      <c r="H14" s="19">
        <v>40968168.05</v>
      </c>
      <c r="I14" s="19"/>
      <c r="J14" s="19"/>
      <c r="K14" s="19"/>
      <c r="L14" s="19"/>
      <c r="M14" s="19"/>
      <c r="N14" s="19"/>
      <c r="O14" s="19"/>
      <c r="P14" s="17">
        <f>SUM(C14:O14)</f>
        <v>51111794.05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>
        <v>792797</v>
      </c>
      <c r="Y14" s="19">
        <v>0</v>
      </c>
      <c r="Z14" s="19">
        <v>40968168.05</v>
      </c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79">
        <f>SUM(Q14:AN14)</f>
        <v>51111794.05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/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>
        <v>8651806</v>
      </c>
      <c r="F15" s="19"/>
      <c r="G15" s="93">
        <v>8826207</v>
      </c>
      <c r="H15" s="19">
        <v>0</v>
      </c>
      <c r="I15" s="19"/>
      <c r="J15" s="19"/>
      <c r="K15" s="19"/>
      <c r="L15" s="19"/>
      <c r="M15" s="19"/>
      <c r="N15" s="19"/>
      <c r="O15" s="19"/>
      <c r="P15" s="17">
        <f>SUM(C15:O15)</f>
        <v>24422895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>
        <v>8826207</v>
      </c>
      <c r="Y15" s="19">
        <v>0</v>
      </c>
      <c r="Z15" s="19">
        <v>0</v>
      </c>
      <c r="AA15" s="19"/>
      <c r="AB15" s="19"/>
      <c r="AC15" s="19"/>
      <c r="AD15" s="93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79">
        <f>SUM(Q15:AN15)</f>
        <v>24422895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/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88</v>
      </c>
      <c r="B22" s="89">
        <f aca="true" t="shared" si="0" ref="B22:AG22">SUM(B13:B21)</f>
        <v>11131015000</v>
      </c>
      <c r="C22" s="89">
        <f t="shared" si="0"/>
        <v>123498817.78</v>
      </c>
      <c r="D22" s="89">
        <f t="shared" si="0"/>
        <v>24100993.67</v>
      </c>
      <c r="E22" s="89">
        <f t="shared" si="0"/>
        <v>26125722.369999997</v>
      </c>
      <c r="F22" s="89">
        <f t="shared" si="0"/>
        <v>3281084776.31</v>
      </c>
      <c r="G22" s="89">
        <f t="shared" si="0"/>
        <v>339329858.65</v>
      </c>
      <c r="H22" s="89">
        <f t="shared" si="0"/>
        <v>380749930.27000004</v>
      </c>
      <c r="I22" s="89">
        <f t="shared" si="0"/>
        <v>0</v>
      </c>
      <c r="J22" s="89">
        <f t="shared" si="0"/>
        <v>0</v>
      </c>
      <c r="K22" s="89">
        <f t="shared" si="0"/>
        <v>0</v>
      </c>
      <c r="L22" s="89">
        <f t="shared" si="0"/>
        <v>0</v>
      </c>
      <c r="M22" s="89">
        <f t="shared" si="0"/>
        <v>0</v>
      </c>
      <c r="N22" s="89">
        <f t="shared" si="0"/>
        <v>0</v>
      </c>
      <c r="O22" s="89">
        <f t="shared" si="0"/>
        <v>0</v>
      </c>
      <c r="P22" s="89">
        <f t="shared" si="0"/>
        <v>4174890099.05</v>
      </c>
      <c r="Q22" s="89">
        <f t="shared" si="0"/>
        <v>86843074.9</v>
      </c>
      <c r="R22" s="89">
        <f t="shared" si="0"/>
        <v>24100993.67</v>
      </c>
      <c r="S22" s="89">
        <f t="shared" si="0"/>
        <v>35935742.88</v>
      </c>
      <c r="T22" s="89">
        <f t="shared" si="0"/>
        <v>17853772.37</v>
      </c>
      <c r="U22" s="89">
        <f t="shared" si="0"/>
        <v>0</v>
      </c>
      <c r="V22" s="89">
        <f t="shared" si="0"/>
        <v>18800899.31</v>
      </c>
      <c r="W22" s="89">
        <f t="shared" si="0"/>
        <v>720000</v>
      </c>
      <c r="X22" s="89">
        <f t="shared" si="0"/>
        <v>3278604965.65</v>
      </c>
      <c r="Y22" s="89">
        <f t="shared" si="0"/>
        <v>0</v>
      </c>
      <c r="Z22" s="89">
        <f t="shared" si="0"/>
        <v>83871473.27</v>
      </c>
      <c r="AA22" s="89">
        <f t="shared" si="0"/>
        <v>0</v>
      </c>
      <c r="AB22" s="89">
        <f t="shared" si="0"/>
        <v>0</v>
      </c>
      <c r="AC22" s="89">
        <f t="shared" si="0"/>
        <v>0</v>
      </c>
      <c r="AD22" s="89">
        <f t="shared" si="0"/>
        <v>0</v>
      </c>
      <c r="AE22" s="89">
        <f t="shared" si="0"/>
        <v>0</v>
      </c>
      <c r="AF22" s="89">
        <f t="shared" si="0"/>
        <v>0</v>
      </c>
      <c r="AG22" s="89">
        <f t="shared" si="0"/>
        <v>0</v>
      </c>
      <c r="AH22" s="89">
        <f aca="true" t="shared" si="1" ref="AH22:BC22">SUM(AH13:AH21)</f>
        <v>0</v>
      </c>
      <c r="AI22" s="89">
        <f t="shared" si="1"/>
        <v>0</v>
      </c>
      <c r="AJ22" s="89">
        <f t="shared" si="1"/>
        <v>0</v>
      </c>
      <c r="AK22" s="89">
        <f t="shared" si="1"/>
        <v>0</v>
      </c>
      <c r="AL22" s="89">
        <f t="shared" si="1"/>
        <v>0</v>
      </c>
      <c r="AM22" s="89">
        <f t="shared" si="1"/>
        <v>0</v>
      </c>
      <c r="AN22" s="89">
        <f t="shared" si="1"/>
        <v>0</v>
      </c>
      <c r="AO22" s="113">
        <f t="shared" si="1"/>
        <v>3546730922.05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628159177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9"/>
    </row>
    <row r="26" spans="1:55" ht="38.25" customHeight="1">
      <c r="A26" s="157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9"/>
    </row>
    <row r="27" spans="1:55" ht="12.75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2"/>
    </row>
    <row r="28" spans="1:55" ht="12.75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2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56" t="s">
        <v>125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0"/>
  <sheetViews>
    <sheetView zoomScale="75" zoomScaleNormal="75" workbookViewId="0" topLeftCell="H11">
      <pane ySplit="645" topLeftCell="BM18" activePane="bottomLeft" state="split"/>
      <selection pane="topLeft" activeCell="AT11" sqref="AT1:AT16384"/>
      <selection pane="bottomLeft" activeCell="AR27" sqref="AR27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bestFit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customWidth="1"/>
    <col min="35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2"/>
    </row>
    <row r="2" spans="1:42" ht="15.75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5"/>
    </row>
    <row r="3" spans="1:42" ht="18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</row>
    <row r="4" spans="1:42" ht="15.75">
      <c r="A4" s="163" t="s">
        <v>52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 ht="20.25">
      <c r="A5" s="169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1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3" t="s">
        <v>4</v>
      </c>
      <c r="B7" s="174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138</v>
      </c>
      <c r="AQ7" s="118"/>
    </row>
    <row r="8" spans="1:43" ht="20.25">
      <c r="A8" s="173" t="s">
        <v>5</v>
      </c>
      <c r="B8" s="174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6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  <c r="AQ11" s="41"/>
      <c r="AT11" s="41"/>
    </row>
    <row r="12" spans="1:46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41"/>
      <c r="AT12" s="41"/>
    </row>
    <row r="13" spans="1:46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  <c r="AQ13" s="41"/>
      <c r="AT13" s="41"/>
    </row>
    <row r="14" spans="1:47" s="30" customFormat="1" ht="16.5" thickBot="1">
      <c r="A14" s="32"/>
      <c r="B14" s="72" t="s">
        <v>61</v>
      </c>
      <c r="C14" s="33">
        <f>SUM(C15,C17,C30,)</f>
        <v>1130965000</v>
      </c>
      <c r="D14" s="33">
        <f aca="true" t="shared" si="0" ref="D14:AP14">SUM(D15,D17,D30)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38448663.08</v>
      </c>
      <c r="H14" s="33">
        <f t="shared" si="0"/>
        <v>114180276.62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326405922.62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32723188.929999996</v>
      </c>
      <c r="U14" s="33">
        <f t="shared" si="0"/>
        <v>112211352.15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214194328.64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23910095.869999997</v>
      </c>
      <c r="AH14" s="33">
        <f t="shared" si="0"/>
        <v>86751923.39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33">
        <f t="shared" si="0"/>
        <v>175816136.38000003</v>
      </c>
      <c r="AQ14" s="41"/>
      <c r="AR14" s="116"/>
      <c r="AS14" s="141"/>
      <c r="AT14" s="41"/>
      <c r="AU14" s="25"/>
    </row>
    <row r="15" spans="1:47" s="30" customFormat="1" ht="16.5" thickBot="1">
      <c r="A15" s="75"/>
      <c r="B15" s="73" t="s">
        <v>63</v>
      </c>
      <c r="C15" s="34">
        <f aca="true" t="shared" si="1" ref="C15:AS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2510000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2510000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2510000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2510000</v>
      </c>
      <c r="AQ15" s="41"/>
      <c r="AR15" s="116"/>
      <c r="AS15" s="141"/>
      <c r="AT15" s="41"/>
      <c r="AU15" s="25"/>
    </row>
    <row r="16" spans="1:46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/>
      <c r="N16" s="49"/>
      <c r="O16" s="49"/>
      <c r="P16" s="28">
        <f>SUM(D16:O16)</f>
        <v>7530000</v>
      </c>
      <c r="Q16" s="49"/>
      <c r="R16" s="49"/>
      <c r="S16" s="49">
        <v>0</v>
      </c>
      <c r="T16" s="49">
        <v>0</v>
      </c>
      <c r="U16" s="49">
        <v>2510000</v>
      </c>
      <c r="V16" s="49"/>
      <c r="W16" s="49"/>
      <c r="X16" s="49"/>
      <c r="Y16" s="49"/>
      <c r="Z16" s="49"/>
      <c r="AA16" s="49"/>
      <c r="AB16" s="49"/>
      <c r="AC16" s="50">
        <f>SUM(Q16:AB16)</f>
        <v>2510000</v>
      </c>
      <c r="AD16" s="49">
        <v>0</v>
      </c>
      <c r="AE16" s="49">
        <v>0</v>
      </c>
      <c r="AF16" s="49">
        <v>0</v>
      </c>
      <c r="AG16" s="49">
        <v>0</v>
      </c>
      <c r="AH16" s="49">
        <v>2510000</v>
      </c>
      <c r="AI16" s="49"/>
      <c r="AJ16" s="49"/>
      <c r="AK16" s="49"/>
      <c r="AL16" s="49"/>
      <c r="AM16" s="49"/>
      <c r="AN16" s="49"/>
      <c r="AO16" s="49"/>
      <c r="AP16" s="76">
        <f>SUM(AD16:AO16)</f>
        <v>2510000</v>
      </c>
      <c r="AQ16" s="41"/>
      <c r="AR16" s="116"/>
      <c r="AS16" s="141"/>
      <c r="AT16" s="41"/>
    </row>
    <row r="17" spans="1:47" s="12" customFormat="1" ht="16.5" thickBot="1">
      <c r="A17" s="75"/>
      <c r="B17" s="73" t="s">
        <v>64</v>
      </c>
      <c r="C17" s="44">
        <f>SUM(C18,C28)</f>
        <v>941545000</v>
      </c>
      <c r="D17" s="44">
        <f>SUM(D18,D28)</f>
        <v>56395361.239999995</v>
      </c>
      <c r="E17" s="44">
        <f aca="true" t="shared" si="2" ref="E17:P17">SUM(E18,E28)</f>
        <v>22263168.900000002</v>
      </c>
      <c r="F17" s="44">
        <f t="shared" si="2"/>
        <v>87588452.77999999</v>
      </c>
      <c r="G17" s="44">
        <f t="shared" si="2"/>
        <v>38448663.08</v>
      </c>
      <c r="H17" s="44">
        <f t="shared" si="2"/>
        <v>114180276.62</v>
      </c>
      <c r="I17" s="44">
        <f t="shared" si="2"/>
        <v>0</v>
      </c>
      <c r="J17" s="44">
        <f t="shared" si="2"/>
        <v>0</v>
      </c>
      <c r="K17" s="44">
        <f t="shared" si="2"/>
        <v>0</v>
      </c>
      <c r="L17" s="44">
        <f t="shared" si="2"/>
        <v>0</v>
      </c>
      <c r="M17" s="44">
        <f t="shared" si="2"/>
        <v>0</v>
      </c>
      <c r="N17" s="44">
        <f t="shared" si="2"/>
        <v>0</v>
      </c>
      <c r="O17" s="44">
        <f t="shared" si="2"/>
        <v>0</v>
      </c>
      <c r="P17" s="44">
        <f t="shared" si="2"/>
        <v>318875922.62</v>
      </c>
      <c r="Q17" s="44">
        <f aca="true" t="shared" si="3" ref="Q17:AS17">SUM(Q18,Q28)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32723188.929999996</v>
      </c>
      <c r="U17" s="44">
        <f t="shared" si="3"/>
        <v>109701352.15</v>
      </c>
      <c r="V17" s="44">
        <f t="shared" si="3"/>
        <v>0</v>
      </c>
      <c r="W17" s="44">
        <f t="shared" si="3"/>
        <v>0</v>
      </c>
      <c r="X17" s="44">
        <f t="shared" si="3"/>
        <v>0</v>
      </c>
      <c r="Y17" s="44">
        <f t="shared" si="3"/>
        <v>0</v>
      </c>
      <c r="Z17" s="44">
        <f t="shared" si="3"/>
        <v>0</v>
      </c>
      <c r="AA17" s="44">
        <f t="shared" si="3"/>
        <v>0</v>
      </c>
      <c r="AB17" s="44">
        <f t="shared" si="3"/>
        <v>0</v>
      </c>
      <c r="AC17" s="44">
        <f t="shared" si="3"/>
        <v>211684328.64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23910095.869999997</v>
      </c>
      <c r="AH17" s="44">
        <f t="shared" si="3"/>
        <v>84241923.39</v>
      </c>
      <c r="AI17" s="44">
        <f t="shared" si="3"/>
        <v>0</v>
      </c>
      <c r="AJ17" s="44">
        <f t="shared" si="3"/>
        <v>0</v>
      </c>
      <c r="AK17" s="44">
        <f t="shared" si="3"/>
        <v>0</v>
      </c>
      <c r="AL17" s="44">
        <f t="shared" si="3"/>
        <v>0</v>
      </c>
      <c r="AM17" s="44">
        <f t="shared" si="3"/>
        <v>0</v>
      </c>
      <c r="AN17" s="44">
        <f t="shared" si="3"/>
        <v>0</v>
      </c>
      <c r="AO17" s="44">
        <f t="shared" si="3"/>
        <v>0</v>
      </c>
      <c r="AP17" s="44">
        <f t="shared" si="3"/>
        <v>173306136.38000003</v>
      </c>
      <c r="AQ17" s="41"/>
      <c r="AR17" s="116"/>
      <c r="AS17" s="141"/>
      <c r="AT17" s="41"/>
      <c r="AU17" s="25"/>
    </row>
    <row r="18" spans="1:47" s="12" customFormat="1" ht="15.75">
      <c r="A18" s="45" t="s">
        <v>97</v>
      </c>
      <c r="B18" s="128" t="s">
        <v>96</v>
      </c>
      <c r="C18" s="132">
        <f>SUM(C19:C27)</f>
        <v>832865000</v>
      </c>
      <c r="D18" s="132">
        <f>SUM(D20:D27)</f>
        <v>44496439.15</v>
      </c>
      <c r="E18" s="132">
        <f>SUM(E19:E27)</f>
        <v>18980757.85</v>
      </c>
      <c r="F18" s="132">
        <f>SUM(F20:F27)</f>
        <v>74034351.57999998</v>
      </c>
      <c r="G18" s="132">
        <f>SUM(G20:G25)</f>
        <v>34758141.79</v>
      </c>
      <c r="H18" s="132">
        <f aca="true" t="shared" si="4" ref="H18:P18">SUM(H19:H27)</f>
        <v>76567017.08000001</v>
      </c>
      <c r="I18" s="132">
        <f t="shared" si="4"/>
        <v>0</v>
      </c>
      <c r="J18" s="132">
        <f t="shared" si="4"/>
        <v>0</v>
      </c>
      <c r="K18" s="132">
        <f t="shared" si="4"/>
        <v>0</v>
      </c>
      <c r="L18" s="132">
        <f t="shared" si="4"/>
        <v>0</v>
      </c>
      <c r="M18" s="132">
        <f t="shared" si="4"/>
        <v>0</v>
      </c>
      <c r="N18" s="132">
        <f t="shared" si="4"/>
        <v>0</v>
      </c>
      <c r="O18" s="132">
        <f t="shared" si="4"/>
        <v>0</v>
      </c>
      <c r="P18" s="132">
        <f t="shared" si="4"/>
        <v>248836707.45000002</v>
      </c>
      <c r="Q18" s="132">
        <f>SUM(Q20:Q25)</f>
        <v>4783443.15</v>
      </c>
      <c r="R18" s="132">
        <f>SUM(R19:R27)</f>
        <v>12155260.51</v>
      </c>
      <c r="S18" s="132">
        <f>SUM(S20:S27)</f>
        <v>28489720.119999997</v>
      </c>
      <c r="T18" s="132">
        <f>SUM(T20:T27)</f>
        <v>29032667.639999997</v>
      </c>
      <c r="U18" s="132">
        <f aca="true" t="shared" si="5" ref="U18:AB18">SUM(U19:U27)</f>
        <v>72201142.61000001</v>
      </c>
      <c r="V18" s="132">
        <f t="shared" si="5"/>
        <v>0</v>
      </c>
      <c r="W18" s="132">
        <f t="shared" si="5"/>
        <v>0</v>
      </c>
      <c r="X18" s="132">
        <f t="shared" si="5"/>
        <v>0</v>
      </c>
      <c r="Y18" s="132">
        <f t="shared" si="5"/>
        <v>0</v>
      </c>
      <c r="Z18" s="132">
        <f t="shared" si="5"/>
        <v>0</v>
      </c>
      <c r="AA18" s="132">
        <f t="shared" si="5"/>
        <v>0</v>
      </c>
      <c r="AB18" s="132">
        <f t="shared" si="5"/>
        <v>0</v>
      </c>
      <c r="AC18" s="132">
        <f>SUM(AC20:AC27)</f>
        <v>146662234.03</v>
      </c>
      <c r="AD18" s="132">
        <f>SUM(AD20:AD25)</f>
        <v>4783443.15</v>
      </c>
      <c r="AE18" s="132">
        <f>SUM(AE19:AE27)</f>
        <v>12155260.51</v>
      </c>
      <c r="AF18" s="132">
        <f>SUM(AF20:AF27)</f>
        <v>27103586.68</v>
      </c>
      <c r="AG18" s="132">
        <f>SUM(AG20:AG27)</f>
        <v>23702450.58</v>
      </c>
      <c r="AH18" s="132">
        <f aca="true" t="shared" si="6" ref="AH18:AQ18">SUM(AH19:AH27)</f>
        <v>77710856.66</v>
      </c>
      <c r="AI18" s="132">
        <f t="shared" si="6"/>
        <v>0</v>
      </c>
      <c r="AJ18" s="132">
        <f t="shared" si="6"/>
        <v>0</v>
      </c>
      <c r="AK18" s="132">
        <f t="shared" si="6"/>
        <v>0</v>
      </c>
      <c r="AL18" s="132">
        <f t="shared" si="6"/>
        <v>0</v>
      </c>
      <c r="AM18" s="132">
        <f t="shared" si="6"/>
        <v>0</v>
      </c>
      <c r="AN18" s="132">
        <f t="shared" si="6"/>
        <v>0</v>
      </c>
      <c r="AO18" s="132">
        <f t="shared" si="6"/>
        <v>0</v>
      </c>
      <c r="AP18" s="139">
        <f t="shared" si="6"/>
        <v>145455597.58</v>
      </c>
      <c r="AQ18" s="41"/>
      <c r="AR18" s="116"/>
      <c r="AS18" s="141"/>
      <c r="AT18" s="41"/>
      <c r="AU18" s="25"/>
    </row>
    <row r="19" spans="1:46" s="12" customFormat="1" ht="15">
      <c r="A19" s="45" t="s">
        <v>116</v>
      </c>
      <c r="B19" s="26" t="s">
        <v>117</v>
      </c>
      <c r="C19" s="136">
        <v>2140000</v>
      </c>
      <c r="D19" s="27">
        <v>0</v>
      </c>
      <c r="E19" s="27"/>
      <c r="F19" s="27">
        <v>0</v>
      </c>
      <c r="G19" s="136">
        <v>0</v>
      </c>
      <c r="H19" s="27">
        <v>0</v>
      </c>
      <c r="I19" s="27"/>
      <c r="J19" s="27"/>
      <c r="K19" s="87"/>
      <c r="L19" s="27"/>
      <c r="M19" s="27"/>
      <c r="N19" s="27"/>
      <c r="O19" s="27"/>
      <c r="P19" s="28">
        <f aca="true" t="shared" si="7" ref="P19:P27">SUM(D19:O19)</f>
        <v>0</v>
      </c>
      <c r="Q19" s="27">
        <v>0</v>
      </c>
      <c r="R19" s="27"/>
      <c r="S19" s="27">
        <v>0</v>
      </c>
      <c r="T19" s="27">
        <v>0</v>
      </c>
      <c r="U19" s="27">
        <v>0</v>
      </c>
      <c r="V19" s="27"/>
      <c r="W19" s="27"/>
      <c r="X19" s="27"/>
      <c r="Y19" s="27"/>
      <c r="Z19" s="27"/>
      <c r="AA19" s="27"/>
      <c r="AB19" s="27"/>
      <c r="AC19" s="27">
        <f aca="true" t="shared" si="8" ref="AC19:AC29">SUM(Q19:AB19)</f>
        <v>0</v>
      </c>
      <c r="AD19" s="27">
        <v>0</v>
      </c>
      <c r="AE19" s="27"/>
      <c r="AF19" s="27">
        <v>0</v>
      </c>
      <c r="AG19" s="27">
        <v>0</v>
      </c>
      <c r="AH19" s="27">
        <v>0</v>
      </c>
      <c r="AI19" s="27"/>
      <c r="AJ19" s="27"/>
      <c r="AK19" s="27"/>
      <c r="AL19" s="27"/>
      <c r="AM19" s="27"/>
      <c r="AN19" s="27"/>
      <c r="AO19" s="27"/>
      <c r="AP19" s="180">
        <f aca="true" t="shared" si="9" ref="AP19:AP29">SUM(AD19:AO19)</f>
        <v>0</v>
      </c>
      <c r="AQ19" s="41"/>
      <c r="AR19" s="116"/>
      <c r="AS19" s="141"/>
      <c r="AT19" s="41"/>
    </row>
    <row r="20" spans="1:46" s="12" customFormat="1" ht="15">
      <c r="A20" s="45" t="s">
        <v>105</v>
      </c>
      <c r="B20" s="26" t="s">
        <v>99</v>
      </c>
      <c r="C20" s="136">
        <v>109500000</v>
      </c>
      <c r="D20" s="27">
        <v>8499999.32</v>
      </c>
      <c r="E20" s="27">
        <v>6584029.19</v>
      </c>
      <c r="F20" s="27">
        <v>6452427.73</v>
      </c>
      <c r="G20" s="136">
        <v>19060299.07</v>
      </c>
      <c r="H20" s="27">
        <v>32875864.1</v>
      </c>
      <c r="I20" s="27"/>
      <c r="J20" s="27"/>
      <c r="K20" s="87"/>
      <c r="L20" s="27"/>
      <c r="M20" s="27"/>
      <c r="N20" s="27"/>
      <c r="O20" s="27"/>
      <c r="P20" s="28">
        <f t="shared" si="7"/>
        <v>73472619.41</v>
      </c>
      <c r="Q20" s="27">
        <v>0</v>
      </c>
      <c r="R20" s="27">
        <v>1440740</v>
      </c>
      <c r="S20" s="27">
        <v>7848900.39</v>
      </c>
      <c r="T20" s="27">
        <v>3413512.64</v>
      </c>
      <c r="U20" s="27">
        <v>17542342.97</v>
      </c>
      <c r="V20" s="27"/>
      <c r="W20" s="27"/>
      <c r="X20" s="27"/>
      <c r="Y20" s="27"/>
      <c r="Z20" s="27"/>
      <c r="AA20" s="27"/>
      <c r="AB20" s="27"/>
      <c r="AC20" s="27">
        <f t="shared" si="8"/>
        <v>30245496</v>
      </c>
      <c r="AD20" s="27">
        <v>0</v>
      </c>
      <c r="AE20" s="27">
        <v>1440740</v>
      </c>
      <c r="AF20" s="27">
        <v>6675614.95</v>
      </c>
      <c r="AG20" s="27">
        <v>3087011.84</v>
      </c>
      <c r="AH20" s="27">
        <v>18542137.21</v>
      </c>
      <c r="AI20" s="27"/>
      <c r="AJ20" s="27"/>
      <c r="AK20" s="27"/>
      <c r="AL20" s="27"/>
      <c r="AM20" s="27"/>
      <c r="AN20" s="27"/>
      <c r="AO20" s="27"/>
      <c r="AP20" s="180">
        <f t="shared" si="9"/>
        <v>29745504</v>
      </c>
      <c r="AQ20" s="41"/>
      <c r="AR20" s="116"/>
      <c r="AS20" s="141"/>
      <c r="AT20" s="41"/>
    </row>
    <row r="21" spans="1:46" s="12" customFormat="1" ht="15">
      <c r="A21" s="45" t="s">
        <v>106</v>
      </c>
      <c r="B21" s="26" t="s">
        <v>100</v>
      </c>
      <c r="C21" s="136">
        <v>161140000</v>
      </c>
      <c r="D21" s="27">
        <v>23712996.68</v>
      </c>
      <c r="E21" s="27">
        <v>3628012.23</v>
      </c>
      <c r="F21" s="27">
        <v>50004247.98</v>
      </c>
      <c r="G21" s="27">
        <v>4500000</v>
      </c>
      <c r="H21" s="27">
        <v>3804876</v>
      </c>
      <c r="I21" s="27"/>
      <c r="J21" s="27"/>
      <c r="K21" s="87"/>
      <c r="L21" s="133"/>
      <c r="M21" s="27"/>
      <c r="N21" s="27"/>
      <c r="O21" s="27"/>
      <c r="P21" s="28">
        <f t="shared" si="7"/>
        <v>85650132.89</v>
      </c>
      <c r="Q21" s="27">
        <v>0</v>
      </c>
      <c r="R21" s="27">
        <v>944396.53</v>
      </c>
      <c r="S21" s="27">
        <v>5381216.1</v>
      </c>
      <c r="T21" s="27">
        <v>14624052.01</v>
      </c>
      <c r="U21" s="27">
        <v>14358487.11</v>
      </c>
      <c r="V21" s="27"/>
      <c r="W21" s="27"/>
      <c r="X21" s="27"/>
      <c r="Y21" s="27"/>
      <c r="Z21" s="27"/>
      <c r="AA21" s="27"/>
      <c r="AB21" s="27"/>
      <c r="AC21" s="27">
        <f t="shared" si="8"/>
        <v>35308151.75</v>
      </c>
      <c r="AD21" s="27">
        <v>0</v>
      </c>
      <c r="AE21" s="27">
        <v>944396.53</v>
      </c>
      <c r="AF21" s="27">
        <v>5381216.1</v>
      </c>
      <c r="AG21" s="27">
        <v>9717552.2</v>
      </c>
      <c r="AH21" s="27">
        <v>18868406.92</v>
      </c>
      <c r="AI21" s="27"/>
      <c r="AJ21" s="27"/>
      <c r="AK21" s="27"/>
      <c r="AL21" s="27"/>
      <c r="AM21" s="27"/>
      <c r="AN21" s="27"/>
      <c r="AO21" s="27"/>
      <c r="AP21" s="180">
        <f t="shared" si="9"/>
        <v>34911571.75</v>
      </c>
      <c r="AQ21" s="41"/>
      <c r="AR21" s="116"/>
      <c r="AS21" s="141"/>
      <c r="AT21" s="41"/>
    </row>
    <row r="22" spans="1:46" s="12" customFormat="1" ht="15">
      <c r="A22" s="45" t="s">
        <v>107</v>
      </c>
      <c r="B22" s="26" t="s">
        <v>103</v>
      </c>
      <c r="C22" s="136">
        <v>34700000</v>
      </c>
      <c r="D22" s="27">
        <v>5000000</v>
      </c>
      <c r="E22" s="27">
        <v>1410971.4</v>
      </c>
      <c r="F22" s="27">
        <v>3445992.66</v>
      </c>
      <c r="G22" s="27">
        <v>1039360.88</v>
      </c>
      <c r="H22" s="27">
        <v>947806.12</v>
      </c>
      <c r="I22" s="27"/>
      <c r="J22" s="27"/>
      <c r="K22" s="87"/>
      <c r="L22" s="27"/>
      <c r="M22" s="27"/>
      <c r="N22" s="27"/>
      <c r="O22" s="27"/>
      <c r="P22" s="28">
        <f t="shared" si="7"/>
        <v>11844131.06</v>
      </c>
      <c r="Q22" s="27">
        <v>0</v>
      </c>
      <c r="R22" s="27">
        <v>3410971.4</v>
      </c>
      <c r="S22" s="27">
        <v>2334857.94</v>
      </c>
      <c r="T22" s="27">
        <v>1343572.88</v>
      </c>
      <c r="U22" s="27">
        <v>1219782.12</v>
      </c>
      <c r="V22" s="27"/>
      <c r="W22" s="27"/>
      <c r="X22" s="27"/>
      <c r="Y22" s="27"/>
      <c r="Z22" s="27"/>
      <c r="AA22" s="27"/>
      <c r="AB22" s="27"/>
      <c r="AC22" s="27">
        <f t="shared" si="8"/>
        <v>8309184.34</v>
      </c>
      <c r="AD22" s="27">
        <v>0</v>
      </c>
      <c r="AE22" s="27">
        <v>3410971.4</v>
      </c>
      <c r="AF22" s="27">
        <v>2334857.94</v>
      </c>
      <c r="AG22" s="27">
        <v>1343572.88</v>
      </c>
      <c r="AH22" s="27">
        <v>1219782.12</v>
      </c>
      <c r="AI22" s="27"/>
      <c r="AJ22" s="27"/>
      <c r="AK22" s="27"/>
      <c r="AL22" s="27"/>
      <c r="AM22" s="27"/>
      <c r="AN22" s="27"/>
      <c r="AO22" s="27"/>
      <c r="AP22" s="180">
        <f t="shared" si="9"/>
        <v>8309184.34</v>
      </c>
      <c r="AQ22" s="41"/>
      <c r="AR22" s="116"/>
      <c r="AS22" s="141"/>
      <c r="AT22" s="41"/>
    </row>
    <row r="23" spans="1:46" s="12" customFormat="1" ht="15">
      <c r="A23" s="45" t="s">
        <v>108</v>
      </c>
      <c r="B23" s="26" t="s">
        <v>104</v>
      </c>
      <c r="C23" s="136">
        <v>19600000</v>
      </c>
      <c r="D23" s="27">
        <v>2500000</v>
      </c>
      <c r="E23" s="27">
        <v>238952</v>
      </c>
      <c r="F23" s="27">
        <v>1861315.6</v>
      </c>
      <c r="G23" s="27">
        <v>2132894.71</v>
      </c>
      <c r="H23" s="27">
        <v>1389077.6</v>
      </c>
      <c r="I23" s="27"/>
      <c r="J23" s="27"/>
      <c r="K23" s="87"/>
      <c r="L23" s="27"/>
      <c r="M23" s="27"/>
      <c r="N23" s="27"/>
      <c r="O23" s="27"/>
      <c r="P23" s="28">
        <f t="shared" si="7"/>
        <v>8122239.91</v>
      </c>
      <c r="Q23" s="27">
        <v>0</v>
      </c>
      <c r="R23" s="27">
        <v>238952</v>
      </c>
      <c r="S23" s="27">
        <v>265558</v>
      </c>
      <c r="T23" s="27">
        <v>1749090.61</v>
      </c>
      <c r="U23" s="27">
        <v>1253092.4</v>
      </c>
      <c r="V23" s="27"/>
      <c r="W23" s="27"/>
      <c r="X23" s="27"/>
      <c r="Y23" s="27"/>
      <c r="Z23" s="27"/>
      <c r="AA23" s="27"/>
      <c r="AB23" s="27"/>
      <c r="AC23" s="27">
        <f t="shared" si="8"/>
        <v>3506693.0100000002</v>
      </c>
      <c r="AD23" s="27">
        <v>0</v>
      </c>
      <c r="AE23" s="27">
        <v>238952</v>
      </c>
      <c r="AF23" s="27">
        <v>52710</v>
      </c>
      <c r="AG23" s="27">
        <v>1651874.16</v>
      </c>
      <c r="AH23" s="27">
        <v>1253092.4</v>
      </c>
      <c r="AI23" s="27"/>
      <c r="AJ23" s="27"/>
      <c r="AK23" s="27"/>
      <c r="AL23" s="27"/>
      <c r="AM23" s="27"/>
      <c r="AN23" s="27"/>
      <c r="AO23" s="27"/>
      <c r="AP23" s="180">
        <f t="shared" si="9"/>
        <v>3196628.5599999996</v>
      </c>
      <c r="AQ23" s="41"/>
      <c r="AR23" s="116"/>
      <c r="AS23" s="141"/>
      <c r="AT23" s="41"/>
    </row>
    <row r="24" spans="1:46" s="12" customFormat="1" ht="15">
      <c r="A24" s="45" t="s">
        <v>109</v>
      </c>
      <c r="B24" s="26" t="s">
        <v>101</v>
      </c>
      <c r="C24" s="136">
        <v>480785000</v>
      </c>
      <c r="D24" s="27">
        <v>4783443.15</v>
      </c>
      <c r="E24" s="27">
        <v>7118793.03</v>
      </c>
      <c r="F24" s="27">
        <v>9013774.14</v>
      </c>
      <c r="G24" s="27">
        <v>8025587.13</v>
      </c>
      <c r="H24" s="27">
        <v>36531746.89</v>
      </c>
      <c r="I24" s="27"/>
      <c r="J24" s="27"/>
      <c r="K24" s="87"/>
      <c r="L24" s="27"/>
      <c r="M24" s="27"/>
      <c r="N24" s="27"/>
      <c r="O24" s="27"/>
      <c r="P24" s="28">
        <f t="shared" si="7"/>
        <v>65473344.34</v>
      </c>
      <c r="Q24" s="27">
        <v>4783443.15</v>
      </c>
      <c r="R24" s="27">
        <v>6120200.58</v>
      </c>
      <c r="S24" s="27">
        <v>10012366.59</v>
      </c>
      <c r="T24" s="27">
        <v>7292667.13</v>
      </c>
      <c r="U24" s="27">
        <v>37264666.89</v>
      </c>
      <c r="V24" s="27"/>
      <c r="W24" s="27"/>
      <c r="X24" s="27"/>
      <c r="Y24" s="27"/>
      <c r="Z24" s="27"/>
      <c r="AA24" s="27"/>
      <c r="AB24" s="27"/>
      <c r="AC24" s="27">
        <f t="shared" si="8"/>
        <v>65473344.34</v>
      </c>
      <c r="AD24" s="27">
        <v>4783443.15</v>
      </c>
      <c r="AE24" s="27">
        <v>6120200.58</v>
      </c>
      <c r="AF24" s="27">
        <v>10012366.59</v>
      </c>
      <c r="AG24" s="27">
        <v>7292667.13</v>
      </c>
      <c r="AH24" s="27">
        <v>37264666.89</v>
      </c>
      <c r="AI24" s="27"/>
      <c r="AJ24" s="27"/>
      <c r="AK24" s="27"/>
      <c r="AL24" s="27"/>
      <c r="AM24" s="27"/>
      <c r="AN24" s="27"/>
      <c r="AO24" s="27"/>
      <c r="AP24" s="180">
        <f t="shared" si="9"/>
        <v>65473344.34</v>
      </c>
      <c r="AQ24" s="41"/>
      <c r="AR24" s="116"/>
      <c r="AS24" s="141"/>
      <c r="AT24" s="41"/>
    </row>
    <row r="25" spans="1:46" s="12" customFormat="1" ht="15">
      <c r="A25" s="45" t="s">
        <v>110</v>
      </c>
      <c r="B25" s="26" t="s">
        <v>102</v>
      </c>
      <c r="C25" s="136">
        <v>5000000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/>
      <c r="J25" s="27"/>
      <c r="K25" s="87"/>
      <c r="L25" s="27"/>
      <c r="M25" s="27"/>
      <c r="N25" s="27"/>
      <c r="O25" s="27"/>
      <c r="P25" s="28">
        <f t="shared" si="7"/>
        <v>0</v>
      </c>
      <c r="Q25" s="27">
        <v>0</v>
      </c>
      <c r="R25" s="27"/>
      <c r="S25" s="27">
        <v>0</v>
      </c>
      <c r="T25" s="27">
        <v>0</v>
      </c>
      <c r="U25" s="27">
        <v>0</v>
      </c>
      <c r="V25" s="27"/>
      <c r="W25" s="27"/>
      <c r="X25" s="27"/>
      <c r="Y25" s="27"/>
      <c r="Z25" s="27"/>
      <c r="AA25" s="27"/>
      <c r="AB25" s="27"/>
      <c r="AC25" s="27">
        <f t="shared" si="8"/>
        <v>0</v>
      </c>
      <c r="AD25" s="27">
        <v>0</v>
      </c>
      <c r="AE25" s="27"/>
      <c r="AF25" s="27">
        <v>0</v>
      </c>
      <c r="AG25" s="27">
        <v>0</v>
      </c>
      <c r="AH25" s="27">
        <v>0</v>
      </c>
      <c r="AI25" s="27"/>
      <c r="AJ25" s="27"/>
      <c r="AK25" s="27"/>
      <c r="AL25" s="27"/>
      <c r="AM25" s="27"/>
      <c r="AN25" s="27"/>
      <c r="AO25" s="27"/>
      <c r="AP25" s="180">
        <f t="shared" si="9"/>
        <v>0</v>
      </c>
      <c r="AQ25" s="41"/>
      <c r="AR25" s="116"/>
      <c r="AS25" s="141"/>
      <c r="AT25" s="41"/>
    </row>
    <row r="26" spans="1:46" s="12" customFormat="1" ht="15">
      <c r="A26" s="45" t="s">
        <v>121</v>
      </c>
      <c r="B26" s="26" t="s">
        <v>98</v>
      </c>
      <c r="C26" s="1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/>
      <c r="J26" s="27"/>
      <c r="K26" s="87"/>
      <c r="L26" s="27"/>
      <c r="M26" s="27"/>
      <c r="N26" s="27"/>
      <c r="O26" s="27"/>
      <c r="P26" s="28">
        <f t="shared" si="7"/>
        <v>0</v>
      </c>
      <c r="Q26" s="27">
        <v>0</v>
      </c>
      <c r="R26" s="27"/>
      <c r="S26" s="27">
        <v>0</v>
      </c>
      <c r="T26" s="27">
        <v>0</v>
      </c>
      <c r="U26" s="27">
        <v>0</v>
      </c>
      <c r="V26" s="27"/>
      <c r="W26" s="27"/>
      <c r="X26" s="27"/>
      <c r="Y26" s="27"/>
      <c r="Z26" s="27"/>
      <c r="AA26" s="27"/>
      <c r="AB26" s="27"/>
      <c r="AC26" s="27">
        <f t="shared" si="8"/>
        <v>0</v>
      </c>
      <c r="AD26" s="27">
        <v>0</v>
      </c>
      <c r="AE26" s="27"/>
      <c r="AF26" s="27">
        <v>0</v>
      </c>
      <c r="AG26" s="27">
        <v>0</v>
      </c>
      <c r="AH26" s="27">
        <v>0</v>
      </c>
      <c r="AI26" s="27"/>
      <c r="AJ26" s="27"/>
      <c r="AK26" s="27"/>
      <c r="AL26" s="27"/>
      <c r="AM26" s="27"/>
      <c r="AN26" s="27"/>
      <c r="AO26" s="27"/>
      <c r="AP26" s="180">
        <f t="shared" si="9"/>
        <v>0</v>
      </c>
      <c r="AQ26" s="41"/>
      <c r="AR26" s="116"/>
      <c r="AS26" s="141"/>
      <c r="AT26" s="41"/>
    </row>
    <row r="27" spans="1:46" s="12" customFormat="1" ht="15">
      <c r="A27" s="45" t="s">
        <v>122</v>
      </c>
      <c r="B27" s="26" t="s">
        <v>123</v>
      </c>
      <c r="C27" s="127">
        <v>20000000</v>
      </c>
      <c r="D27" s="27">
        <v>0</v>
      </c>
      <c r="E27" s="27">
        <v>0</v>
      </c>
      <c r="F27" s="27">
        <v>3256593.47</v>
      </c>
      <c r="G27" s="27">
        <v>0</v>
      </c>
      <c r="H27" s="27">
        <v>1017646.37</v>
      </c>
      <c r="I27" s="27"/>
      <c r="J27" s="27"/>
      <c r="K27" s="87"/>
      <c r="L27" s="27"/>
      <c r="M27" s="27"/>
      <c r="N27" s="27"/>
      <c r="O27" s="27"/>
      <c r="P27" s="28">
        <f t="shared" si="7"/>
        <v>4274239.84</v>
      </c>
      <c r="Q27" s="27">
        <v>0</v>
      </c>
      <c r="R27" s="27"/>
      <c r="S27" s="27">
        <v>2646821.1</v>
      </c>
      <c r="T27" s="27">
        <v>609772.37</v>
      </c>
      <c r="U27" s="27">
        <v>562771.12</v>
      </c>
      <c r="V27" s="27"/>
      <c r="W27" s="27"/>
      <c r="X27" s="27"/>
      <c r="Y27" s="27"/>
      <c r="Z27" s="27"/>
      <c r="AA27" s="27"/>
      <c r="AB27" s="27"/>
      <c r="AC27" s="27">
        <f t="shared" si="8"/>
        <v>3819364.5900000003</v>
      </c>
      <c r="AD27" s="27">
        <v>0</v>
      </c>
      <c r="AE27" s="27"/>
      <c r="AF27" s="27">
        <v>2646821.1</v>
      </c>
      <c r="AG27" s="27">
        <v>609772.37</v>
      </c>
      <c r="AH27" s="27">
        <v>562771.12</v>
      </c>
      <c r="AI27" s="27"/>
      <c r="AJ27" s="27"/>
      <c r="AK27" s="27"/>
      <c r="AL27" s="27"/>
      <c r="AM27" s="27"/>
      <c r="AN27" s="27"/>
      <c r="AO27" s="27"/>
      <c r="AP27" s="180">
        <f t="shared" si="9"/>
        <v>3819364.5900000003</v>
      </c>
      <c r="AQ27" s="41"/>
      <c r="AR27" s="116"/>
      <c r="AS27" s="141"/>
      <c r="AT27" s="41"/>
    </row>
    <row r="28" spans="1:46" s="12" customFormat="1" ht="15.75">
      <c r="A28" s="45" t="s">
        <v>129</v>
      </c>
      <c r="B28" s="129" t="s">
        <v>58</v>
      </c>
      <c r="C28" s="130">
        <f>C29</f>
        <v>108680000</v>
      </c>
      <c r="D28" s="130">
        <f aca="true" t="shared" si="10" ref="D28:AP28">D29</f>
        <v>11898922.09</v>
      </c>
      <c r="E28" s="130">
        <f t="shared" si="10"/>
        <v>3282411.05</v>
      </c>
      <c r="F28" s="130">
        <f t="shared" si="10"/>
        <v>13554101.2</v>
      </c>
      <c r="G28" s="130">
        <f t="shared" si="10"/>
        <v>3690521.29</v>
      </c>
      <c r="H28" s="130">
        <f t="shared" si="10"/>
        <v>37613259.54</v>
      </c>
      <c r="I28" s="130">
        <f t="shared" si="10"/>
        <v>0</v>
      </c>
      <c r="J28" s="130">
        <f t="shared" si="10"/>
        <v>0</v>
      </c>
      <c r="K28" s="130">
        <f t="shared" si="10"/>
        <v>0</v>
      </c>
      <c r="L28" s="130">
        <f t="shared" si="10"/>
        <v>0</v>
      </c>
      <c r="M28" s="130">
        <f t="shared" si="10"/>
        <v>0</v>
      </c>
      <c r="N28" s="130">
        <f t="shared" si="10"/>
        <v>0</v>
      </c>
      <c r="O28" s="135">
        <f t="shared" si="10"/>
        <v>0</v>
      </c>
      <c r="P28" s="130">
        <f t="shared" si="10"/>
        <v>70039215.17</v>
      </c>
      <c r="Q28" s="130">
        <f t="shared" si="10"/>
        <v>8516438.09</v>
      </c>
      <c r="R28" s="130">
        <f t="shared" si="10"/>
        <v>1760824.49</v>
      </c>
      <c r="S28" s="130">
        <f t="shared" si="10"/>
        <v>13554101.2</v>
      </c>
      <c r="T28" s="130">
        <f t="shared" si="10"/>
        <v>3690521.29</v>
      </c>
      <c r="U28" s="130">
        <f t="shared" si="10"/>
        <v>37500209.54</v>
      </c>
      <c r="V28" s="130">
        <f t="shared" si="10"/>
        <v>0</v>
      </c>
      <c r="W28" s="130">
        <f t="shared" si="10"/>
        <v>0</v>
      </c>
      <c r="X28" s="130">
        <f t="shared" si="10"/>
        <v>0</v>
      </c>
      <c r="Y28" s="130">
        <f t="shared" si="10"/>
        <v>0</v>
      </c>
      <c r="Z28" s="130">
        <f t="shared" si="10"/>
        <v>0</v>
      </c>
      <c r="AA28" s="130">
        <f t="shared" si="10"/>
        <v>0</v>
      </c>
      <c r="AB28" s="130">
        <f t="shared" si="10"/>
        <v>0</v>
      </c>
      <c r="AC28" s="130">
        <f t="shared" si="10"/>
        <v>65022094.61</v>
      </c>
      <c r="AD28" s="130">
        <f t="shared" si="10"/>
        <v>8516438.09</v>
      </c>
      <c r="AE28" s="130">
        <f t="shared" si="10"/>
        <v>1752087.49</v>
      </c>
      <c r="AF28" s="130">
        <f t="shared" si="10"/>
        <v>10843301.2</v>
      </c>
      <c r="AG28" s="130">
        <f t="shared" si="10"/>
        <v>207645.29</v>
      </c>
      <c r="AH28" s="130">
        <f t="shared" si="10"/>
        <v>6531066.73</v>
      </c>
      <c r="AI28" s="130">
        <f t="shared" si="10"/>
        <v>0</v>
      </c>
      <c r="AJ28" s="130">
        <f t="shared" si="10"/>
        <v>0</v>
      </c>
      <c r="AK28" s="130">
        <f t="shared" si="10"/>
        <v>0</v>
      </c>
      <c r="AL28" s="130">
        <f t="shared" si="10"/>
        <v>0</v>
      </c>
      <c r="AM28" s="130">
        <f t="shared" si="10"/>
        <v>0</v>
      </c>
      <c r="AN28" s="130">
        <f t="shared" si="10"/>
        <v>0</v>
      </c>
      <c r="AO28" s="130">
        <f t="shared" si="10"/>
        <v>0</v>
      </c>
      <c r="AP28" s="131">
        <f t="shared" si="10"/>
        <v>27850538.8</v>
      </c>
      <c r="AQ28" s="41"/>
      <c r="AR28" s="116"/>
      <c r="AS28" s="141"/>
      <c r="AT28" s="41"/>
    </row>
    <row r="29" spans="1:46" s="12" customFormat="1" ht="15.75" thickBot="1">
      <c r="A29" s="45" t="s">
        <v>130</v>
      </c>
      <c r="B29" s="125" t="s">
        <v>111</v>
      </c>
      <c r="C29" s="22">
        <v>108680000</v>
      </c>
      <c r="D29" s="22">
        <v>11898922.09</v>
      </c>
      <c r="E29" s="49">
        <v>3282411.05</v>
      </c>
      <c r="F29" s="49">
        <v>13554101.2</v>
      </c>
      <c r="G29" s="126">
        <v>3690521.29</v>
      </c>
      <c r="H29" s="49">
        <v>37613259.54</v>
      </c>
      <c r="I29" s="127"/>
      <c r="J29" s="49"/>
      <c r="K29" s="49"/>
      <c r="L29" s="49"/>
      <c r="M29" s="49"/>
      <c r="N29" s="49"/>
      <c r="O29" s="134"/>
      <c r="P29" s="28">
        <f>SUM(D29:O29)</f>
        <v>70039215.17</v>
      </c>
      <c r="Q29" s="22">
        <v>8516438.09</v>
      </c>
      <c r="R29" s="49">
        <v>1760824.49</v>
      </c>
      <c r="S29" s="49">
        <v>13554101.2</v>
      </c>
      <c r="T29" s="92">
        <v>3690521.29</v>
      </c>
      <c r="U29" s="49">
        <v>37500209.54</v>
      </c>
      <c r="V29" s="49"/>
      <c r="W29" s="49"/>
      <c r="X29" s="49"/>
      <c r="Y29" s="49"/>
      <c r="Z29" s="49"/>
      <c r="AA29" s="49"/>
      <c r="AB29" s="49"/>
      <c r="AC29" s="50">
        <f t="shared" si="8"/>
        <v>65022094.61</v>
      </c>
      <c r="AD29" s="22">
        <v>8516438.09</v>
      </c>
      <c r="AE29" s="49">
        <v>1752087.49</v>
      </c>
      <c r="AF29" s="49">
        <v>10843301.2</v>
      </c>
      <c r="AG29" s="92">
        <v>207645.29</v>
      </c>
      <c r="AH29" s="49">
        <v>6531066.73</v>
      </c>
      <c r="AI29" s="49"/>
      <c r="AJ29" s="49"/>
      <c r="AK29" s="49"/>
      <c r="AL29" s="49"/>
      <c r="AM29" s="49"/>
      <c r="AN29" s="49"/>
      <c r="AO29" s="49"/>
      <c r="AP29" s="76">
        <f t="shared" si="9"/>
        <v>27850538.8</v>
      </c>
      <c r="AQ29" s="41"/>
      <c r="AR29" s="116"/>
      <c r="AS29" s="141"/>
      <c r="AT29" s="41"/>
    </row>
    <row r="30" spans="1:46" s="62" customFormat="1" ht="16.5" thickBot="1">
      <c r="A30" s="37"/>
      <c r="B30" s="73" t="s">
        <v>85</v>
      </c>
      <c r="C30" s="34">
        <f>SUM(C31:C33)</f>
        <v>177650000</v>
      </c>
      <c r="D30" s="34">
        <f aca="true" t="shared" si="11" ref="D30:M30">SUM(D31:D33)</f>
        <v>0</v>
      </c>
      <c r="E30" s="34">
        <f t="shared" si="11"/>
        <v>0</v>
      </c>
      <c r="F30" s="34">
        <f t="shared" si="11"/>
        <v>0</v>
      </c>
      <c r="G30" s="34">
        <f t="shared" si="11"/>
        <v>0</v>
      </c>
      <c r="H30" s="34">
        <f t="shared" si="11"/>
        <v>0</v>
      </c>
      <c r="I30" s="34">
        <f t="shared" si="11"/>
        <v>0</v>
      </c>
      <c r="J30" s="34">
        <f t="shared" si="11"/>
        <v>0</v>
      </c>
      <c r="K30" s="34">
        <f t="shared" si="11"/>
        <v>0</v>
      </c>
      <c r="L30" s="34">
        <f t="shared" si="11"/>
        <v>0</v>
      </c>
      <c r="M30" s="34">
        <f t="shared" si="11"/>
        <v>0</v>
      </c>
      <c r="N30" s="34">
        <f aca="true" t="shared" si="12" ref="N30:AP30">SUM(N31:N33)</f>
        <v>0</v>
      </c>
      <c r="O30" s="34">
        <f t="shared" si="12"/>
        <v>0</v>
      </c>
      <c r="P30" s="34">
        <f t="shared" si="12"/>
        <v>0</v>
      </c>
      <c r="Q30" s="34">
        <f t="shared" si="12"/>
        <v>0</v>
      </c>
      <c r="R30" s="34">
        <f t="shared" si="12"/>
        <v>0</v>
      </c>
      <c r="S30" s="34">
        <f t="shared" si="12"/>
        <v>0</v>
      </c>
      <c r="T30" s="34">
        <f t="shared" si="12"/>
        <v>0</v>
      </c>
      <c r="U30" s="34">
        <f t="shared" si="12"/>
        <v>0</v>
      </c>
      <c r="V30" s="34">
        <f t="shared" si="12"/>
        <v>0</v>
      </c>
      <c r="W30" s="34">
        <f t="shared" si="12"/>
        <v>0</v>
      </c>
      <c r="X30" s="34">
        <f t="shared" si="12"/>
        <v>0</v>
      </c>
      <c r="Y30" s="34">
        <f t="shared" si="12"/>
        <v>0</v>
      </c>
      <c r="Z30" s="34">
        <f t="shared" si="12"/>
        <v>0</v>
      </c>
      <c r="AA30" s="34">
        <f t="shared" si="12"/>
        <v>0</v>
      </c>
      <c r="AB30" s="34">
        <f t="shared" si="12"/>
        <v>0</v>
      </c>
      <c r="AC30" s="34">
        <f t="shared" si="12"/>
        <v>0</v>
      </c>
      <c r="AD30" s="34">
        <f t="shared" si="12"/>
        <v>0</v>
      </c>
      <c r="AE30" s="34">
        <f t="shared" si="12"/>
        <v>0</v>
      </c>
      <c r="AF30" s="34">
        <f t="shared" si="12"/>
        <v>0</v>
      </c>
      <c r="AG30" s="34">
        <f t="shared" si="12"/>
        <v>0</v>
      </c>
      <c r="AH30" s="34">
        <f t="shared" si="12"/>
        <v>0</v>
      </c>
      <c r="AI30" s="34">
        <f t="shared" si="12"/>
        <v>0</v>
      </c>
      <c r="AJ30" s="34">
        <f t="shared" si="12"/>
        <v>0</v>
      </c>
      <c r="AK30" s="34">
        <f t="shared" si="12"/>
        <v>0</v>
      </c>
      <c r="AL30" s="34">
        <f t="shared" si="12"/>
        <v>0</v>
      </c>
      <c r="AM30" s="34">
        <f t="shared" si="12"/>
        <v>0</v>
      </c>
      <c r="AN30" s="34">
        <f t="shared" si="12"/>
        <v>0</v>
      </c>
      <c r="AO30" s="34">
        <f t="shared" si="12"/>
        <v>0</v>
      </c>
      <c r="AP30" s="35">
        <f t="shared" si="12"/>
        <v>0</v>
      </c>
      <c r="AQ30" s="41"/>
      <c r="AR30" s="118"/>
      <c r="AS30" s="179"/>
      <c r="AT30" s="41"/>
    </row>
    <row r="31" spans="1:46" s="12" customFormat="1" ht="15">
      <c r="A31" s="178" t="s">
        <v>59</v>
      </c>
      <c r="B31" s="26" t="s">
        <v>84</v>
      </c>
      <c r="C31" s="27">
        <v>18810000</v>
      </c>
      <c r="D31" s="27">
        <v>0</v>
      </c>
      <c r="E31" s="27"/>
      <c r="F31" s="27">
        <v>0</v>
      </c>
      <c r="G31" s="27"/>
      <c r="H31" s="27">
        <v>0</v>
      </c>
      <c r="I31" s="27"/>
      <c r="J31" s="27"/>
      <c r="K31" s="27"/>
      <c r="L31" s="27"/>
      <c r="M31" s="27"/>
      <c r="N31" s="27"/>
      <c r="O31" s="27"/>
      <c r="P31" s="28">
        <f>SUM(D31:O31)</f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49">
        <v>0</v>
      </c>
      <c r="Y31" s="27"/>
      <c r="Z31" s="27"/>
      <c r="AA31" s="27"/>
      <c r="AB31" s="27">
        <v>0</v>
      </c>
      <c r="AC31" s="28">
        <f>SUM(Q31:AB31)</f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/>
      <c r="AP31" s="29">
        <f>SUM(AD31:AO31)</f>
        <v>0</v>
      </c>
      <c r="AQ31" s="41"/>
      <c r="AR31" s="116"/>
      <c r="AS31" s="141"/>
      <c r="AT31" s="41"/>
    </row>
    <row r="32" spans="1:46" s="12" customFormat="1" ht="15" hidden="1">
      <c r="A32" s="84" t="s">
        <v>94</v>
      </c>
      <c r="B32" s="21" t="s">
        <v>95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23">
        <f>SUM(D32:O32)</f>
        <v>0</v>
      </c>
      <c r="Q32" s="49"/>
      <c r="R32" s="49"/>
      <c r="S32" s="49"/>
      <c r="T32" s="49"/>
      <c r="U32" s="49"/>
      <c r="V32" s="49"/>
      <c r="W32" s="49"/>
      <c r="X32" s="49">
        <v>0</v>
      </c>
      <c r="Y32" s="49"/>
      <c r="Z32" s="49"/>
      <c r="AA32" s="49"/>
      <c r="AB32" s="49"/>
      <c r="AC32" s="23">
        <f>SUM(Q32:AB32)</f>
        <v>0</v>
      </c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24">
        <f>SUM(AD32:AO32)</f>
        <v>0</v>
      </c>
      <c r="AQ32" s="41"/>
      <c r="AR32" s="116"/>
      <c r="AS32" s="141"/>
      <c r="AT32" s="41"/>
    </row>
    <row r="33" spans="1:46" s="12" customFormat="1" ht="16.5" thickBot="1">
      <c r="A33" s="84" t="s">
        <v>118</v>
      </c>
      <c r="B33" s="125" t="s">
        <v>119</v>
      </c>
      <c r="C33" s="49">
        <v>158840000</v>
      </c>
      <c r="D33" s="49">
        <v>0</v>
      </c>
      <c r="E33" s="49"/>
      <c r="F33" s="49">
        <v>0</v>
      </c>
      <c r="G33" s="49"/>
      <c r="H33" s="49">
        <v>0</v>
      </c>
      <c r="I33" s="49"/>
      <c r="J33" s="49"/>
      <c r="K33" s="49"/>
      <c r="L33" s="49"/>
      <c r="M33" s="49"/>
      <c r="N33" s="49"/>
      <c r="O33" s="49"/>
      <c r="P33" s="28">
        <f>SUM(D33:O33)</f>
        <v>0</v>
      </c>
      <c r="Q33" s="49">
        <v>0</v>
      </c>
      <c r="R33" s="49"/>
      <c r="S33" s="49">
        <v>0</v>
      </c>
      <c r="T33" s="49">
        <v>0</v>
      </c>
      <c r="U33" s="49">
        <v>0</v>
      </c>
      <c r="V33" s="49"/>
      <c r="W33" s="49">
        <v>0</v>
      </c>
      <c r="X33" s="130">
        <v>0</v>
      </c>
      <c r="Y33" s="49"/>
      <c r="Z33" s="49"/>
      <c r="AA33" s="49">
        <v>0</v>
      </c>
      <c r="AB33" s="49">
        <v>0</v>
      </c>
      <c r="AC33" s="23">
        <f>SUM(Q33:AB33)</f>
        <v>0</v>
      </c>
      <c r="AD33" s="49">
        <v>0</v>
      </c>
      <c r="AE33" s="49"/>
      <c r="AF33" s="49">
        <v>0</v>
      </c>
      <c r="AG33" s="49">
        <v>0</v>
      </c>
      <c r="AH33" s="49">
        <v>0</v>
      </c>
      <c r="AI33" s="49"/>
      <c r="AJ33" s="49">
        <v>0</v>
      </c>
      <c r="AK33" s="49">
        <v>0</v>
      </c>
      <c r="AL33" s="49"/>
      <c r="AM33" s="49"/>
      <c r="AN33" s="49">
        <v>0</v>
      </c>
      <c r="AO33" s="49">
        <v>0</v>
      </c>
      <c r="AP33" s="24">
        <f>SUM(AD33:AO33)</f>
        <v>0</v>
      </c>
      <c r="AQ33" s="41"/>
      <c r="AR33" s="116"/>
      <c r="AS33" s="141"/>
      <c r="AT33" s="41"/>
    </row>
    <row r="34" spans="1:48" s="30" customFormat="1" ht="16.5" thickBot="1">
      <c r="A34" s="85"/>
      <c r="B34" s="73" t="s">
        <v>62</v>
      </c>
      <c r="C34" s="34">
        <f aca="true" t="shared" si="13" ref="C34:AS34">SUM(C35:C36)</f>
        <v>10000050000</v>
      </c>
      <c r="D34" s="34">
        <f t="shared" si="13"/>
        <v>512688165.1</v>
      </c>
      <c r="E34" s="34">
        <f t="shared" si="13"/>
        <v>706939992.47</v>
      </c>
      <c r="F34" s="34">
        <f t="shared" si="13"/>
        <v>152858505.45</v>
      </c>
      <c r="G34" s="34">
        <f t="shared" si="13"/>
        <v>125464252.71</v>
      </c>
      <c r="H34" s="34">
        <f t="shared" si="13"/>
        <v>142445624.15</v>
      </c>
      <c r="I34" s="34">
        <f t="shared" si="13"/>
        <v>0</v>
      </c>
      <c r="J34" s="34">
        <f t="shared" si="13"/>
        <v>0</v>
      </c>
      <c r="K34" s="34">
        <f t="shared" si="13"/>
        <v>0</v>
      </c>
      <c r="L34" s="34">
        <f t="shared" si="13"/>
        <v>0</v>
      </c>
      <c r="M34" s="34">
        <f t="shared" si="13"/>
        <v>0</v>
      </c>
      <c r="N34" s="34">
        <f t="shared" si="13"/>
        <v>0</v>
      </c>
      <c r="O34" s="34">
        <f t="shared" si="13"/>
        <v>0</v>
      </c>
      <c r="P34" s="34">
        <f t="shared" si="13"/>
        <v>1640396539.8800004</v>
      </c>
      <c r="Q34" s="34">
        <f t="shared" si="13"/>
        <v>1430729.39</v>
      </c>
      <c r="R34" s="34">
        <f t="shared" si="13"/>
        <v>303748620.63</v>
      </c>
      <c r="S34" s="34">
        <f t="shared" si="13"/>
        <v>564994494.21</v>
      </c>
      <c r="T34" s="34">
        <f t="shared" si="13"/>
        <v>365342165.34</v>
      </c>
      <c r="U34" s="34">
        <f t="shared" si="13"/>
        <v>151106195.85</v>
      </c>
      <c r="V34" s="34">
        <f t="shared" si="13"/>
        <v>0</v>
      </c>
      <c r="W34" s="34">
        <f t="shared" si="13"/>
        <v>0</v>
      </c>
      <c r="X34" s="34">
        <f t="shared" si="13"/>
        <v>0</v>
      </c>
      <c r="Y34" s="34">
        <f t="shared" si="13"/>
        <v>0</v>
      </c>
      <c r="Z34" s="34">
        <f t="shared" si="13"/>
        <v>0</v>
      </c>
      <c r="AA34" s="34">
        <f t="shared" si="13"/>
        <v>0</v>
      </c>
      <c r="AB34" s="34">
        <f t="shared" si="13"/>
        <v>0</v>
      </c>
      <c r="AC34" s="34">
        <f t="shared" si="13"/>
        <v>1386622205.4199998</v>
      </c>
      <c r="AD34" s="34">
        <f t="shared" si="13"/>
        <v>378104.89</v>
      </c>
      <c r="AE34" s="34">
        <f t="shared" si="13"/>
        <v>270077269.62</v>
      </c>
      <c r="AF34" s="34">
        <f t="shared" si="13"/>
        <v>571516625.78</v>
      </c>
      <c r="AG34" s="34">
        <f t="shared" si="13"/>
        <v>250912062.61</v>
      </c>
      <c r="AH34" s="34">
        <f t="shared" si="13"/>
        <v>286209463.71</v>
      </c>
      <c r="AI34" s="34">
        <f t="shared" si="13"/>
        <v>0</v>
      </c>
      <c r="AJ34" s="34">
        <f t="shared" si="13"/>
        <v>0</v>
      </c>
      <c r="AK34" s="34">
        <f t="shared" si="13"/>
        <v>0</v>
      </c>
      <c r="AL34" s="34">
        <f t="shared" si="13"/>
        <v>0</v>
      </c>
      <c r="AM34" s="34">
        <f t="shared" si="13"/>
        <v>0</v>
      </c>
      <c r="AN34" s="34">
        <f t="shared" si="13"/>
        <v>0</v>
      </c>
      <c r="AO34" s="34">
        <f t="shared" si="13"/>
        <v>0</v>
      </c>
      <c r="AP34" s="35">
        <f t="shared" si="13"/>
        <v>1379093526.6100001</v>
      </c>
      <c r="AQ34" s="41"/>
      <c r="AR34" s="116"/>
      <c r="AS34" s="141"/>
      <c r="AT34" s="41"/>
      <c r="AU34" s="25"/>
      <c r="AV34" s="140"/>
    </row>
    <row r="35" spans="1:46" s="12" customFormat="1" ht="23.25" customHeight="1" thickBot="1">
      <c r="A35" s="48" t="s">
        <v>80</v>
      </c>
      <c r="B35" s="26" t="s">
        <v>60</v>
      </c>
      <c r="C35" s="27">
        <f>10000050000</f>
        <v>10000050000</v>
      </c>
      <c r="D35" s="28">
        <v>512688165.1</v>
      </c>
      <c r="E35" s="27">
        <v>706939992.47</v>
      </c>
      <c r="F35" s="27">
        <v>152858505.45</v>
      </c>
      <c r="G35" s="27">
        <v>125464252.71</v>
      </c>
      <c r="H35" s="28">
        <v>142445624.15</v>
      </c>
      <c r="I35" s="27"/>
      <c r="J35" s="27"/>
      <c r="K35" s="133"/>
      <c r="L35" s="27"/>
      <c r="M35" s="27"/>
      <c r="N35" s="27"/>
      <c r="O35" s="28"/>
      <c r="P35" s="23">
        <f>SUM(D35:O35)</f>
        <v>1640396539.8800004</v>
      </c>
      <c r="Q35" s="28">
        <v>1430729.39</v>
      </c>
      <c r="R35" s="27">
        <v>303748620.63</v>
      </c>
      <c r="S35" s="27">
        <v>564994494.21</v>
      </c>
      <c r="T35" s="27">
        <v>365342165.34</v>
      </c>
      <c r="U35" s="27">
        <v>151106195.85</v>
      </c>
      <c r="V35" s="27"/>
      <c r="W35" s="27"/>
      <c r="X35" s="27"/>
      <c r="Y35" s="27"/>
      <c r="Z35" s="27"/>
      <c r="AA35" s="27"/>
      <c r="AB35" s="27"/>
      <c r="AC35" s="23">
        <f>SUM(Q35:AB35)</f>
        <v>1386622205.4199998</v>
      </c>
      <c r="AD35" s="28">
        <v>378104.89</v>
      </c>
      <c r="AE35" s="27">
        <v>270077269.62</v>
      </c>
      <c r="AF35" s="27">
        <v>571516625.78</v>
      </c>
      <c r="AG35" s="27">
        <v>250912062.61</v>
      </c>
      <c r="AH35" s="27">
        <v>286209463.71</v>
      </c>
      <c r="AI35" s="27"/>
      <c r="AJ35" s="27"/>
      <c r="AK35" s="27"/>
      <c r="AL35" s="27"/>
      <c r="AM35" s="27"/>
      <c r="AN35" s="27"/>
      <c r="AO35" s="27"/>
      <c r="AP35" s="24">
        <f>SUM(AD35:AO35)</f>
        <v>1379093526.6100001</v>
      </c>
      <c r="AQ35" s="41"/>
      <c r="AR35" s="116"/>
      <c r="AS35" s="141"/>
      <c r="AT35" s="41"/>
    </row>
    <row r="36" spans="1:46" s="12" customFormat="1" ht="31.5" customHeight="1" hidden="1" thickBot="1">
      <c r="A36" s="48" t="s">
        <v>93</v>
      </c>
      <c r="B36" s="121" t="s">
        <v>92</v>
      </c>
      <c r="C36" s="49"/>
      <c r="D36" s="28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28"/>
      <c r="P36" s="28">
        <f>SUM(D36:O36)</f>
        <v>0</v>
      </c>
      <c r="Q36" s="28"/>
      <c r="R36" s="49"/>
      <c r="S36" s="49"/>
      <c r="T36" s="49"/>
      <c r="U36" s="50"/>
      <c r="V36" s="49"/>
      <c r="W36" s="49"/>
      <c r="X36" s="49"/>
      <c r="Y36" s="49"/>
      <c r="Z36" s="49"/>
      <c r="AA36" s="49"/>
      <c r="AB36" s="49"/>
      <c r="AC36" s="27">
        <f>SUM(Q36:AB36)</f>
        <v>0</v>
      </c>
      <c r="AD36" s="28"/>
      <c r="AE36" s="49"/>
      <c r="AF36" s="49"/>
      <c r="AG36" s="49"/>
      <c r="AH36" s="50"/>
      <c r="AI36" s="49"/>
      <c r="AJ36" s="49"/>
      <c r="AK36" s="49"/>
      <c r="AL36" s="49"/>
      <c r="AM36" s="49"/>
      <c r="AN36" s="49"/>
      <c r="AO36" s="49"/>
      <c r="AP36" s="29">
        <f>SUM(AD36:AO36)</f>
        <v>0</v>
      </c>
      <c r="AQ36" s="41"/>
      <c r="AR36" s="116"/>
      <c r="AS36" s="141"/>
      <c r="AT36" s="41"/>
    </row>
    <row r="37" spans="1:48" s="25" customFormat="1" ht="18.75" thickBot="1">
      <c r="A37" s="175" t="s">
        <v>50</v>
      </c>
      <c r="B37" s="176"/>
      <c r="C37" s="31">
        <f aca="true" t="shared" si="14" ref="C37:O37">SUM(C14+C34)</f>
        <v>11131015000</v>
      </c>
      <c r="D37" s="31">
        <f t="shared" si="14"/>
        <v>569083526.34</v>
      </c>
      <c r="E37" s="31">
        <f t="shared" si="14"/>
        <v>729203161.37</v>
      </c>
      <c r="F37" s="31">
        <f t="shared" si="14"/>
        <v>247976958.22999996</v>
      </c>
      <c r="G37" s="31">
        <f t="shared" si="14"/>
        <v>163912915.79</v>
      </c>
      <c r="H37" s="31">
        <f t="shared" si="14"/>
        <v>256625900.77</v>
      </c>
      <c r="I37" s="31">
        <f t="shared" si="14"/>
        <v>0</v>
      </c>
      <c r="J37" s="31">
        <f t="shared" si="14"/>
        <v>0</v>
      </c>
      <c r="K37" s="31">
        <f t="shared" si="14"/>
        <v>0</v>
      </c>
      <c r="L37" s="31">
        <f t="shared" si="14"/>
        <v>0</v>
      </c>
      <c r="M37" s="31">
        <f t="shared" si="14"/>
        <v>0</v>
      </c>
      <c r="N37" s="31">
        <f t="shared" si="14"/>
        <v>0</v>
      </c>
      <c r="O37" s="120">
        <f t="shared" si="14"/>
        <v>0</v>
      </c>
      <c r="P37" s="120">
        <f aca="true" t="shared" si="15" ref="P37:AP37">SUM(P14+P34)</f>
        <v>1966802462.5000005</v>
      </c>
      <c r="Q37" s="120">
        <f t="shared" si="15"/>
        <v>14730610.63</v>
      </c>
      <c r="R37" s="120">
        <f t="shared" si="15"/>
        <v>317664705.63</v>
      </c>
      <c r="S37" s="120">
        <f t="shared" si="15"/>
        <v>607038315.53</v>
      </c>
      <c r="T37" s="120">
        <f t="shared" si="15"/>
        <v>398065354.27</v>
      </c>
      <c r="U37" s="120">
        <f t="shared" si="15"/>
        <v>263317548</v>
      </c>
      <c r="V37" s="120">
        <f t="shared" si="15"/>
        <v>0</v>
      </c>
      <c r="W37" s="120">
        <f t="shared" si="15"/>
        <v>0</v>
      </c>
      <c r="X37" s="120">
        <f t="shared" si="15"/>
        <v>0</v>
      </c>
      <c r="Y37" s="120">
        <f t="shared" si="15"/>
        <v>0</v>
      </c>
      <c r="Z37" s="120">
        <f t="shared" si="15"/>
        <v>0</v>
      </c>
      <c r="AA37" s="120">
        <f t="shared" si="15"/>
        <v>0</v>
      </c>
      <c r="AB37" s="120">
        <f t="shared" si="15"/>
        <v>0</v>
      </c>
      <c r="AC37" s="120">
        <f t="shared" si="15"/>
        <v>1600816534.06</v>
      </c>
      <c r="AD37" s="120">
        <f t="shared" si="15"/>
        <v>13677986.13</v>
      </c>
      <c r="AE37" s="120">
        <f t="shared" si="15"/>
        <v>283984617.62</v>
      </c>
      <c r="AF37" s="120">
        <f t="shared" si="15"/>
        <v>609463513.66</v>
      </c>
      <c r="AG37" s="120">
        <f t="shared" si="15"/>
        <v>274822158.48</v>
      </c>
      <c r="AH37" s="120">
        <f t="shared" si="15"/>
        <v>372961387.09999996</v>
      </c>
      <c r="AI37" s="120">
        <f t="shared" si="15"/>
        <v>0</v>
      </c>
      <c r="AJ37" s="120">
        <f t="shared" si="15"/>
        <v>0</v>
      </c>
      <c r="AK37" s="120">
        <f t="shared" si="15"/>
        <v>0</v>
      </c>
      <c r="AL37" s="120">
        <f t="shared" si="15"/>
        <v>0</v>
      </c>
      <c r="AM37" s="120">
        <f t="shared" si="15"/>
        <v>0</v>
      </c>
      <c r="AN37" s="120">
        <f t="shared" si="15"/>
        <v>0</v>
      </c>
      <c r="AO37" s="120">
        <f t="shared" si="15"/>
        <v>0</v>
      </c>
      <c r="AP37" s="181">
        <f t="shared" si="15"/>
        <v>1554909662.9900002</v>
      </c>
      <c r="AQ37" s="41"/>
      <c r="AR37" s="116"/>
      <c r="AS37" s="141"/>
      <c r="AT37" s="41"/>
      <c r="AV37" s="140"/>
    </row>
    <row r="38" spans="1:46" ht="15">
      <c r="A38" s="114" t="s">
        <v>113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41"/>
      <c r="AT38" s="41"/>
    </row>
    <row r="39" spans="1:42" ht="15">
      <c r="A39" s="12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</row>
    <row r="40" spans="1:42" ht="15">
      <c r="A40" s="157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9"/>
    </row>
    <row r="41" spans="1:42" ht="30.75" customHeight="1">
      <c r="A41" s="157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9"/>
    </row>
    <row r="42" spans="1:42" ht="15" hidden="1">
      <c r="A42" s="63">
        <f ca="1">TODAY()</f>
        <v>39975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</row>
    <row r="43" spans="1:42" ht="15" hidden="1">
      <c r="A43" s="6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.75" thickBot="1">
      <c r="A46" s="4"/>
      <c r="B46" s="77" t="s">
        <v>86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 t="s">
        <v>87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>
      <c r="A47" s="4"/>
      <c r="B47" s="66"/>
      <c r="C47" s="172" t="s">
        <v>124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3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</row>
    <row r="50" spans="1:42" ht="15.75" thickBo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</row>
  </sheetData>
  <mergeCells count="10">
    <mergeCell ref="A1:AP1"/>
    <mergeCell ref="A2:AP2"/>
    <mergeCell ref="A3:AP3"/>
    <mergeCell ref="A4:AP4"/>
    <mergeCell ref="C47:P47"/>
    <mergeCell ref="A5:AP5"/>
    <mergeCell ref="A7:B7"/>
    <mergeCell ref="A8:B8"/>
    <mergeCell ref="A37:B37"/>
    <mergeCell ref="A40:AP41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P30" sqref="A1:P30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19.57421875" style="1" hidden="1" customWidth="1"/>
    <col min="8" max="8" width="22.57421875" style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hidden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1:16" ht="15.75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16" ht="18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</row>
    <row r="4" spans="1:16" ht="15.75">
      <c r="A4" s="163" t="s">
        <v>56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</row>
    <row r="5" spans="1:16" ht="20.25">
      <c r="A5" s="169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73" t="s">
        <v>4</v>
      </c>
      <c r="B7" s="174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138</v>
      </c>
    </row>
    <row r="8" spans="1:16" ht="15.75">
      <c r="A8" s="173" t="s">
        <v>5</v>
      </c>
      <c r="B8" s="174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90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8" t="s">
        <v>96</v>
      </c>
      <c r="C16" s="132">
        <f aca="true" t="shared" si="2" ref="C16:P16">SUM(C17:C17)</f>
        <v>281972.4</v>
      </c>
      <c r="D16" s="132">
        <f t="shared" si="2"/>
        <v>281972.4</v>
      </c>
      <c r="E16" s="139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 t="shared" si="2"/>
        <v>0</v>
      </c>
      <c r="O16" s="132">
        <f t="shared" si="2"/>
        <v>0</v>
      </c>
      <c r="P16" s="139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/>
      <c r="J17" s="27"/>
      <c r="K17" s="27">
        <v>0</v>
      </c>
      <c r="L17" s="27"/>
      <c r="M17" s="27">
        <v>0</v>
      </c>
      <c r="N17" s="27"/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597025050.4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80</v>
      </c>
      <c r="B19" s="26" t="s">
        <v>60</v>
      </c>
      <c r="C19" s="27">
        <v>597025050.4</v>
      </c>
      <c r="D19" s="28">
        <v>509978433.11</v>
      </c>
      <c r="E19" s="27">
        <v>87046617.29</v>
      </c>
      <c r="F19" s="27">
        <v>-485654.88</v>
      </c>
      <c r="G19" s="27"/>
      <c r="H19" s="27">
        <v>0</v>
      </c>
      <c r="I19" s="27"/>
      <c r="J19" s="27"/>
      <c r="K19" s="27"/>
      <c r="L19" s="27"/>
      <c r="M19" s="27"/>
      <c r="N19" s="27"/>
      <c r="O19" s="27"/>
      <c r="P19" s="24">
        <f>SUM(D19:O19)</f>
        <v>596539395.52</v>
      </c>
      <c r="Q19" s="12"/>
      <c r="R19" s="12"/>
    </row>
    <row r="20" spans="1:16" ht="18.75" thickBot="1">
      <c r="A20" s="175" t="s">
        <v>50</v>
      </c>
      <c r="B20" s="176"/>
      <c r="C20" s="31">
        <f aca="true" t="shared" si="4" ref="C20:P20">SUM(C14+C18)</f>
        <v>597307022.8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4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63">
        <f ca="1">TODAY()</f>
        <v>39975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8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8"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A1">
      <selection activeCell="P8" sqref="P8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hidden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1" width="21.8515625" style="1" customWidth="1"/>
    <col min="22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hidden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2"/>
    </row>
    <row r="2" spans="1:29" ht="15.75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5"/>
    </row>
    <row r="3" spans="1:29" ht="18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/>
    </row>
    <row r="4" spans="1:29" ht="15.75">
      <c r="A4" s="163" t="s">
        <v>53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5"/>
    </row>
    <row r="5" spans="1:29" ht="20.25">
      <c r="A5" s="169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1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3" t="s">
        <v>4</v>
      </c>
      <c r="B7" s="174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138</v>
      </c>
      <c r="AD7" s="5"/>
    </row>
    <row r="8" spans="1:30" ht="15.75">
      <c r="A8" s="173" t="s">
        <v>5</v>
      </c>
      <c r="B8" s="174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91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91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61</v>
      </c>
      <c r="C14" s="33">
        <f>C15</f>
        <v>6997011.35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5679680.02</v>
      </c>
      <c r="H14" s="33">
        <f t="shared" si="0"/>
        <v>120480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>P15</f>
        <v>6039754.579999999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5679680.02</v>
      </c>
      <c r="U14" s="33">
        <f t="shared" si="0"/>
        <v>120480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>AC15</f>
        <v>6039754.579999999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6997011.35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G18+G16</f>
        <v>5679680.02</v>
      </c>
      <c r="H15" s="44">
        <f>H18</f>
        <v>120480</v>
      </c>
      <c r="I15" s="44">
        <f aca="true" t="shared" si="1" ref="I15:O15">SUM(I19:I20)</f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>SUM(P18+P16)</f>
        <v>6039754.579999999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T18+T16</f>
        <v>5679680.02</v>
      </c>
      <c r="U15" s="44">
        <f>U18</f>
        <v>120480</v>
      </c>
      <c r="V15" s="44">
        <f aca="true" t="shared" si="2" ref="V15:AB15">SUM(V19:V20)</f>
        <v>0</v>
      </c>
      <c r="W15" s="44">
        <f t="shared" si="2"/>
        <v>0</v>
      </c>
      <c r="X15" s="44">
        <f t="shared" si="2"/>
        <v>0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0</v>
      </c>
      <c r="AC15" s="44">
        <f>SUM(AC18+AC16)</f>
        <v>6039754.579999999</v>
      </c>
      <c r="AD15" s="1"/>
    </row>
    <row r="16" spans="1:30" s="12" customFormat="1" ht="15.75">
      <c r="A16" s="45" t="s">
        <v>129</v>
      </c>
      <c r="B16" s="128" t="s">
        <v>58</v>
      </c>
      <c r="C16" s="143">
        <f>C17</f>
        <v>685.81</v>
      </c>
      <c r="D16" s="143">
        <f>SUM(D17:D18)</f>
        <v>0</v>
      </c>
      <c r="E16" s="143">
        <f>E17</f>
        <v>0</v>
      </c>
      <c r="F16" s="143">
        <f aca="true" t="shared" si="3" ref="F16:AC16">F17</f>
        <v>0</v>
      </c>
      <c r="G16" s="143">
        <f t="shared" si="3"/>
        <v>685.81</v>
      </c>
      <c r="H16" s="143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685.81</v>
      </c>
      <c r="Q16" s="143">
        <f t="shared" si="3"/>
        <v>0</v>
      </c>
      <c r="R16" s="143">
        <f t="shared" si="3"/>
        <v>0</v>
      </c>
      <c r="S16" s="143">
        <f t="shared" si="3"/>
        <v>0</v>
      </c>
      <c r="T16" s="143">
        <f t="shared" si="3"/>
        <v>685.81</v>
      </c>
      <c r="U16" s="143">
        <f t="shared" si="3"/>
        <v>0</v>
      </c>
      <c r="V16" s="143">
        <f t="shared" si="3"/>
        <v>0</v>
      </c>
      <c r="W16" s="143">
        <f t="shared" si="3"/>
        <v>0</v>
      </c>
      <c r="X16" s="143">
        <f t="shared" si="3"/>
        <v>0</v>
      </c>
      <c r="Y16" s="143">
        <f t="shared" si="3"/>
        <v>0</v>
      </c>
      <c r="Z16" s="143">
        <f t="shared" si="3"/>
        <v>0</v>
      </c>
      <c r="AA16" s="143">
        <f t="shared" si="3"/>
        <v>0</v>
      </c>
      <c r="AB16" s="143">
        <f t="shared" si="3"/>
        <v>0</v>
      </c>
      <c r="AC16" s="148">
        <f t="shared" si="3"/>
        <v>685.81</v>
      </c>
      <c r="AD16" s="1"/>
    </row>
    <row r="17" spans="1:30" s="147" customFormat="1" ht="15">
      <c r="A17" s="45" t="s">
        <v>130</v>
      </c>
      <c r="B17" s="21" t="s">
        <v>111</v>
      </c>
      <c r="C17" s="22">
        <v>685.81</v>
      </c>
      <c r="D17" s="22">
        <v>0</v>
      </c>
      <c r="E17" s="22">
        <v>0</v>
      </c>
      <c r="F17" s="22"/>
      <c r="G17" s="22">
        <v>685.81</v>
      </c>
      <c r="H17" s="22"/>
      <c r="I17" s="22"/>
      <c r="J17" s="22"/>
      <c r="K17" s="22"/>
      <c r="L17" s="22"/>
      <c r="M17" s="22"/>
      <c r="N17" s="22"/>
      <c r="O17" s="22"/>
      <c r="P17" s="23">
        <f>SUM(D17:O17)</f>
        <v>685.81</v>
      </c>
      <c r="Q17" s="22">
        <v>0</v>
      </c>
      <c r="R17" s="22">
        <v>0</v>
      </c>
      <c r="S17" s="22"/>
      <c r="T17" s="22">
        <v>685.81</v>
      </c>
      <c r="U17" s="22"/>
      <c r="V17" s="22"/>
      <c r="W17" s="22"/>
      <c r="X17" s="22"/>
      <c r="Y17" s="22"/>
      <c r="Z17" s="22"/>
      <c r="AA17" s="22"/>
      <c r="AB17" s="22"/>
      <c r="AC17" s="24">
        <f>SUM(Q17:AB17)</f>
        <v>685.81</v>
      </c>
      <c r="AD17" s="12"/>
    </row>
    <row r="18" spans="1:30" s="12" customFormat="1" ht="15.75">
      <c r="A18" s="84" t="s">
        <v>97</v>
      </c>
      <c r="B18" s="146" t="s">
        <v>96</v>
      </c>
      <c r="C18" s="143">
        <f aca="true" t="shared" si="4" ref="C18:AC18">SUM(C19:C20)</f>
        <v>6996325.54</v>
      </c>
      <c r="D18" s="143">
        <f t="shared" si="4"/>
        <v>0</v>
      </c>
      <c r="E18" s="143">
        <f t="shared" si="4"/>
        <v>239594.56</v>
      </c>
      <c r="F18" s="143">
        <f t="shared" si="4"/>
        <v>0</v>
      </c>
      <c r="G18" s="143">
        <f t="shared" si="4"/>
        <v>5678994.21</v>
      </c>
      <c r="H18" s="143">
        <f t="shared" si="4"/>
        <v>120480</v>
      </c>
      <c r="I18" s="143">
        <f t="shared" si="4"/>
        <v>0</v>
      </c>
      <c r="J18" s="143">
        <f t="shared" si="4"/>
        <v>0</v>
      </c>
      <c r="K18" s="143">
        <f t="shared" si="4"/>
        <v>0</v>
      </c>
      <c r="L18" s="143">
        <f t="shared" si="4"/>
        <v>0</v>
      </c>
      <c r="M18" s="143">
        <f t="shared" si="4"/>
        <v>0</v>
      </c>
      <c r="N18" s="143">
        <f t="shared" si="4"/>
        <v>0</v>
      </c>
      <c r="O18" s="143">
        <f t="shared" si="4"/>
        <v>0</v>
      </c>
      <c r="P18" s="143">
        <f t="shared" si="4"/>
        <v>6039068.77</v>
      </c>
      <c r="Q18" s="143">
        <f t="shared" si="4"/>
        <v>0</v>
      </c>
      <c r="R18" s="143">
        <f t="shared" si="4"/>
        <v>239594.56</v>
      </c>
      <c r="S18" s="143">
        <f t="shared" si="4"/>
        <v>0</v>
      </c>
      <c r="T18" s="143">
        <f t="shared" si="4"/>
        <v>5678994.21</v>
      </c>
      <c r="U18" s="143">
        <f t="shared" si="4"/>
        <v>120480</v>
      </c>
      <c r="V18" s="143">
        <f t="shared" si="4"/>
        <v>0</v>
      </c>
      <c r="W18" s="143">
        <f t="shared" si="4"/>
        <v>0</v>
      </c>
      <c r="X18" s="143">
        <f t="shared" si="4"/>
        <v>0</v>
      </c>
      <c r="Y18" s="143">
        <f t="shared" si="4"/>
        <v>0</v>
      </c>
      <c r="Z18" s="143">
        <f t="shared" si="4"/>
        <v>0</v>
      </c>
      <c r="AA18" s="143">
        <f t="shared" si="4"/>
        <v>0</v>
      </c>
      <c r="AB18" s="143">
        <f t="shared" si="4"/>
        <v>0</v>
      </c>
      <c r="AC18" s="144">
        <f t="shared" si="4"/>
        <v>6039068.77</v>
      </c>
      <c r="AD18" s="1"/>
    </row>
    <row r="19" spans="1:30" s="147" customFormat="1" ht="15">
      <c r="A19" s="45" t="s">
        <v>106</v>
      </c>
      <c r="B19" s="21" t="s">
        <v>100</v>
      </c>
      <c r="C19" s="22">
        <v>5163125.96</v>
      </c>
      <c r="D19" s="22">
        <v>0</v>
      </c>
      <c r="E19" s="22">
        <v>239594.56</v>
      </c>
      <c r="F19" s="22"/>
      <c r="G19" s="22">
        <v>4474194.21</v>
      </c>
      <c r="H19" s="22">
        <v>120480</v>
      </c>
      <c r="I19" s="22">
        <v>0</v>
      </c>
      <c r="J19" s="22"/>
      <c r="K19" s="22">
        <v>0</v>
      </c>
      <c r="L19" s="22"/>
      <c r="M19" s="22">
        <v>0</v>
      </c>
      <c r="N19" s="22"/>
      <c r="O19" s="22">
        <v>0</v>
      </c>
      <c r="P19" s="23">
        <f>SUM(D19:O19)</f>
        <v>4834268.77</v>
      </c>
      <c r="Q19" s="22">
        <v>0</v>
      </c>
      <c r="R19" s="22">
        <v>239594.56</v>
      </c>
      <c r="S19" s="22"/>
      <c r="T19" s="22">
        <v>4474194.21</v>
      </c>
      <c r="U19" s="22">
        <v>120480</v>
      </c>
      <c r="V19" s="22">
        <v>0</v>
      </c>
      <c r="W19" s="22"/>
      <c r="X19" s="22">
        <v>0</v>
      </c>
      <c r="Y19" s="22">
        <v>0</v>
      </c>
      <c r="Z19" s="22"/>
      <c r="AA19" s="22"/>
      <c r="AB19" s="22">
        <v>0</v>
      </c>
      <c r="AC19" s="24">
        <f>SUM(Q19:AB19)</f>
        <v>4834268.77</v>
      </c>
      <c r="AD19" s="12"/>
    </row>
    <row r="20" spans="1:29" s="12" customFormat="1" ht="15.75" thickBot="1">
      <c r="A20" s="48" t="s">
        <v>107</v>
      </c>
      <c r="B20" s="26" t="s">
        <v>131</v>
      </c>
      <c r="C20" s="27">
        <v>1833199.58</v>
      </c>
      <c r="D20" s="27">
        <v>0</v>
      </c>
      <c r="E20" s="27">
        <v>0</v>
      </c>
      <c r="F20" s="27"/>
      <c r="G20" s="27">
        <v>1204800</v>
      </c>
      <c r="H20" s="27">
        <v>0</v>
      </c>
      <c r="I20" s="27">
        <v>0</v>
      </c>
      <c r="J20" s="27"/>
      <c r="K20" s="27">
        <v>0</v>
      </c>
      <c r="L20" s="27"/>
      <c r="M20" s="27">
        <v>0</v>
      </c>
      <c r="N20" s="27"/>
      <c r="O20" s="27">
        <v>0</v>
      </c>
      <c r="P20" s="28">
        <f>SUM(D20:O20)</f>
        <v>1204800</v>
      </c>
      <c r="Q20" s="27">
        <v>0</v>
      </c>
      <c r="R20" s="27">
        <v>0</v>
      </c>
      <c r="S20" s="27"/>
      <c r="T20" s="27">
        <v>1204800</v>
      </c>
      <c r="U20" s="27">
        <v>0</v>
      </c>
      <c r="V20" s="27">
        <v>0</v>
      </c>
      <c r="W20" s="27"/>
      <c r="X20" s="27">
        <v>0</v>
      </c>
      <c r="Y20" s="27">
        <v>0</v>
      </c>
      <c r="Z20" s="27"/>
      <c r="AA20" s="27"/>
      <c r="AB20" s="27">
        <v>0</v>
      </c>
      <c r="AC20" s="29">
        <f>SUM(Q20:AB20)</f>
        <v>1204800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80</v>
      </c>
      <c r="B22" s="26" t="s">
        <v>60</v>
      </c>
      <c r="C22" s="138">
        <v>273744594.39</v>
      </c>
      <c r="D22" s="137">
        <v>0</v>
      </c>
      <c r="E22" s="138">
        <v>40427023.85</v>
      </c>
      <c r="F22" s="138">
        <v>233317570.54</v>
      </c>
      <c r="G22" s="49">
        <v>0</v>
      </c>
      <c r="H22" s="49"/>
      <c r="I22" s="137"/>
      <c r="J22" s="137"/>
      <c r="K22" s="138"/>
      <c r="L22" s="138"/>
      <c r="M22" s="137"/>
      <c r="N22" s="137"/>
      <c r="O22" s="137"/>
      <c r="P22" s="28">
        <f>SUM(D22:O22)</f>
        <v>273744594.39</v>
      </c>
      <c r="Q22" s="137">
        <v>0</v>
      </c>
      <c r="R22" s="138">
        <v>40427023.85</v>
      </c>
      <c r="S22" s="138">
        <v>233317570.54</v>
      </c>
      <c r="T22" s="49"/>
      <c r="U22" s="49"/>
      <c r="V22" s="137">
        <v>0</v>
      </c>
      <c r="W22" s="137"/>
      <c r="X22" s="27">
        <v>0</v>
      </c>
      <c r="Y22" s="137"/>
      <c r="Z22" s="137"/>
      <c r="AA22" s="137"/>
      <c r="AB22" s="137">
        <v>0</v>
      </c>
      <c r="AC22" s="145">
        <f>SUM(Q22:AB22)</f>
        <v>273744594.39</v>
      </c>
      <c r="AD22" s="1"/>
    </row>
    <row r="23" spans="1:30" s="25" customFormat="1" ht="18.75" thickBot="1">
      <c r="A23" s="175" t="s">
        <v>50</v>
      </c>
      <c r="B23" s="176"/>
      <c r="C23" s="31">
        <f aca="true" t="shared" si="6" ref="C23:AC23">SUM(C14+C21)</f>
        <v>280741605.74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5679680.02</v>
      </c>
      <c r="H23" s="31">
        <f t="shared" si="6"/>
        <v>120480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0</v>
      </c>
      <c r="P23" s="31">
        <f t="shared" si="6"/>
        <v>279784348.96999997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5679680.02</v>
      </c>
      <c r="U23" s="31">
        <f t="shared" si="6"/>
        <v>120480</v>
      </c>
      <c r="V23" s="31">
        <f t="shared" si="6"/>
        <v>0</v>
      </c>
      <c r="W23" s="31">
        <f t="shared" si="6"/>
        <v>0</v>
      </c>
      <c r="X23" s="31">
        <f t="shared" si="6"/>
        <v>0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0</v>
      </c>
      <c r="AC23" s="81">
        <f t="shared" si="6"/>
        <v>279784348.96999997</v>
      </c>
      <c r="AD23" s="1"/>
    </row>
    <row r="24" spans="1:29" ht="12.75">
      <c r="A24" s="114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39975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77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0">
    <mergeCell ref="Q32:AC32"/>
    <mergeCell ref="A1:AC1"/>
    <mergeCell ref="A2:AC2"/>
    <mergeCell ref="A3:AC3"/>
    <mergeCell ref="A4:AC4"/>
    <mergeCell ref="A5:AC5"/>
    <mergeCell ref="A7:B7"/>
    <mergeCell ref="A8:B8"/>
    <mergeCell ref="A23:B23"/>
    <mergeCell ref="D32:P32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7" activePane="bottomLeft" state="split"/>
      <selection pane="topLeft" activeCell="AQ11" sqref="AQ1:AT16384"/>
      <selection pane="bottomLeft" activeCell="U29" sqref="U29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hidden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8" width="21.00390625" style="1" hidden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4" width="21.8515625" style="1" customWidth="1"/>
    <col min="35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hidden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2"/>
    </row>
    <row r="2" spans="1:42" ht="15.75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5"/>
    </row>
    <row r="3" spans="1:42" ht="18">
      <c r="A3" s="166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8"/>
    </row>
    <row r="4" spans="1:42" ht="15.75">
      <c r="A4" s="163" t="s">
        <v>52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 ht="20.25">
      <c r="A5" s="169" t="s">
        <v>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1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3" t="s">
        <v>4</v>
      </c>
      <c r="B7" s="174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138</v>
      </c>
      <c r="AQ7" s="118"/>
    </row>
    <row r="8" spans="1:43" ht="20.25">
      <c r="A8" s="173" t="s">
        <v>5</v>
      </c>
      <c r="B8" s="174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136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0</v>
      </c>
      <c r="P14" s="33">
        <f t="shared" si="0"/>
        <v>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0</v>
      </c>
      <c r="AC14" s="33">
        <f t="shared" si="0"/>
        <v>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0</v>
      </c>
      <c r="AO14" s="33">
        <f t="shared" si="0"/>
        <v>0</v>
      </c>
      <c r="AP14" s="182">
        <f t="shared" si="0"/>
        <v>0</v>
      </c>
      <c r="AQ14" s="119"/>
      <c r="AR14" s="119"/>
      <c r="AS14" s="119"/>
      <c r="AT14" s="122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Q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0</v>
      </c>
      <c r="AQ15" s="119"/>
      <c r="AR15" s="119"/>
      <c r="AS15" s="119"/>
      <c r="AT15" s="122"/>
    </row>
    <row r="16" spans="1:46" s="12" customFormat="1" ht="15.75" thickBot="1">
      <c r="A16" s="84" t="s">
        <v>59</v>
      </c>
      <c r="B16" s="21" t="s">
        <v>133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>SUM(D16:O16)</f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/>
      <c r="AA16" s="22"/>
      <c r="AB16" s="22">
        <v>0</v>
      </c>
      <c r="AC16" s="23">
        <f>SUM(Q16:AB16)</f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/>
      <c r="AP16" s="24">
        <f>SUM(AD16:AO16)</f>
        <v>0</v>
      </c>
      <c r="AQ16" s="119"/>
      <c r="AR16" s="119"/>
      <c r="AS16" s="119"/>
      <c r="AT16" s="122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9"/>
      <c r="AR17" s="119"/>
      <c r="AS17" s="119"/>
      <c r="AT17" s="122"/>
    </row>
    <row r="18" spans="1:48" s="30" customFormat="1" ht="16.5" thickBot="1">
      <c r="A18" s="85"/>
      <c r="B18" s="73" t="s">
        <v>137</v>
      </c>
      <c r="C18" s="34">
        <f aca="true" t="shared" si="2" ref="C18:AS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0</v>
      </c>
      <c r="Y18" s="34">
        <f t="shared" si="2"/>
        <v>0</v>
      </c>
      <c r="Z18" s="34">
        <f t="shared" si="2"/>
        <v>0</v>
      </c>
      <c r="AA18" s="34">
        <f t="shared" si="2"/>
        <v>0</v>
      </c>
      <c r="AB18" s="34">
        <f t="shared" si="2"/>
        <v>0</v>
      </c>
      <c r="AC18" s="34">
        <f t="shared" si="2"/>
        <v>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0</v>
      </c>
      <c r="AP18" s="35">
        <f t="shared" si="2"/>
        <v>0</v>
      </c>
      <c r="AQ18" s="119"/>
      <c r="AR18" s="119"/>
      <c r="AS18" s="119"/>
      <c r="AT18" s="122"/>
      <c r="AU18" s="25"/>
      <c r="AV18" s="140"/>
    </row>
    <row r="19" spans="1:46" s="12" customFormat="1" ht="39.75" customHeight="1" thickBot="1">
      <c r="A19" s="48" t="s">
        <v>132</v>
      </c>
      <c r="B19" s="121" t="s">
        <v>134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3"/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3">
        <f>SUM(Q19:AB19)</f>
        <v>0</v>
      </c>
      <c r="AD19" s="22">
        <v>0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4">
        <f>SUM(AD19:AO19)</f>
        <v>0</v>
      </c>
      <c r="AQ19" s="119"/>
      <c r="AR19" s="119"/>
      <c r="AS19" s="119"/>
      <c r="AT19" s="122"/>
    </row>
    <row r="20" spans="1:46" s="12" customFormat="1" ht="31.5" customHeight="1" hidden="1" thickBot="1">
      <c r="A20" s="48" t="s">
        <v>93</v>
      </c>
      <c r="B20" s="121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9"/>
      <c r="AR20" s="119"/>
      <c r="AS20" s="119"/>
      <c r="AT20" s="122"/>
    </row>
    <row r="21" spans="1:48" s="25" customFormat="1" ht="18.75" thickBot="1">
      <c r="A21" s="175" t="s">
        <v>50</v>
      </c>
      <c r="B21" s="176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0</v>
      </c>
      <c r="O21" s="31">
        <f t="shared" si="3"/>
        <v>0</v>
      </c>
      <c r="P21" s="31">
        <f t="shared" si="3"/>
        <v>575350000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3"/>
        <v>0</v>
      </c>
      <c r="Z21" s="31">
        <f t="shared" si="3"/>
        <v>0</v>
      </c>
      <c r="AA21" s="31">
        <f t="shared" si="3"/>
        <v>0</v>
      </c>
      <c r="AB21" s="31">
        <f t="shared" si="3"/>
        <v>0</v>
      </c>
      <c r="AC21" s="31">
        <f t="shared" si="3"/>
        <v>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0</v>
      </c>
      <c r="AL21" s="31">
        <f t="shared" si="3"/>
        <v>0</v>
      </c>
      <c r="AM21" s="31">
        <f t="shared" si="3"/>
        <v>0</v>
      </c>
      <c r="AN21" s="31">
        <f t="shared" si="3"/>
        <v>0</v>
      </c>
      <c r="AO21" s="31">
        <f t="shared" si="3"/>
        <v>0</v>
      </c>
      <c r="AP21" s="31">
        <f t="shared" si="3"/>
        <v>0</v>
      </c>
      <c r="AQ21" s="119"/>
      <c r="AR21" s="119"/>
      <c r="AS21" s="119"/>
      <c r="AT21" s="122"/>
      <c r="AV21" s="140"/>
    </row>
    <row r="22" spans="1:45" ht="15">
      <c r="A22" s="114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  <c r="AQ22" s="119"/>
      <c r="AR22" s="119"/>
      <c r="AS22" s="119"/>
    </row>
    <row r="23" spans="1:45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119"/>
      <c r="AR23" s="119"/>
      <c r="AS23" s="119"/>
    </row>
    <row r="24" spans="1:42" ht="15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9"/>
    </row>
    <row r="25" spans="1:42" ht="30.75" customHeight="1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9"/>
    </row>
    <row r="26" spans="1:42" ht="15" hidden="1">
      <c r="A26" s="63">
        <f ca="1">TODAY()</f>
        <v>39975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2" t="s">
        <v>124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Q13" sqref="Q13:Q30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186" customFormat="1" ht="15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</row>
    <row r="2" spans="1:16" s="186" customFormat="1" ht="15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</row>
    <row r="3" spans="1:16" s="186" customFormat="1" ht="15">
      <c r="A3" s="187" t="s">
        <v>51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9"/>
    </row>
    <row r="4" spans="1:16" s="186" customFormat="1" ht="15">
      <c r="A4" s="187" t="s">
        <v>56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16" s="186" customFormat="1" ht="15">
      <c r="A5" s="187" t="s">
        <v>140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</row>
    <row r="6" spans="1:16" s="186" customFormat="1" ht="14.2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1:16" s="186" customFormat="1" ht="15">
      <c r="A7" s="193" t="s">
        <v>4</v>
      </c>
      <c r="B7" s="194"/>
      <c r="C7" s="195" t="s">
        <v>48</v>
      </c>
      <c r="D7" s="191"/>
      <c r="E7" s="196" t="s">
        <v>8</v>
      </c>
      <c r="F7" s="191"/>
      <c r="G7" s="191"/>
      <c r="H7" s="191"/>
      <c r="I7" s="191"/>
      <c r="J7" s="191"/>
      <c r="K7" s="191"/>
      <c r="L7" s="191"/>
      <c r="M7" s="191"/>
      <c r="N7" s="191"/>
      <c r="O7" s="196" t="s">
        <v>8</v>
      </c>
      <c r="P7" s="197" t="s">
        <v>141</v>
      </c>
    </row>
    <row r="8" spans="1:16" s="186" customFormat="1" ht="15" customHeight="1" thickBot="1">
      <c r="A8" s="193" t="s">
        <v>5</v>
      </c>
      <c r="B8" s="194"/>
      <c r="C8" s="198" t="s">
        <v>57</v>
      </c>
      <c r="D8" s="191"/>
      <c r="E8" s="196" t="s">
        <v>9</v>
      </c>
      <c r="F8" s="191"/>
      <c r="G8" s="191"/>
      <c r="H8" s="191"/>
      <c r="I8" s="191"/>
      <c r="J8" s="191"/>
      <c r="K8" s="191"/>
      <c r="L8" s="191"/>
      <c r="M8" s="191"/>
      <c r="N8" s="191"/>
      <c r="O8" s="196" t="s">
        <v>9</v>
      </c>
      <c r="P8" s="199">
        <v>2009</v>
      </c>
    </row>
    <row r="9" spans="1:16" s="186" customFormat="1" ht="15" hidden="1" thickBo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2"/>
    </row>
    <row r="10" spans="1:16" s="186" customFormat="1" ht="1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</row>
    <row r="11" spans="1:16" s="186" customFormat="1" ht="15">
      <c r="A11" s="204" t="s">
        <v>40</v>
      </c>
      <c r="B11" s="204" t="s">
        <v>42</v>
      </c>
      <c r="C11" s="204" t="s">
        <v>43</v>
      </c>
      <c r="D11" s="204" t="s">
        <v>46</v>
      </c>
      <c r="E11" s="204" t="s">
        <v>46</v>
      </c>
      <c r="F11" s="204" t="s">
        <v>46</v>
      </c>
      <c r="G11" s="204" t="s">
        <v>46</v>
      </c>
      <c r="H11" s="204" t="s">
        <v>46</v>
      </c>
      <c r="I11" s="204" t="s">
        <v>46</v>
      </c>
      <c r="J11" s="204" t="s">
        <v>46</v>
      </c>
      <c r="K11" s="204" t="s">
        <v>46</v>
      </c>
      <c r="L11" s="204" t="s">
        <v>46</v>
      </c>
      <c r="M11" s="204" t="s">
        <v>46</v>
      </c>
      <c r="N11" s="204" t="s">
        <v>46</v>
      </c>
      <c r="O11" s="204" t="s">
        <v>46</v>
      </c>
      <c r="P11" s="204" t="s">
        <v>46</v>
      </c>
    </row>
    <row r="12" spans="1:16" s="186" customFormat="1" ht="15.75" thickBot="1">
      <c r="A12" s="205" t="s">
        <v>41</v>
      </c>
      <c r="B12" s="205"/>
      <c r="C12" s="205" t="s">
        <v>12</v>
      </c>
      <c r="D12" s="205" t="s">
        <v>13</v>
      </c>
      <c r="E12" s="205" t="s">
        <v>14</v>
      </c>
      <c r="F12" s="205" t="s">
        <v>15</v>
      </c>
      <c r="G12" s="205" t="s">
        <v>16</v>
      </c>
      <c r="H12" s="205" t="s">
        <v>28</v>
      </c>
      <c r="I12" s="205" t="s">
        <v>29</v>
      </c>
      <c r="J12" s="205" t="s">
        <v>30</v>
      </c>
      <c r="K12" s="205" t="s">
        <v>20</v>
      </c>
      <c r="L12" s="205" t="s">
        <v>21</v>
      </c>
      <c r="M12" s="205" t="s">
        <v>31</v>
      </c>
      <c r="N12" s="205" t="s">
        <v>23</v>
      </c>
      <c r="O12" s="205" t="s">
        <v>24</v>
      </c>
      <c r="P12" s="205" t="s">
        <v>25</v>
      </c>
    </row>
    <row r="13" spans="1:16" s="186" customFormat="1" ht="15.75" thickBot="1">
      <c r="A13" s="206">
        <v>1</v>
      </c>
      <c r="B13" s="206">
        <v>2</v>
      </c>
      <c r="C13" s="206"/>
      <c r="D13" s="206">
        <v>7</v>
      </c>
      <c r="E13" s="206">
        <v>7</v>
      </c>
      <c r="F13" s="206">
        <v>7</v>
      </c>
      <c r="G13" s="206">
        <v>7</v>
      </c>
      <c r="H13" s="206">
        <v>7</v>
      </c>
      <c r="I13" s="206">
        <v>7</v>
      </c>
      <c r="J13" s="206">
        <v>7</v>
      </c>
      <c r="K13" s="206">
        <v>7</v>
      </c>
      <c r="L13" s="206">
        <v>7</v>
      </c>
      <c r="M13" s="206">
        <v>7</v>
      </c>
      <c r="N13" s="206">
        <v>7</v>
      </c>
      <c r="O13" s="206">
        <v>7</v>
      </c>
      <c r="P13" s="206">
        <v>8</v>
      </c>
    </row>
    <row r="14" spans="1:16" s="30" customFormat="1" ht="13.5" hidden="1" thickBot="1">
      <c r="A14" s="85"/>
      <c r="B14" s="207" t="s">
        <v>142</v>
      </c>
      <c r="C14" s="208">
        <f aca="true" t="shared" si="0" ref="C14:P14">SUM(C15:C17)</f>
        <v>0</v>
      </c>
      <c r="D14" s="208">
        <f t="shared" si="0"/>
        <v>0</v>
      </c>
      <c r="E14" s="208">
        <f t="shared" si="0"/>
        <v>0</v>
      </c>
      <c r="F14" s="208">
        <f t="shared" si="0"/>
        <v>0</v>
      </c>
      <c r="G14" s="208">
        <f t="shared" si="0"/>
        <v>0</v>
      </c>
      <c r="H14" s="208">
        <f t="shared" si="0"/>
        <v>0</v>
      </c>
      <c r="I14" s="208">
        <f t="shared" si="0"/>
        <v>0</v>
      </c>
      <c r="J14" s="208">
        <f t="shared" si="0"/>
        <v>0</v>
      </c>
      <c r="K14" s="208">
        <f t="shared" si="0"/>
        <v>0</v>
      </c>
      <c r="L14" s="208">
        <f t="shared" si="0"/>
        <v>0</v>
      </c>
      <c r="M14" s="208">
        <f t="shared" si="0"/>
        <v>0</v>
      </c>
      <c r="N14" s="208">
        <f t="shared" si="0"/>
        <v>0</v>
      </c>
      <c r="O14" s="208">
        <f t="shared" si="0"/>
        <v>0</v>
      </c>
      <c r="P14" s="209">
        <f t="shared" si="0"/>
        <v>0</v>
      </c>
    </row>
    <row r="15" spans="1:16" s="215" customFormat="1" ht="13.5" hidden="1" thickBot="1">
      <c r="A15" s="178" t="s">
        <v>143</v>
      </c>
      <c r="B15" s="210" t="s">
        <v>144</v>
      </c>
      <c r="C15" s="211"/>
      <c r="D15" s="212">
        <v>0</v>
      </c>
      <c r="E15" s="213"/>
      <c r="F15" s="212"/>
      <c r="G15" s="212"/>
      <c r="H15" s="212"/>
      <c r="I15" s="212"/>
      <c r="J15" s="212"/>
      <c r="K15" s="212"/>
      <c r="L15" s="211"/>
      <c r="M15" s="213"/>
      <c r="N15" s="212"/>
      <c r="O15" s="212"/>
      <c r="P15" s="214">
        <f>SUM(D15:O15)</f>
        <v>0</v>
      </c>
    </row>
    <row r="16" spans="1:16" s="215" customFormat="1" ht="13.5" hidden="1" thickBot="1">
      <c r="A16" s="45" t="s">
        <v>145</v>
      </c>
      <c r="B16" s="216" t="s">
        <v>146</v>
      </c>
      <c r="C16" s="212"/>
      <c r="D16" s="212">
        <v>0</v>
      </c>
      <c r="E16" s="213"/>
      <c r="F16" s="212"/>
      <c r="G16" s="212"/>
      <c r="H16" s="212"/>
      <c r="I16" s="212"/>
      <c r="J16" s="212"/>
      <c r="K16" s="212"/>
      <c r="L16" s="211"/>
      <c r="M16" s="213"/>
      <c r="N16" s="212"/>
      <c r="O16" s="212"/>
      <c r="P16" s="214">
        <f>SUM(D16:O16)</f>
        <v>0</v>
      </c>
    </row>
    <row r="17" spans="1:16" s="215" customFormat="1" ht="13.5" hidden="1" thickBot="1">
      <c r="A17" s="45" t="s">
        <v>147</v>
      </c>
      <c r="B17" s="216" t="s">
        <v>148</v>
      </c>
      <c r="C17" s="217"/>
      <c r="D17" s="217">
        <v>0</v>
      </c>
      <c r="E17" s="218"/>
      <c r="F17" s="219"/>
      <c r="G17" s="219"/>
      <c r="H17" s="220"/>
      <c r="I17" s="221"/>
      <c r="J17" s="219"/>
      <c r="K17" s="220"/>
      <c r="L17" s="222"/>
      <c r="M17" s="220"/>
      <c r="N17" s="212"/>
      <c r="O17" s="212"/>
      <c r="P17" s="214">
        <f>SUM(D17:O17)</f>
        <v>0</v>
      </c>
    </row>
    <row r="18" spans="1:16" s="30" customFormat="1" ht="18" customHeight="1" thickBot="1">
      <c r="A18" s="85"/>
      <c r="B18" s="207" t="s">
        <v>149</v>
      </c>
      <c r="C18" s="208">
        <f aca="true" t="shared" si="1" ref="C18:P18">SUM(C19:C28)</f>
        <v>5235215431.940001</v>
      </c>
      <c r="D18" s="208">
        <f t="shared" si="1"/>
        <v>255038596</v>
      </c>
      <c r="E18" s="208">
        <f t="shared" si="1"/>
        <v>3701743638.94</v>
      </c>
      <c r="F18" s="208">
        <f t="shared" si="1"/>
        <v>1264010114.5</v>
      </c>
      <c r="G18" s="208">
        <f t="shared" si="1"/>
        <v>13665789</v>
      </c>
      <c r="H18" s="208">
        <f t="shared" si="1"/>
        <v>0</v>
      </c>
      <c r="I18" s="208">
        <f t="shared" si="1"/>
        <v>0</v>
      </c>
      <c r="J18" s="208">
        <f t="shared" si="1"/>
        <v>0</v>
      </c>
      <c r="K18" s="208">
        <f t="shared" si="1"/>
        <v>0</v>
      </c>
      <c r="L18" s="208">
        <f t="shared" si="1"/>
        <v>0</v>
      </c>
      <c r="M18" s="208">
        <f t="shared" si="1"/>
        <v>0</v>
      </c>
      <c r="N18" s="208">
        <f t="shared" si="1"/>
        <v>0</v>
      </c>
      <c r="O18" s="208">
        <f t="shared" si="1"/>
        <v>0</v>
      </c>
      <c r="P18" s="209">
        <f t="shared" si="1"/>
        <v>5234458138.440001</v>
      </c>
    </row>
    <row r="19" spans="1:16" s="12" customFormat="1" ht="12.75">
      <c r="A19" s="45" t="s">
        <v>150</v>
      </c>
      <c r="B19" s="223" t="s">
        <v>151</v>
      </c>
      <c r="C19" s="212">
        <v>2333761233.94</v>
      </c>
      <c r="D19" s="224">
        <v>191144980</v>
      </c>
      <c r="E19" s="212">
        <v>1413640149.94</v>
      </c>
      <c r="F19" s="212">
        <v>715976104</v>
      </c>
      <c r="G19" s="224">
        <v>13000000</v>
      </c>
      <c r="H19" s="224">
        <v>0</v>
      </c>
      <c r="I19" s="224"/>
      <c r="J19" s="224"/>
      <c r="K19" s="212"/>
      <c r="L19" s="212"/>
      <c r="M19" s="212"/>
      <c r="N19" s="212"/>
      <c r="O19" s="224"/>
      <c r="P19" s="214">
        <f aca="true" t="shared" si="2" ref="P19:P28">SUM(D19:O19)</f>
        <v>2333761233.94</v>
      </c>
    </row>
    <row r="20" spans="1:16" s="12" customFormat="1" ht="12.75">
      <c r="A20" s="45" t="s">
        <v>152</v>
      </c>
      <c r="B20" s="223" t="s">
        <v>153</v>
      </c>
      <c r="C20" s="212">
        <v>458605928</v>
      </c>
      <c r="D20" s="224">
        <v>15145435</v>
      </c>
      <c r="E20" s="212">
        <v>404969485</v>
      </c>
      <c r="F20" s="212">
        <v>38491008</v>
      </c>
      <c r="G20" s="224">
        <v>0</v>
      </c>
      <c r="H20" s="224">
        <v>0</v>
      </c>
      <c r="I20" s="224"/>
      <c r="J20" s="224"/>
      <c r="K20" s="212"/>
      <c r="L20" s="212"/>
      <c r="M20" s="212"/>
      <c r="N20" s="212"/>
      <c r="O20" s="224"/>
      <c r="P20" s="214">
        <f t="shared" si="2"/>
        <v>458605928</v>
      </c>
    </row>
    <row r="21" spans="1:16" s="12" customFormat="1" ht="12.75">
      <c r="A21" s="45" t="s">
        <v>154</v>
      </c>
      <c r="B21" s="223" t="s">
        <v>155</v>
      </c>
      <c r="C21" s="212">
        <v>1114144618</v>
      </c>
      <c r="D21" s="224">
        <v>10451061</v>
      </c>
      <c r="E21" s="212">
        <v>854697638</v>
      </c>
      <c r="F21" s="212">
        <v>248025804</v>
      </c>
      <c r="G21" s="224">
        <v>212821</v>
      </c>
      <c r="H21" s="224">
        <v>0</v>
      </c>
      <c r="I21" s="224"/>
      <c r="J21" s="224"/>
      <c r="K21" s="212"/>
      <c r="L21" s="212"/>
      <c r="M21" s="212"/>
      <c r="N21" s="212"/>
      <c r="O21" s="224"/>
      <c r="P21" s="214">
        <f t="shared" si="2"/>
        <v>1113387324</v>
      </c>
    </row>
    <row r="22" spans="1:16" s="12" customFormat="1" ht="12.75">
      <c r="A22" s="45" t="s">
        <v>156</v>
      </c>
      <c r="B22" s="223" t="s">
        <v>157</v>
      </c>
      <c r="C22" s="212">
        <v>154103051</v>
      </c>
      <c r="D22" s="224">
        <v>0</v>
      </c>
      <c r="E22" s="212">
        <v>100802980</v>
      </c>
      <c r="F22" s="212">
        <v>53300071</v>
      </c>
      <c r="G22" s="224">
        <v>0</v>
      </c>
      <c r="H22" s="224">
        <v>0</v>
      </c>
      <c r="I22" s="224"/>
      <c r="J22" s="224"/>
      <c r="K22" s="212"/>
      <c r="L22" s="212"/>
      <c r="M22" s="212"/>
      <c r="N22" s="212"/>
      <c r="O22" s="224"/>
      <c r="P22" s="214">
        <f t="shared" si="2"/>
        <v>154103051</v>
      </c>
    </row>
    <row r="23" spans="1:16" s="12" customFormat="1" ht="12.75">
      <c r="A23" s="45" t="s">
        <v>158</v>
      </c>
      <c r="B23" s="223" t="s">
        <v>159</v>
      </c>
      <c r="C23" s="212">
        <v>55563265</v>
      </c>
      <c r="D23" s="224">
        <v>1207254</v>
      </c>
      <c r="E23" s="212">
        <v>49722820</v>
      </c>
      <c r="F23" s="212">
        <v>4633191</v>
      </c>
      <c r="G23" s="224">
        <v>0</v>
      </c>
      <c r="H23" s="224">
        <v>0</v>
      </c>
      <c r="I23" s="224"/>
      <c r="J23" s="224"/>
      <c r="K23" s="212"/>
      <c r="L23" s="212"/>
      <c r="M23" s="212"/>
      <c r="N23" s="212"/>
      <c r="O23" s="224"/>
      <c r="P23" s="214">
        <f t="shared" si="2"/>
        <v>55563265</v>
      </c>
    </row>
    <row r="24" spans="1:16" s="12" customFormat="1" ht="12.75">
      <c r="A24" s="45" t="s">
        <v>160</v>
      </c>
      <c r="B24" s="223" t="s">
        <v>161</v>
      </c>
      <c r="C24" s="225">
        <f>100739273+1694628</f>
        <v>102433901</v>
      </c>
      <c r="D24" s="224">
        <v>12243629</v>
      </c>
      <c r="E24" s="212">
        <v>49711407</v>
      </c>
      <c r="F24" s="212">
        <v>40478865</v>
      </c>
      <c r="G24" s="224">
        <v>0</v>
      </c>
      <c r="H24" s="224">
        <v>0</v>
      </c>
      <c r="I24" s="224"/>
      <c r="J24" s="224"/>
      <c r="K24" s="212"/>
      <c r="L24" s="212"/>
      <c r="M24" s="212"/>
      <c r="N24" s="212"/>
      <c r="O24" s="224"/>
      <c r="P24" s="214">
        <f t="shared" si="2"/>
        <v>102433901</v>
      </c>
    </row>
    <row r="25" spans="1:16" s="12" customFormat="1" ht="12.75">
      <c r="A25" s="45" t="s">
        <v>162</v>
      </c>
      <c r="B25" s="223" t="s">
        <v>163</v>
      </c>
      <c r="C25" s="212">
        <v>241530300</v>
      </c>
      <c r="D25" s="224">
        <v>11987001</v>
      </c>
      <c r="E25" s="212">
        <v>203257110</v>
      </c>
      <c r="F25" s="212">
        <v>26286189</v>
      </c>
      <c r="G25" s="224">
        <v>0</v>
      </c>
      <c r="H25" s="224">
        <v>0</v>
      </c>
      <c r="I25" s="224"/>
      <c r="J25" s="224"/>
      <c r="K25" s="212"/>
      <c r="L25" s="212"/>
      <c r="M25" s="212"/>
      <c r="N25" s="212"/>
      <c r="O25" s="224"/>
      <c r="P25" s="214">
        <f t="shared" si="2"/>
        <v>241530300</v>
      </c>
    </row>
    <row r="26" spans="1:16" s="12" customFormat="1" ht="12.75">
      <c r="A26" s="45" t="s">
        <v>164</v>
      </c>
      <c r="B26" s="223" t="s">
        <v>165</v>
      </c>
      <c r="C26" s="212">
        <v>445476641</v>
      </c>
      <c r="D26" s="224">
        <v>3638466</v>
      </c>
      <c r="E26" s="212">
        <v>341066128</v>
      </c>
      <c r="F26" s="212">
        <v>100772047</v>
      </c>
      <c r="G26" s="224">
        <v>0</v>
      </c>
      <c r="H26" s="224">
        <v>0</v>
      </c>
      <c r="I26" s="224"/>
      <c r="J26" s="224"/>
      <c r="K26" s="212"/>
      <c r="L26" s="212"/>
      <c r="M26" s="212"/>
      <c r="N26" s="212"/>
      <c r="O26" s="224"/>
      <c r="P26" s="214">
        <f t="shared" si="2"/>
        <v>445476641</v>
      </c>
    </row>
    <row r="27" spans="1:16" s="12" customFormat="1" ht="12.75">
      <c r="A27" s="45" t="s">
        <v>166</v>
      </c>
      <c r="B27" s="223" t="s">
        <v>167</v>
      </c>
      <c r="C27" s="212">
        <v>165907136</v>
      </c>
      <c r="D27" s="224">
        <v>9220770</v>
      </c>
      <c r="E27" s="212">
        <v>120186563</v>
      </c>
      <c r="F27" s="212">
        <v>36046835.5</v>
      </c>
      <c r="G27" s="224">
        <v>452968</v>
      </c>
      <c r="H27" s="224">
        <v>0</v>
      </c>
      <c r="I27" s="224"/>
      <c r="J27" s="224"/>
      <c r="K27" s="212"/>
      <c r="L27" s="212"/>
      <c r="M27" s="212"/>
      <c r="N27" s="212"/>
      <c r="O27" s="224"/>
      <c r="P27" s="214">
        <f t="shared" si="2"/>
        <v>165907136.5</v>
      </c>
    </row>
    <row r="28" spans="1:16" s="12" customFormat="1" ht="13.5" thickBot="1">
      <c r="A28" s="45" t="s">
        <v>168</v>
      </c>
      <c r="B28" s="223" t="s">
        <v>169</v>
      </c>
      <c r="C28" s="212">
        <v>163689358</v>
      </c>
      <c r="D28" s="224">
        <v>0</v>
      </c>
      <c r="E28" s="212">
        <v>163689358</v>
      </c>
      <c r="F28" s="212">
        <v>0</v>
      </c>
      <c r="G28" s="224">
        <v>0</v>
      </c>
      <c r="H28" s="224">
        <v>0</v>
      </c>
      <c r="I28" s="224"/>
      <c r="J28" s="224"/>
      <c r="K28" s="212"/>
      <c r="L28" s="212"/>
      <c r="M28" s="212"/>
      <c r="N28" s="226"/>
      <c r="O28" s="224"/>
      <c r="P28" s="214">
        <f t="shared" si="2"/>
        <v>163689358</v>
      </c>
    </row>
    <row r="29" spans="1:16" s="140" customFormat="1" ht="13.5" thickBot="1">
      <c r="A29" s="227" t="s">
        <v>50</v>
      </c>
      <c r="B29" s="228"/>
      <c r="C29" s="208">
        <f aca="true" t="shared" si="3" ref="C29:P29">SUM(C18)</f>
        <v>5235215431.940001</v>
      </c>
      <c r="D29" s="208">
        <f t="shared" si="3"/>
        <v>255038596</v>
      </c>
      <c r="E29" s="208">
        <f t="shared" si="3"/>
        <v>3701743638.94</v>
      </c>
      <c r="F29" s="208">
        <f t="shared" si="3"/>
        <v>1264010114.5</v>
      </c>
      <c r="G29" s="208">
        <f t="shared" si="3"/>
        <v>13665789</v>
      </c>
      <c r="H29" s="208">
        <f t="shared" si="3"/>
        <v>0</v>
      </c>
      <c r="I29" s="208">
        <f t="shared" si="3"/>
        <v>0</v>
      </c>
      <c r="J29" s="208">
        <f t="shared" si="3"/>
        <v>0</v>
      </c>
      <c r="K29" s="208">
        <f t="shared" si="3"/>
        <v>0</v>
      </c>
      <c r="L29" s="208">
        <f t="shared" si="3"/>
        <v>0</v>
      </c>
      <c r="M29" s="208">
        <f t="shared" si="3"/>
        <v>0</v>
      </c>
      <c r="N29" s="208">
        <f t="shared" si="3"/>
        <v>0</v>
      </c>
      <c r="O29" s="208">
        <f t="shared" si="3"/>
        <v>0</v>
      </c>
      <c r="P29" s="209">
        <f t="shared" si="3"/>
        <v>5234458138.440001</v>
      </c>
    </row>
    <row r="30" spans="1:16" ht="12.75">
      <c r="A30" s="229" t="s">
        <v>170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4"/>
      <c r="B32" s="230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31"/>
      <c r="E36" s="231"/>
      <c r="F36" s="231"/>
      <c r="G36" s="231"/>
      <c r="H36" s="231"/>
      <c r="I36" s="231"/>
      <c r="J36" s="231"/>
      <c r="K36" s="5"/>
      <c r="L36" s="5"/>
      <c r="M36" s="5"/>
      <c r="N36" s="5"/>
      <c r="O36" s="5"/>
      <c r="P36" s="5"/>
    </row>
    <row r="37" spans="1:16" ht="15" customHeight="1">
      <c r="A37" s="4"/>
      <c r="B37" s="232" t="s">
        <v>125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3"/>
    </row>
    <row r="38" spans="1:16" ht="0.75" customHeight="1" thickBot="1">
      <c r="A38" s="23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mergeCells count="10">
    <mergeCell ref="D36:J36"/>
    <mergeCell ref="C37:P37"/>
    <mergeCell ref="A5:P5"/>
    <mergeCell ref="A7:B7"/>
    <mergeCell ref="A8:B8"/>
    <mergeCell ref="A29:B29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5" zoomScaleNormal="75" workbookViewId="0" topLeftCell="A5">
      <pane xSplit="14790" ySplit="7500" topLeftCell="AD44" activePane="bottomLeft" state="split"/>
      <selection pane="topLeft" activeCell="D39" sqref="D39:AC39"/>
      <selection pane="topRight" activeCell="Y6" sqref="Y1:AB16384"/>
      <selection pane="bottomLeft" activeCell="U47" sqref="U47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186" customFormat="1" ht="15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5"/>
    </row>
    <row r="2" spans="1:29" s="186" customFormat="1" ht="15">
      <c r="A2" s="187" t="s">
        <v>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9"/>
    </row>
    <row r="3" spans="1:29" s="186" customFormat="1" ht="15">
      <c r="A3" s="187" t="s">
        <v>51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9"/>
    </row>
    <row r="4" spans="1:29" s="186" customFormat="1" ht="15">
      <c r="A4" s="187" t="s">
        <v>53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9"/>
    </row>
    <row r="5" spans="1:29" s="186" customFormat="1" ht="15">
      <c r="A5" s="187" t="s">
        <v>171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9"/>
    </row>
    <row r="6" spans="1:29" s="186" customFormat="1" ht="14.2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2"/>
    </row>
    <row r="7" spans="1:29" s="186" customFormat="1" ht="15">
      <c r="A7" s="235" t="s">
        <v>4</v>
      </c>
      <c r="B7" s="236"/>
      <c r="C7" s="195" t="s">
        <v>48</v>
      </c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6" t="s">
        <v>8</v>
      </c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7" t="s">
        <v>138</v>
      </c>
    </row>
    <row r="8" spans="1:29" s="186" customFormat="1" ht="15" customHeight="1" thickBot="1">
      <c r="A8" s="235" t="s">
        <v>5</v>
      </c>
      <c r="B8" s="236"/>
      <c r="C8" s="198" t="s">
        <v>57</v>
      </c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6" t="s">
        <v>9</v>
      </c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9">
        <v>2009</v>
      </c>
    </row>
    <row r="9" spans="1:29" s="186" customFormat="1" ht="15" hidden="1" thickBot="1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2"/>
    </row>
    <row r="10" spans="1:29" s="186" customFormat="1" ht="15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</row>
    <row r="11" spans="1:29" s="186" customFormat="1" ht="15">
      <c r="A11" s="204" t="s">
        <v>40</v>
      </c>
      <c r="B11" s="204" t="s">
        <v>42</v>
      </c>
      <c r="C11" s="204" t="s">
        <v>43</v>
      </c>
      <c r="D11" s="204" t="s">
        <v>45</v>
      </c>
      <c r="E11" s="204" t="s">
        <v>45</v>
      </c>
      <c r="F11" s="204" t="s">
        <v>45</v>
      </c>
      <c r="G11" s="204" t="s">
        <v>45</v>
      </c>
      <c r="H11" s="204" t="s">
        <v>45</v>
      </c>
      <c r="I11" s="204" t="s">
        <v>45</v>
      </c>
      <c r="J11" s="204" t="s">
        <v>45</v>
      </c>
      <c r="K11" s="204" t="s">
        <v>45</v>
      </c>
      <c r="L11" s="204" t="s">
        <v>45</v>
      </c>
      <c r="M11" s="204" t="s">
        <v>45</v>
      </c>
      <c r="N11" s="204" t="s">
        <v>45</v>
      </c>
      <c r="O11" s="204" t="s">
        <v>45</v>
      </c>
      <c r="P11" s="204" t="s">
        <v>45</v>
      </c>
      <c r="Q11" s="204" t="s">
        <v>46</v>
      </c>
      <c r="R11" s="204" t="s">
        <v>46</v>
      </c>
      <c r="S11" s="204" t="s">
        <v>46</v>
      </c>
      <c r="T11" s="204" t="s">
        <v>46</v>
      </c>
      <c r="U11" s="204" t="s">
        <v>46</v>
      </c>
      <c r="V11" s="204" t="s">
        <v>46</v>
      </c>
      <c r="W11" s="204" t="s">
        <v>46</v>
      </c>
      <c r="X11" s="204" t="s">
        <v>46</v>
      </c>
      <c r="Y11" s="204" t="s">
        <v>46</v>
      </c>
      <c r="Z11" s="204" t="s">
        <v>46</v>
      </c>
      <c r="AA11" s="204" t="s">
        <v>46</v>
      </c>
      <c r="AB11" s="204" t="s">
        <v>46</v>
      </c>
      <c r="AC11" s="204" t="s">
        <v>46</v>
      </c>
    </row>
    <row r="12" spans="1:29" s="186" customFormat="1" ht="15.75" thickBot="1">
      <c r="A12" s="205" t="s">
        <v>41</v>
      </c>
      <c r="B12" s="205"/>
      <c r="C12" s="205" t="s">
        <v>12</v>
      </c>
      <c r="D12" s="205" t="s">
        <v>13</v>
      </c>
      <c r="E12" s="205" t="s">
        <v>14</v>
      </c>
      <c r="F12" s="205" t="s">
        <v>15</v>
      </c>
      <c r="G12" s="205" t="s">
        <v>16</v>
      </c>
      <c r="H12" s="205" t="s">
        <v>28</v>
      </c>
      <c r="I12" s="205" t="s">
        <v>29</v>
      </c>
      <c r="J12" s="205" t="s">
        <v>30</v>
      </c>
      <c r="K12" s="205" t="s">
        <v>20</v>
      </c>
      <c r="L12" s="205" t="s">
        <v>21</v>
      </c>
      <c r="M12" s="205" t="s">
        <v>31</v>
      </c>
      <c r="N12" s="205" t="s">
        <v>23</v>
      </c>
      <c r="O12" s="205" t="s">
        <v>24</v>
      </c>
      <c r="P12" s="205" t="s">
        <v>47</v>
      </c>
      <c r="Q12" s="205" t="s">
        <v>13</v>
      </c>
      <c r="R12" s="205" t="s">
        <v>14</v>
      </c>
      <c r="S12" s="205" t="s">
        <v>15</v>
      </c>
      <c r="T12" s="205" t="s">
        <v>16</v>
      </c>
      <c r="U12" s="205" t="s">
        <v>28</v>
      </c>
      <c r="V12" s="205" t="s">
        <v>29</v>
      </c>
      <c r="W12" s="205" t="s">
        <v>30</v>
      </c>
      <c r="X12" s="205" t="s">
        <v>20</v>
      </c>
      <c r="Y12" s="205" t="s">
        <v>21</v>
      </c>
      <c r="Z12" s="205" t="s">
        <v>31</v>
      </c>
      <c r="AA12" s="205" t="s">
        <v>23</v>
      </c>
      <c r="AB12" s="205" t="s">
        <v>24</v>
      </c>
      <c r="AC12" s="205" t="s">
        <v>25</v>
      </c>
    </row>
    <row r="13" spans="1:29" s="186" customFormat="1" ht="15.75" thickBot="1">
      <c r="A13" s="206">
        <v>1</v>
      </c>
      <c r="B13" s="206">
        <v>2</v>
      </c>
      <c r="C13" s="206"/>
      <c r="D13" s="206">
        <v>5</v>
      </c>
      <c r="E13" s="206">
        <v>5</v>
      </c>
      <c r="F13" s="206">
        <v>5</v>
      </c>
      <c r="G13" s="206">
        <v>5</v>
      </c>
      <c r="H13" s="206">
        <v>5</v>
      </c>
      <c r="I13" s="206">
        <v>5</v>
      </c>
      <c r="J13" s="206">
        <v>5</v>
      </c>
      <c r="K13" s="206">
        <v>5</v>
      </c>
      <c r="L13" s="206">
        <v>5</v>
      </c>
      <c r="M13" s="206">
        <v>5</v>
      </c>
      <c r="N13" s="206">
        <v>5</v>
      </c>
      <c r="O13" s="206">
        <v>5</v>
      </c>
      <c r="P13" s="206">
        <v>6</v>
      </c>
      <c r="Q13" s="206">
        <v>7</v>
      </c>
      <c r="R13" s="206">
        <v>7</v>
      </c>
      <c r="S13" s="206">
        <v>7</v>
      </c>
      <c r="T13" s="206">
        <v>7</v>
      </c>
      <c r="U13" s="206">
        <v>7</v>
      </c>
      <c r="V13" s="206">
        <v>7</v>
      </c>
      <c r="W13" s="206">
        <v>7</v>
      </c>
      <c r="X13" s="206">
        <v>7</v>
      </c>
      <c r="Y13" s="206">
        <v>7</v>
      </c>
      <c r="Z13" s="206">
        <v>7</v>
      </c>
      <c r="AA13" s="206">
        <v>7</v>
      </c>
      <c r="AB13" s="206">
        <v>7</v>
      </c>
      <c r="AC13" s="206">
        <v>8</v>
      </c>
    </row>
    <row r="14" spans="1:29" s="30" customFormat="1" ht="13.5" hidden="1" thickBot="1">
      <c r="A14" s="237"/>
      <c r="B14" s="238" t="s">
        <v>172</v>
      </c>
      <c r="C14" s="239">
        <f aca="true" t="shared" si="0" ref="C14:AB14">SUM(C15,C17,C19)</f>
        <v>0</v>
      </c>
      <c r="D14" s="239">
        <f t="shared" si="0"/>
        <v>0</v>
      </c>
      <c r="E14" s="239">
        <f t="shared" si="0"/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239">
        <f t="shared" si="0"/>
        <v>0</v>
      </c>
      <c r="S14" s="239">
        <f t="shared" si="0"/>
        <v>0</v>
      </c>
      <c r="T14" s="239">
        <f t="shared" si="0"/>
        <v>0</v>
      </c>
      <c r="U14" s="239">
        <f t="shared" si="0"/>
        <v>0</v>
      </c>
      <c r="V14" s="239">
        <f t="shared" si="0"/>
        <v>0</v>
      </c>
      <c r="W14" s="239">
        <f t="shared" si="0"/>
        <v>0</v>
      </c>
      <c r="X14" s="239">
        <f t="shared" si="0"/>
        <v>0</v>
      </c>
      <c r="Y14" s="239">
        <f t="shared" si="0"/>
        <v>0</v>
      </c>
      <c r="Z14" s="239">
        <f t="shared" si="0"/>
        <v>0</v>
      </c>
      <c r="AA14" s="239">
        <f t="shared" si="0"/>
        <v>0</v>
      </c>
      <c r="AB14" s="239">
        <f t="shared" si="0"/>
        <v>0</v>
      </c>
      <c r="AC14" s="240">
        <f>SUM(AC15,AC17)</f>
        <v>0</v>
      </c>
    </row>
    <row r="15" spans="1:29" s="30" customFormat="1" ht="13.5" hidden="1" thickBot="1">
      <c r="A15" s="237"/>
      <c r="B15" s="238" t="s">
        <v>63</v>
      </c>
      <c r="C15" s="239">
        <f aca="true" t="shared" si="1" ref="C15:AC15">SUM(C16:C16)</f>
        <v>0</v>
      </c>
      <c r="D15" s="239">
        <f t="shared" si="1"/>
        <v>0</v>
      </c>
      <c r="E15" s="239">
        <f t="shared" si="1"/>
        <v>0</v>
      </c>
      <c r="F15" s="239">
        <f t="shared" si="1"/>
        <v>0</v>
      </c>
      <c r="G15" s="239">
        <f t="shared" si="1"/>
        <v>0</v>
      </c>
      <c r="H15" s="239">
        <f t="shared" si="1"/>
        <v>0</v>
      </c>
      <c r="I15" s="239">
        <f t="shared" si="1"/>
        <v>0</v>
      </c>
      <c r="J15" s="239">
        <f t="shared" si="1"/>
        <v>0</v>
      </c>
      <c r="K15" s="239">
        <f t="shared" si="1"/>
        <v>0</v>
      </c>
      <c r="L15" s="239">
        <f t="shared" si="1"/>
        <v>0</v>
      </c>
      <c r="M15" s="239">
        <f t="shared" si="1"/>
        <v>0</v>
      </c>
      <c r="N15" s="239">
        <f t="shared" si="1"/>
        <v>0</v>
      </c>
      <c r="O15" s="239">
        <f t="shared" si="1"/>
        <v>0</v>
      </c>
      <c r="P15" s="239">
        <f t="shared" si="1"/>
        <v>0</v>
      </c>
      <c r="Q15" s="239">
        <f t="shared" si="1"/>
        <v>0</v>
      </c>
      <c r="R15" s="239">
        <f t="shared" si="1"/>
        <v>0</v>
      </c>
      <c r="S15" s="239">
        <f t="shared" si="1"/>
        <v>0</v>
      </c>
      <c r="T15" s="239">
        <f t="shared" si="1"/>
        <v>0</v>
      </c>
      <c r="U15" s="239">
        <f t="shared" si="1"/>
        <v>0</v>
      </c>
      <c r="V15" s="239">
        <f t="shared" si="1"/>
        <v>0</v>
      </c>
      <c r="W15" s="239">
        <f t="shared" si="1"/>
        <v>0</v>
      </c>
      <c r="X15" s="239">
        <f t="shared" si="1"/>
        <v>0</v>
      </c>
      <c r="Y15" s="239">
        <f t="shared" si="1"/>
        <v>0</v>
      </c>
      <c r="Z15" s="239">
        <f t="shared" si="1"/>
        <v>0</v>
      </c>
      <c r="AA15" s="239">
        <f t="shared" si="1"/>
        <v>0</v>
      </c>
      <c r="AB15" s="239">
        <f t="shared" si="1"/>
        <v>0</v>
      </c>
      <c r="AC15" s="240">
        <f t="shared" si="1"/>
        <v>0</v>
      </c>
    </row>
    <row r="16" spans="1:29" s="215" customFormat="1" ht="13.5" hidden="1" thickBot="1">
      <c r="A16" s="45" t="s">
        <v>173</v>
      </c>
      <c r="B16" s="216" t="s">
        <v>49</v>
      </c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>
        <f>SUM(D16:O16)</f>
        <v>0</v>
      </c>
      <c r="Q16" s="212"/>
      <c r="R16" s="213"/>
      <c r="S16" s="212"/>
      <c r="T16" s="212"/>
      <c r="U16" s="212"/>
      <c r="V16" s="212"/>
      <c r="W16" s="212"/>
      <c r="X16" s="212"/>
      <c r="Y16" s="212"/>
      <c r="Z16" s="212"/>
      <c r="AA16" s="241"/>
      <c r="AB16" s="212"/>
      <c r="AC16" s="242">
        <f>SUM(Q16:AB16)</f>
        <v>0</v>
      </c>
    </row>
    <row r="17" spans="1:29" s="30" customFormat="1" ht="13.5" hidden="1" thickBot="1">
      <c r="A17" s="85"/>
      <c r="B17" s="207" t="s">
        <v>64</v>
      </c>
      <c r="C17" s="208">
        <f aca="true" t="shared" si="2" ref="C17:Z17">SUM(C18:C18)</f>
        <v>0</v>
      </c>
      <c r="D17" s="208">
        <f t="shared" si="2"/>
        <v>0</v>
      </c>
      <c r="E17" s="208">
        <f t="shared" si="2"/>
        <v>0</v>
      </c>
      <c r="F17" s="208">
        <f t="shared" si="2"/>
        <v>0</v>
      </c>
      <c r="G17" s="208">
        <f t="shared" si="2"/>
        <v>0</v>
      </c>
      <c r="H17" s="208">
        <f t="shared" si="2"/>
        <v>0</v>
      </c>
      <c r="I17" s="208">
        <f t="shared" si="2"/>
        <v>0</v>
      </c>
      <c r="J17" s="208">
        <f t="shared" si="2"/>
        <v>0</v>
      </c>
      <c r="K17" s="208">
        <f t="shared" si="2"/>
        <v>0</v>
      </c>
      <c r="L17" s="208">
        <f t="shared" si="2"/>
        <v>0</v>
      </c>
      <c r="M17" s="208">
        <f t="shared" si="2"/>
        <v>0</v>
      </c>
      <c r="N17" s="208">
        <f t="shared" si="2"/>
        <v>0</v>
      </c>
      <c r="O17" s="208">
        <f t="shared" si="2"/>
        <v>0</v>
      </c>
      <c r="P17" s="208">
        <f t="shared" si="2"/>
        <v>0</v>
      </c>
      <c r="Q17" s="208">
        <f t="shared" si="2"/>
        <v>0</v>
      </c>
      <c r="R17" s="208">
        <f t="shared" si="2"/>
        <v>0</v>
      </c>
      <c r="S17" s="208">
        <f t="shared" si="2"/>
        <v>0</v>
      </c>
      <c r="T17" s="208">
        <f t="shared" si="2"/>
        <v>0</v>
      </c>
      <c r="U17" s="208">
        <f t="shared" si="2"/>
        <v>0</v>
      </c>
      <c r="V17" s="208">
        <f t="shared" si="2"/>
        <v>0</v>
      </c>
      <c r="W17" s="208">
        <f t="shared" si="2"/>
        <v>0</v>
      </c>
      <c r="X17" s="208">
        <f t="shared" si="2"/>
        <v>0</v>
      </c>
      <c r="Y17" s="208">
        <f t="shared" si="2"/>
        <v>0</v>
      </c>
      <c r="Z17" s="208">
        <f t="shared" si="2"/>
        <v>0</v>
      </c>
      <c r="AA17" s="243">
        <v>0</v>
      </c>
      <c r="AB17" s="208">
        <f>SUM(AB18:AB18)</f>
        <v>0</v>
      </c>
      <c r="AC17" s="209">
        <f>SUM(AC18:AC18)</f>
        <v>0</v>
      </c>
    </row>
    <row r="18" spans="1:29" s="215" customFormat="1" ht="13.5" hidden="1" thickBot="1">
      <c r="A18" s="48" t="s">
        <v>174</v>
      </c>
      <c r="B18" s="244" t="s">
        <v>175</v>
      </c>
      <c r="C18" s="224"/>
      <c r="D18" s="224"/>
      <c r="E18" s="213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17"/>
      <c r="Q18" s="224"/>
      <c r="R18" s="213"/>
      <c r="S18" s="224"/>
      <c r="T18" s="224"/>
      <c r="U18" s="224"/>
      <c r="V18" s="224"/>
      <c r="W18" s="224"/>
      <c r="X18" s="224"/>
      <c r="Y18" s="224"/>
      <c r="Z18" s="224"/>
      <c r="AA18" s="245"/>
      <c r="AB18" s="224"/>
      <c r="AC18" s="246">
        <f>SUM(Q18:AB18)</f>
        <v>0</v>
      </c>
    </row>
    <row r="19" spans="1:29" s="30" customFormat="1" ht="13.5" hidden="1" thickBot="1">
      <c r="A19" s="85"/>
      <c r="B19" s="207" t="s">
        <v>142</v>
      </c>
      <c r="C19" s="208">
        <f aca="true" t="shared" si="3" ref="C19:Z19">SUM(C20:C22)</f>
        <v>0</v>
      </c>
      <c r="D19" s="208">
        <f t="shared" si="3"/>
        <v>0</v>
      </c>
      <c r="E19" s="208">
        <f t="shared" si="3"/>
        <v>0</v>
      </c>
      <c r="F19" s="208">
        <f t="shared" si="3"/>
        <v>0</v>
      </c>
      <c r="G19" s="208">
        <f t="shared" si="3"/>
        <v>0</v>
      </c>
      <c r="H19" s="208">
        <f t="shared" si="3"/>
        <v>0</v>
      </c>
      <c r="I19" s="208">
        <f t="shared" si="3"/>
        <v>0</v>
      </c>
      <c r="J19" s="208">
        <f t="shared" si="3"/>
        <v>0</v>
      </c>
      <c r="K19" s="208">
        <f t="shared" si="3"/>
        <v>0</v>
      </c>
      <c r="L19" s="208">
        <f t="shared" si="3"/>
        <v>0</v>
      </c>
      <c r="M19" s="208">
        <f t="shared" si="3"/>
        <v>0</v>
      </c>
      <c r="N19" s="208">
        <f t="shared" si="3"/>
        <v>0</v>
      </c>
      <c r="O19" s="208">
        <f t="shared" si="3"/>
        <v>0</v>
      </c>
      <c r="P19" s="208">
        <f t="shared" si="3"/>
        <v>0</v>
      </c>
      <c r="Q19" s="208">
        <f t="shared" si="3"/>
        <v>0</v>
      </c>
      <c r="R19" s="208">
        <f t="shared" si="3"/>
        <v>0</v>
      </c>
      <c r="S19" s="208">
        <f t="shared" si="3"/>
        <v>0</v>
      </c>
      <c r="T19" s="208">
        <f t="shared" si="3"/>
        <v>0</v>
      </c>
      <c r="U19" s="208">
        <f t="shared" si="3"/>
        <v>0</v>
      </c>
      <c r="V19" s="208">
        <f t="shared" si="3"/>
        <v>0</v>
      </c>
      <c r="W19" s="208">
        <f t="shared" si="3"/>
        <v>0</v>
      </c>
      <c r="X19" s="208">
        <f t="shared" si="3"/>
        <v>0</v>
      </c>
      <c r="Y19" s="208">
        <f t="shared" si="3"/>
        <v>0</v>
      </c>
      <c r="Z19" s="208">
        <f t="shared" si="3"/>
        <v>0</v>
      </c>
      <c r="AA19" s="212">
        <v>0</v>
      </c>
      <c r="AB19" s="208">
        <f>SUM(AB20:AB22)</f>
        <v>0</v>
      </c>
      <c r="AC19" s="209">
        <f>SUM(AC20:AC22)</f>
        <v>0</v>
      </c>
    </row>
    <row r="20" spans="1:29" s="215" customFormat="1" ht="13.5" hidden="1" thickBot="1">
      <c r="A20" s="178" t="s">
        <v>143</v>
      </c>
      <c r="B20" s="210" t="s">
        <v>144</v>
      </c>
      <c r="C20" s="211"/>
      <c r="D20" s="212"/>
      <c r="E20" s="247"/>
      <c r="F20" s="213"/>
      <c r="G20" s="211"/>
      <c r="H20" s="213"/>
      <c r="I20" s="212"/>
      <c r="J20" s="212"/>
      <c r="K20" s="212"/>
      <c r="L20" s="212"/>
      <c r="M20" s="212"/>
      <c r="N20" s="212"/>
      <c r="O20" s="212"/>
      <c r="P20" s="213">
        <f>SUM(D20:O20)</f>
        <v>0</v>
      </c>
      <c r="Q20" s="212">
        <v>0</v>
      </c>
      <c r="R20" s="213"/>
      <c r="S20" s="212"/>
      <c r="T20" s="212"/>
      <c r="U20" s="212"/>
      <c r="V20" s="212"/>
      <c r="W20" s="212"/>
      <c r="X20" s="212"/>
      <c r="Y20" s="211"/>
      <c r="Z20" s="213"/>
      <c r="AA20" s="208">
        <f>SUM(AA21:AA23)</f>
        <v>0</v>
      </c>
      <c r="AB20" s="212"/>
      <c r="AC20" s="214">
        <f>SUM(Q20:AB20)</f>
        <v>0</v>
      </c>
    </row>
    <row r="21" spans="1:29" s="215" customFormat="1" ht="13.5" hidden="1" thickBot="1">
      <c r="A21" s="45" t="s">
        <v>145</v>
      </c>
      <c r="B21" s="216" t="s">
        <v>146</v>
      </c>
      <c r="C21" s="212"/>
      <c r="D21" s="212"/>
      <c r="E21" s="247"/>
      <c r="F21" s="213"/>
      <c r="G21" s="212"/>
      <c r="H21" s="213"/>
      <c r="I21" s="212"/>
      <c r="J21" s="212"/>
      <c r="K21" s="212"/>
      <c r="L21" s="212"/>
      <c r="M21" s="212"/>
      <c r="N21" s="212"/>
      <c r="O21" s="212"/>
      <c r="P21" s="213">
        <f>SUM(D21:O21)</f>
        <v>0</v>
      </c>
      <c r="Q21" s="212">
        <v>0</v>
      </c>
      <c r="R21" s="213"/>
      <c r="S21" s="212"/>
      <c r="T21" s="212"/>
      <c r="U21" s="212"/>
      <c r="V21" s="212"/>
      <c r="W21" s="212"/>
      <c r="X21" s="212"/>
      <c r="Y21" s="211"/>
      <c r="Z21" s="213"/>
      <c r="AA21" s="212"/>
      <c r="AB21" s="212"/>
      <c r="AC21" s="214">
        <f>SUM(Q21:AB21)</f>
        <v>0</v>
      </c>
    </row>
    <row r="22" spans="1:29" s="215" customFormat="1" ht="13.5" hidden="1" thickBot="1">
      <c r="A22" s="45" t="s">
        <v>147</v>
      </c>
      <c r="B22" s="216" t="s">
        <v>148</v>
      </c>
      <c r="C22" s="217"/>
      <c r="D22" s="213"/>
      <c r="E22" s="218"/>
      <c r="F22" s="213"/>
      <c r="G22" s="220"/>
      <c r="H22" s="213"/>
      <c r="I22" s="221"/>
      <c r="J22" s="220"/>
      <c r="K22" s="220"/>
      <c r="L22" s="248"/>
      <c r="M22" s="220"/>
      <c r="N22" s="224"/>
      <c r="O22" s="212"/>
      <c r="P22" s="217">
        <f>SUM(D22:O22)</f>
        <v>0</v>
      </c>
      <c r="Q22" s="217">
        <v>0</v>
      </c>
      <c r="R22" s="218"/>
      <c r="S22" s="219"/>
      <c r="T22" s="219"/>
      <c r="U22" s="220"/>
      <c r="V22" s="221"/>
      <c r="W22" s="219"/>
      <c r="X22" s="220"/>
      <c r="Y22" s="222"/>
      <c r="Z22" s="220"/>
      <c r="AA22" s="212"/>
      <c r="AB22" s="212"/>
      <c r="AC22" s="214">
        <f>SUM(Q22:AB22)</f>
        <v>0</v>
      </c>
    </row>
    <row r="23" spans="1:29" s="30" customFormat="1" ht="18" customHeight="1" thickBot="1">
      <c r="A23" s="85"/>
      <c r="B23" s="207" t="s">
        <v>149</v>
      </c>
      <c r="C23" s="208">
        <f aca="true" t="shared" si="4" ref="C23:AC23">SUM(C24:C33)</f>
        <v>5776219486.13</v>
      </c>
      <c r="D23" s="208">
        <f t="shared" si="4"/>
        <v>0</v>
      </c>
      <c r="E23" s="208">
        <f t="shared" si="4"/>
        <v>1221697602</v>
      </c>
      <c r="F23" s="208">
        <f t="shared" si="4"/>
        <v>2402571460.13</v>
      </c>
      <c r="G23" s="208">
        <f t="shared" si="4"/>
        <v>455017480</v>
      </c>
      <c r="H23" s="208">
        <f t="shared" si="4"/>
        <v>174976064</v>
      </c>
      <c r="I23" s="208">
        <f t="shared" si="4"/>
        <v>0</v>
      </c>
      <c r="J23" s="208">
        <f t="shared" si="4"/>
        <v>0</v>
      </c>
      <c r="K23" s="208">
        <f t="shared" si="4"/>
        <v>0</v>
      </c>
      <c r="L23" s="208">
        <f t="shared" si="4"/>
        <v>0</v>
      </c>
      <c r="M23" s="208">
        <f t="shared" si="4"/>
        <v>0</v>
      </c>
      <c r="N23" s="208">
        <f t="shared" si="4"/>
        <v>0</v>
      </c>
      <c r="O23" s="208">
        <f t="shared" si="4"/>
        <v>0</v>
      </c>
      <c r="P23" s="208">
        <f t="shared" si="4"/>
        <v>4254262606.13</v>
      </c>
      <c r="Q23" s="208">
        <f t="shared" si="4"/>
        <v>0</v>
      </c>
      <c r="R23" s="208">
        <f t="shared" si="4"/>
        <v>1035629326</v>
      </c>
      <c r="S23" s="208">
        <f t="shared" si="4"/>
        <v>2560730220.13</v>
      </c>
      <c r="T23" s="208">
        <f t="shared" si="4"/>
        <v>442723976</v>
      </c>
      <c r="U23" s="208">
        <f t="shared" si="4"/>
        <v>163772173</v>
      </c>
      <c r="V23" s="208">
        <f t="shared" si="4"/>
        <v>0</v>
      </c>
      <c r="W23" s="208">
        <f t="shared" si="4"/>
        <v>0</v>
      </c>
      <c r="X23" s="208">
        <f t="shared" si="4"/>
        <v>0</v>
      </c>
      <c r="Y23" s="208">
        <f t="shared" si="4"/>
        <v>0</v>
      </c>
      <c r="Z23" s="208">
        <f t="shared" si="4"/>
        <v>0</v>
      </c>
      <c r="AA23" s="208">
        <f t="shared" si="4"/>
        <v>0</v>
      </c>
      <c r="AB23" s="208">
        <f t="shared" si="4"/>
        <v>0</v>
      </c>
      <c r="AC23" s="209">
        <f t="shared" si="4"/>
        <v>4202855695.13</v>
      </c>
    </row>
    <row r="24" spans="1:29" s="12" customFormat="1" ht="13.5" thickBot="1">
      <c r="A24" s="45" t="s">
        <v>150</v>
      </c>
      <c r="B24" s="223" t="s">
        <v>151</v>
      </c>
      <c r="C24" s="224">
        <f>3034111476.01-7077564</f>
        <v>3027033912.01</v>
      </c>
      <c r="D24" s="224">
        <v>0</v>
      </c>
      <c r="E24" s="224">
        <v>704136220</v>
      </c>
      <c r="F24" s="224">
        <v>929359556.01</v>
      </c>
      <c r="G24" s="224">
        <v>379780402</v>
      </c>
      <c r="H24" s="224">
        <v>112053236</v>
      </c>
      <c r="I24" s="224"/>
      <c r="J24" s="224"/>
      <c r="K24" s="224"/>
      <c r="L24" s="224"/>
      <c r="M24" s="224"/>
      <c r="N24" s="212"/>
      <c r="O24" s="224"/>
      <c r="P24" s="214">
        <f aca="true" t="shared" si="5" ref="P24:P33">SUM(D24:O24)</f>
        <v>2125329414.01</v>
      </c>
      <c r="Q24" s="224">
        <v>0</v>
      </c>
      <c r="R24" s="217">
        <v>538253800</v>
      </c>
      <c r="S24" s="224">
        <v>1072315460.01</v>
      </c>
      <c r="T24" s="224">
        <v>395703898</v>
      </c>
      <c r="U24" s="224">
        <v>110024003</v>
      </c>
      <c r="V24" s="224"/>
      <c r="W24" s="224"/>
      <c r="X24" s="224"/>
      <c r="Y24" s="224"/>
      <c r="Z24" s="224"/>
      <c r="AA24" s="245"/>
      <c r="AB24" s="224"/>
      <c r="AC24" s="214">
        <f aca="true" t="shared" si="6" ref="AC24:AC33">SUM(Q24:AB24)</f>
        <v>2116297161.01</v>
      </c>
    </row>
    <row r="25" spans="1:29" s="12" customFormat="1" ht="12.75">
      <c r="A25" s="45" t="s">
        <v>152</v>
      </c>
      <c r="B25" s="223" t="s">
        <v>153</v>
      </c>
      <c r="C25" s="224">
        <v>741487366</v>
      </c>
      <c r="D25" s="224">
        <v>0</v>
      </c>
      <c r="E25" s="224">
        <v>92231593</v>
      </c>
      <c r="F25" s="224">
        <v>628625493</v>
      </c>
      <c r="G25" s="224">
        <v>0</v>
      </c>
      <c r="H25" s="224">
        <v>20130996</v>
      </c>
      <c r="I25" s="224"/>
      <c r="J25" s="224"/>
      <c r="K25" s="224"/>
      <c r="L25" s="224"/>
      <c r="M25" s="224"/>
      <c r="N25" s="212"/>
      <c r="O25" s="224"/>
      <c r="P25" s="214">
        <f t="shared" si="5"/>
        <v>740988082</v>
      </c>
      <c r="Q25" s="224">
        <v>0</v>
      </c>
      <c r="R25" s="224">
        <v>92231593</v>
      </c>
      <c r="S25" s="224">
        <v>628625493</v>
      </c>
      <c r="T25" s="224">
        <v>0</v>
      </c>
      <c r="U25" s="224">
        <v>6574007</v>
      </c>
      <c r="V25" s="224"/>
      <c r="W25" s="224"/>
      <c r="X25" s="224"/>
      <c r="Y25" s="224"/>
      <c r="Z25" s="224"/>
      <c r="AA25" s="249"/>
      <c r="AB25" s="224"/>
      <c r="AC25" s="214">
        <f t="shared" si="6"/>
        <v>727431093</v>
      </c>
    </row>
    <row r="26" spans="1:29" s="12" customFormat="1" ht="12.75">
      <c r="A26" s="45" t="s">
        <v>154</v>
      </c>
      <c r="B26" s="223" t="s">
        <v>155</v>
      </c>
      <c r="C26" s="224">
        <v>677863223</v>
      </c>
      <c r="D26" s="224">
        <v>0</v>
      </c>
      <c r="E26" s="224">
        <v>71771622</v>
      </c>
      <c r="F26" s="224">
        <v>409200498</v>
      </c>
      <c r="G26" s="224">
        <v>3634186</v>
      </c>
      <c r="H26" s="224">
        <v>0</v>
      </c>
      <c r="I26" s="224"/>
      <c r="J26" s="224"/>
      <c r="K26" s="224"/>
      <c r="L26" s="224"/>
      <c r="M26" s="224"/>
      <c r="N26" s="212"/>
      <c r="O26" s="224"/>
      <c r="P26" s="214">
        <f t="shared" si="5"/>
        <v>484606306</v>
      </c>
      <c r="Q26" s="224">
        <v>0</v>
      </c>
      <c r="R26" s="224">
        <v>71771622</v>
      </c>
      <c r="S26" s="224">
        <v>409200498</v>
      </c>
      <c r="T26" s="224">
        <v>3634186</v>
      </c>
      <c r="U26" s="224">
        <v>0</v>
      </c>
      <c r="V26" s="224"/>
      <c r="W26" s="224"/>
      <c r="X26" s="224"/>
      <c r="Y26" s="224"/>
      <c r="Z26" s="224"/>
      <c r="AA26" s="249"/>
      <c r="AB26" s="224"/>
      <c r="AC26" s="214">
        <f t="shared" si="6"/>
        <v>484606306</v>
      </c>
    </row>
    <row r="27" spans="1:29" s="12" customFormat="1" ht="12.75">
      <c r="A27" s="45" t="s">
        <v>156</v>
      </c>
      <c r="B27" s="223" t="s">
        <v>157</v>
      </c>
      <c r="C27" s="224">
        <f>139334507-1350726</f>
        <v>137983781</v>
      </c>
      <c r="D27" s="224">
        <v>0</v>
      </c>
      <c r="E27" s="224">
        <v>85116040</v>
      </c>
      <c r="F27" s="224">
        <v>13306229</v>
      </c>
      <c r="G27" s="224">
        <v>0</v>
      </c>
      <c r="H27" s="224">
        <v>29561512</v>
      </c>
      <c r="I27" s="224"/>
      <c r="J27" s="224"/>
      <c r="K27" s="224"/>
      <c r="L27" s="224"/>
      <c r="M27" s="224"/>
      <c r="N27" s="212"/>
      <c r="O27" s="224"/>
      <c r="P27" s="214">
        <f t="shared" si="5"/>
        <v>127983781</v>
      </c>
      <c r="Q27" s="224">
        <v>0</v>
      </c>
      <c r="R27" s="224">
        <v>85116040</v>
      </c>
      <c r="S27" s="224">
        <v>13306229</v>
      </c>
      <c r="T27" s="224">
        <v>0</v>
      </c>
      <c r="U27" s="224">
        <v>9653650</v>
      </c>
      <c r="V27" s="224"/>
      <c r="W27" s="224"/>
      <c r="X27" s="224"/>
      <c r="Y27" s="224"/>
      <c r="Z27" s="224"/>
      <c r="AA27" s="249"/>
      <c r="AB27" s="224"/>
      <c r="AC27" s="214">
        <f t="shared" si="6"/>
        <v>108075919</v>
      </c>
    </row>
    <row r="28" spans="1:29" s="12" customFormat="1" ht="12.75">
      <c r="A28" s="45" t="s">
        <v>158</v>
      </c>
      <c r="B28" s="223" t="s">
        <v>159</v>
      </c>
      <c r="C28" s="224">
        <v>45684056</v>
      </c>
      <c r="D28" s="224">
        <v>0</v>
      </c>
      <c r="E28" s="224">
        <v>0</v>
      </c>
      <c r="F28" s="224">
        <v>26184056</v>
      </c>
      <c r="G28" s="224">
        <v>0</v>
      </c>
      <c r="H28" s="224">
        <v>0</v>
      </c>
      <c r="I28" s="224"/>
      <c r="J28" s="224"/>
      <c r="K28" s="224"/>
      <c r="L28" s="224"/>
      <c r="M28" s="224"/>
      <c r="N28" s="212"/>
      <c r="O28" s="224"/>
      <c r="P28" s="214">
        <f t="shared" si="5"/>
        <v>26184056</v>
      </c>
      <c r="Q28" s="224">
        <v>0</v>
      </c>
      <c r="R28" s="224">
        <v>0</v>
      </c>
      <c r="S28" s="224">
        <v>26184056</v>
      </c>
      <c r="T28" s="224">
        <v>0</v>
      </c>
      <c r="U28" s="224">
        <v>0</v>
      </c>
      <c r="V28" s="224"/>
      <c r="W28" s="224"/>
      <c r="X28" s="224"/>
      <c r="Y28" s="224"/>
      <c r="Z28" s="224"/>
      <c r="AA28" s="249"/>
      <c r="AB28" s="224"/>
      <c r="AC28" s="214">
        <f t="shared" si="6"/>
        <v>26184056</v>
      </c>
    </row>
    <row r="29" spans="1:29" s="12" customFormat="1" ht="12.75">
      <c r="A29" s="45" t="s">
        <v>160</v>
      </c>
      <c r="B29" s="223" t="s">
        <v>161</v>
      </c>
      <c r="C29" s="224">
        <v>310703876</v>
      </c>
      <c r="D29" s="224">
        <v>0</v>
      </c>
      <c r="E29" s="224">
        <v>64272721</v>
      </c>
      <c r="F29" s="224">
        <v>155036211</v>
      </c>
      <c r="G29" s="224">
        <v>34794944</v>
      </c>
      <c r="H29" s="224">
        <v>0</v>
      </c>
      <c r="I29" s="224"/>
      <c r="J29" s="224"/>
      <c r="K29" s="224"/>
      <c r="L29" s="224"/>
      <c r="M29" s="224"/>
      <c r="N29" s="212"/>
      <c r="O29" s="224"/>
      <c r="P29" s="214">
        <f t="shared" si="5"/>
        <v>254103876</v>
      </c>
      <c r="Q29" s="224">
        <v>0</v>
      </c>
      <c r="R29" s="224">
        <v>62279041</v>
      </c>
      <c r="S29" s="224">
        <v>157029891</v>
      </c>
      <c r="T29" s="224">
        <v>1594944</v>
      </c>
      <c r="U29" s="224">
        <v>33200000</v>
      </c>
      <c r="V29" s="224"/>
      <c r="W29" s="224"/>
      <c r="X29" s="224"/>
      <c r="Y29" s="224"/>
      <c r="Z29" s="224"/>
      <c r="AA29" s="249"/>
      <c r="AB29" s="224"/>
      <c r="AC29" s="214">
        <f t="shared" si="6"/>
        <v>254103876</v>
      </c>
    </row>
    <row r="30" spans="1:29" s="12" customFormat="1" ht="12.75">
      <c r="A30" s="45" t="s">
        <v>162</v>
      </c>
      <c r="B30" s="223" t="s">
        <v>163</v>
      </c>
      <c r="C30" s="224">
        <v>327655260</v>
      </c>
      <c r="D30" s="224">
        <v>0</v>
      </c>
      <c r="E30" s="224">
        <v>60022289</v>
      </c>
      <c r="F30" s="224">
        <v>138623105</v>
      </c>
      <c r="G30" s="224">
        <v>1807948</v>
      </c>
      <c r="H30" s="224">
        <v>4814549</v>
      </c>
      <c r="I30" s="224"/>
      <c r="J30" s="224"/>
      <c r="K30" s="224"/>
      <c r="L30" s="224"/>
      <c r="M30" s="224"/>
      <c r="N30" s="212"/>
      <c r="O30" s="224"/>
      <c r="P30" s="214">
        <f t="shared" si="5"/>
        <v>205267891</v>
      </c>
      <c r="Q30" s="224">
        <v>0</v>
      </c>
      <c r="R30" s="224">
        <v>60022289</v>
      </c>
      <c r="S30" s="224">
        <v>133640105</v>
      </c>
      <c r="T30" s="224">
        <v>6790948</v>
      </c>
      <c r="U30" s="224">
        <v>1572246</v>
      </c>
      <c r="V30" s="224"/>
      <c r="W30" s="224"/>
      <c r="X30" s="224"/>
      <c r="Y30" s="224"/>
      <c r="Z30" s="224"/>
      <c r="AA30" s="249"/>
      <c r="AB30" s="224"/>
      <c r="AC30" s="214">
        <f t="shared" si="6"/>
        <v>202025588</v>
      </c>
    </row>
    <row r="31" spans="1:29" s="12" customFormat="1" ht="12.75">
      <c r="A31" s="45" t="s">
        <v>164</v>
      </c>
      <c r="B31" s="223" t="s">
        <v>165</v>
      </c>
      <c r="C31" s="224">
        <v>195542738.12</v>
      </c>
      <c r="D31" s="224">
        <v>0</v>
      </c>
      <c r="E31" s="224">
        <v>58624013</v>
      </c>
      <c r="F31" s="224">
        <v>70391640.12</v>
      </c>
      <c r="G31" s="224">
        <v>0</v>
      </c>
      <c r="H31" s="224">
        <v>4027085</v>
      </c>
      <c r="I31" s="224"/>
      <c r="J31" s="224"/>
      <c r="K31" s="224"/>
      <c r="L31" s="224"/>
      <c r="M31" s="224"/>
      <c r="N31" s="212"/>
      <c r="O31" s="224"/>
      <c r="P31" s="214">
        <f t="shared" si="5"/>
        <v>133042738.12</v>
      </c>
      <c r="Q31" s="224">
        <v>0</v>
      </c>
      <c r="R31" s="224">
        <v>58624013</v>
      </c>
      <c r="S31" s="224">
        <v>70391640.12</v>
      </c>
      <c r="T31" s="224">
        <v>0</v>
      </c>
      <c r="U31" s="224">
        <v>1315091</v>
      </c>
      <c r="V31" s="224"/>
      <c r="W31" s="224"/>
      <c r="X31" s="224"/>
      <c r="Y31" s="224"/>
      <c r="Z31" s="224"/>
      <c r="AA31" s="249"/>
      <c r="AB31" s="224"/>
      <c r="AC31" s="214">
        <f t="shared" si="6"/>
        <v>130330744.12</v>
      </c>
    </row>
    <row r="32" spans="1:29" s="12" customFormat="1" ht="12.75">
      <c r="A32" s="45" t="s">
        <v>166</v>
      </c>
      <c r="B32" s="223" t="s">
        <v>167</v>
      </c>
      <c r="C32" s="224">
        <v>152413716</v>
      </c>
      <c r="D32" s="224">
        <v>0</v>
      </c>
      <c r="E32" s="224">
        <v>77425023</v>
      </c>
      <c r="F32" s="224">
        <v>31844672</v>
      </c>
      <c r="G32" s="224">
        <v>0</v>
      </c>
      <c r="H32" s="224">
        <v>4388686</v>
      </c>
      <c r="I32" s="224"/>
      <c r="J32" s="224"/>
      <c r="K32" s="224"/>
      <c r="L32" s="224"/>
      <c r="M32" s="224"/>
      <c r="N32" s="212"/>
      <c r="O32" s="224"/>
      <c r="P32" s="214">
        <f t="shared" si="5"/>
        <v>113658381</v>
      </c>
      <c r="Q32" s="224">
        <v>0</v>
      </c>
      <c r="R32" s="224">
        <v>59232847</v>
      </c>
      <c r="S32" s="224">
        <v>50036848</v>
      </c>
      <c r="T32" s="224">
        <v>0</v>
      </c>
      <c r="U32" s="224">
        <v>1433176</v>
      </c>
      <c r="V32" s="224"/>
      <c r="W32" s="224"/>
      <c r="X32" s="224"/>
      <c r="Y32" s="224"/>
      <c r="Z32" s="224"/>
      <c r="AA32" s="212"/>
      <c r="AB32" s="224"/>
      <c r="AC32" s="214">
        <f t="shared" si="6"/>
        <v>110702871</v>
      </c>
    </row>
    <row r="33" spans="1:29" s="12" customFormat="1" ht="13.5" thickBot="1">
      <c r="A33" s="45" t="s">
        <v>168</v>
      </c>
      <c r="B33" s="223" t="s">
        <v>169</v>
      </c>
      <c r="C33" s="224">
        <v>159851558</v>
      </c>
      <c r="D33" s="224">
        <v>0</v>
      </c>
      <c r="E33" s="224">
        <v>8098081</v>
      </c>
      <c r="F33" s="224">
        <v>0</v>
      </c>
      <c r="G33" s="224">
        <v>35000000</v>
      </c>
      <c r="H33" s="224">
        <v>0</v>
      </c>
      <c r="I33" s="224"/>
      <c r="J33" s="224"/>
      <c r="K33" s="224"/>
      <c r="L33" s="224"/>
      <c r="M33" s="224"/>
      <c r="N33" s="224"/>
      <c r="O33" s="224"/>
      <c r="P33" s="214">
        <f t="shared" si="5"/>
        <v>43098081</v>
      </c>
      <c r="Q33" s="224">
        <v>0</v>
      </c>
      <c r="R33" s="224">
        <v>8098081</v>
      </c>
      <c r="S33" s="224">
        <v>0</v>
      </c>
      <c r="T33" s="224">
        <v>35000000</v>
      </c>
      <c r="U33" s="224">
        <v>0</v>
      </c>
      <c r="V33" s="224"/>
      <c r="W33" s="224"/>
      <c r="X33" s="224"/>
      <c r="Y33" s="224"/>
      <c r="Z33" s="224"/>
      <c r="AA33" s="212"/>
      <c r="AB33" s="224"/>
      <c r="AC33" s="214">
        <f t="shared" si="6"/>
        <v>43098081</v>
      </c>
    </row>
    <row r="34" spans="1:29" s="140" customFormat="1" ht="13.5" thickBot="1">
      <c r="A34" s="227" t="s">
        <v>50</v>
      </c>
      <c r="B34" s="228"/>
      <c r="C34" s="208">
        <f>SUM(C23)</f>
        <v>5776219486.13</v>
      </c>
      <c r="D34" s="208">
        <f>SUM(D23)</f>
        <v>0</v>
      </c>
      <c r="E34" s="208">
        <f>SUM(E23)</f>
        <v>1221697602</v>
      </c>
      <c r="F34" s="208">
        <f aca="true" t="shared" si="7" ref="F34:O34">SUM(F15+F17+F19+F23)</f>
        <v>2402571460.13</v>
      </c>
      <c r="G34" s="208">
        <f t="shared" si="7"/>
        <v>455017480</v>
      </c>
      <c r="H34" s="208">
        <f t="shared" si="7"/>
        <v>174976064</v>
      </c>
      <c r="I34" s="208">
        <f t="shared" si="7"/>
        <v>0</v>
      </c>
      <c r="J34" s="208">
        <f t="shared" si="7"/>
        <v>0</v>
      </c>
      <c r="K34" s="208">
        <f t="shared" si="7"/>
        <v>0</v>
      </c>
      <c r="L34" s="208">
        <f t="shared" si="7"/>
        <v>0</v>
      </c>
      <c r="M34" s="208">
        <f t="shared" si="7"/>
        <v>0</v>
      </c>
      <c r="N34" s="208">
        <f t="shared" si="7"/>
        <v>0</v>
      </c>
      <c r="O34" s="208">
        <f t="shared" si="7"/>
        <v>0</v>
      </c>
      <c r="P34" s="208">
        <f>SUM(P23)</f>
        <v>4254262606.13</v>
      </c>
      <c r="Q34" s="208">
        <f>SUM(Q23)</f>
        <v>0</v>
      </c>
      <c r="R34" s="208">
        <f>SUM(R23)</f>
        <v>1035629326</v>
      </c>
      <c r="S34" s="208">
        <f aca="true" t="shared" si="8" ref="S34:AB34">SUM(S15+S17+S19+S23)</f>
        <v>2560730220.13</v>
      </c>
      <c r="T34" s="208">
        <f t="shared" si="8"/>
        <v>442723976</v>
      </c>
      <c r="U34" s="208">
        <f t="shared" si="8"/>
        <v>163772173</v>
      </c>
      <c r="V34" s="208">
        <f t="shared" si="8"/>
        <v>0</v>
      </c>
      <c r="W34" s="208">
        <f t="shared" si="8"/>
        <v>0</v>
      </c>
      <c r="X34" s="208">
        <f t="shared" si="8"/>
        <v>0</v>
      </c>
      <c r="Y34" s="208">
        <f t="shared" si="8"/>
        <v>0</v>
      </c>
      <c r="Z34" s="208">
        <f t="shared" si="8"/>
        <v>0</v>
      </c>
      <c r="AA34" s="208">
        <f t="shared" si="8"/>
        <v>0</v>
      </c>
      <c r="AB34" s="208">
        <f t="shared" si="8"/>
        <v>0</v>
      </c>
      <c r="AC34" s="209">
        <f>SUM(AC23)</f>
        <v>4202855695.13</v>
      </c>
    </row>
    <row r="35" spans="1:29" ht="12.75">
      <c r="A35" s="229" t="s">
        <v>170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4"/>
      <c r="B37" s="230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5"/>
      <c r="Y38" s="5"/>
      <c r="Z38" s="5"/>
      <c r="AA38" s="5"/>
      <c r="AB38" s="5"/>
      <c r="AC38" s="5"/>
    </row>
    <row r="39" spans="1:29" ht="15.75">
      <c r="A39" s="4"/>
      <c r="B39" s="149" t="s">
        <v>125</v>
      </c>
      <c r="C39" s="5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1"/>
    </row>
    <row r="40" spans="1:29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</row>
    <row r="41" spans="1:29" ht="15" customHeight="1">
      <c r="A41" s="252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4"/>
    </row>
    <row r="42" spans="1:29" ht="8.25" customHeight="1" thickBot="1">
      <c r="A42" s="255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7"/>
    </row>
    <row r="43" spans="1:29" ht="0.75" customHeight="1" hidden="1" thickBot="1">
      <c r="A43" s="3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</row>
    <row r="44" spans="1:29" ht="0.75" customHeight="1" thickBot="1">
      <c r="A44" s="258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60"/>
    </row>
    <row r="45" spans="1:29" ht="0.75" customHeight="1" thickBot="1">
      <c r="A45" s="5"/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</row>
    <row r="46" spans="1:29" ht="18" customHeight="1">
      <c r="A46" s="263"/>
      <c r="B46" s="263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</row>
    <row r="47" spans="1:29" ht="12.75">
      <c r="A47" s="264"/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</row>
  </sheetData>
  <mergeCells count="11">
    <mergeCell ref="K38:W38"/>
    <mergeCell ref="D39:AC39"/>
    <mergeCell ref="A41:AC42"/>
    <mergeCell ref="A5:AC5"/>
    <mergeCell ref="A7:B7"/>
    <mergeCell ref="A8:B8"/>
    <mergeCell ref="A34:B34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2009-06-09T13:58:57Z</cp:lastPrinted>
  <dcterms:created xsi:type="dcterms:W3CDTF">1999-04-05T19:37:02Z</dcterms:created>
  <dcterms:modified xsi:type="dcterms:W3CDTF">2009-06-11T16:25:15Z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