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ANE " sheetId="5" r:id="rId5"/>
  </sheets>
  <definedNames>
    <definedName name="_xlnm.Print_Area" localSheetId="1">'Gastos Fond '!$A$1:$AP$50</definedName>
    <definedName name="_xlnm.Print_Area" localSheetId="4">'GASTOS FONDANE '!$A$1:$AP$80</definedName>
    <definedName name="_xlnm.Print_Area" localSheetId="3">'RESER FOND'!$A$1:$AC$36</definedName>
  </definedNames>
  <calcPr fullCalcOnLoad="1"/>
</workbook>
</file>

<file path=xl/sharedStrings.xml><?xml version="1.0" encoding="utf-8"?>
<sst xmlns="http://schemas.openxmlformats.org/spreadsheetml/2006/main" count="691" uniqueCount="239">
  <si>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</si>
  <si>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</si>
  <si>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</si>
  <si>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</si>
  <si>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</si>
  <si>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</si>
  <si>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</si>
  <si>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</si>
  <si>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</si>
  <si>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</si>
  <si>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</si>
  <si>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</si>
  <si>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</si>
  <si>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</si>
  <si>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</si>
  <si>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</si>
  <si>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</si>
  <si>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</si>
  <si>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</si>
  <si>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</si>
  <si>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</si>
  <si>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</si>
  <si>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</si>
  <si>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</si>
  <si>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</si>
  <si>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</si>
  <si>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</si>
  <si>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</si>
  <si>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</si>
  <si>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</si>
  <si>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</si>
  <si>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</si>
  <si>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</si>
  <si>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</si>
  <si>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</si>
  <si>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</si>
  <si>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</si>
  <si>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</si>
  <si>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</si>
  <si>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</si>
  <si>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</si>
  <si>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</si>
  <si>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</si>
  <si>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</si>
  <si>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</si>
  <si>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</si>
  <si>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</si>
  <si>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</si>
  <si>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</si>
  <si>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</si>
  <si>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</si>
  <si>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</si>
  <si>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</si>
  <si>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</si>
  <si>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</si>
  <si>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</si>
  <si>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</si>
  <si>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</si>
  <si>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</si>
  <si>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</si>
  <si>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</si>
  <si>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</si>
  <si>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</si>
  <si>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</si>
  <si>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</si>
  <si>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</si>
  <si>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</si>
  <si>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</si>
  <si>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</si>
  <si>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</si>
  <si>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</si>
  <si>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</si>
  <si>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</si>
  <si>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</si>
  <si>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</si>
  <si>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</si>
  <si>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</si>
  <si>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</si>
  <si>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</si>
  <si>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</si>
  <si>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</si>
  <si>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</si>
  <si>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</si>
  <si>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</si>
  <si>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</si>
  <si>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</si>
  <si>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</si>
  <si>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</si>
  <si>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</si>
  <si>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</si>
  <si>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</si>
  <si>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</si>
  <si>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</si>
  <si>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</si>
  <si>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</si>
  <si>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</si>
  <si>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</si>
  <si>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</si>
  <si>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</si>
  <si>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</si>
  <si>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</si>
  <si>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</si>
  <si>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</si>
  <si>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</si>
  <si>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</si>
  <si>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</si>
  <si>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</si>
  <si>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</si>
  <si>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</si>
  <si>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</si>
  <si>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</si>
  <si>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</si>
  <si>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</si>
  <si>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A|2|0|4|4|21</t>
  </si>
  <si>
    <t>A|2|0|4|5|21</t>
  </si>
  <si>
    <t>A|2|0|4|7|21</t>
  </si>
  <si>
    <t>A|2|0|4|8|21</t>
  </si>
  <si>
    <t>A|2|0|3|50|21</t>
  </si>
  <si>
    <t>A|2|0|3|0|21</t>
  </si>
  <si>
    <t>Elaboró : R.H.E.M</t>
  </si>
  <si>
    <t>MES  1</t>
  </si>
  <si>
    <t>Elaboró :R.H.E.M</t>
  </si>
  <si>
    <t>A|2|0|4|1|20</t>
  </si>
  <si>
    <t>COMPRA DE EQUIPO</t>
  </si>
  <si>
    <t>A|2|0|4|0|21</t>
  </si>
  <si>
    <t>A|1|0|2|14|21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</si>
  <si>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</si>
  <si>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</si>
  <si>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</si>
  <si>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</si>
  <si>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</si>
  <si>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</si>
  <si>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</si>
  <si>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</si>
  <si>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</si>
  <si>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</si>
  <si>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</si>
  <si>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 A NOVIEMBRE</t>
  </si>
  <si>
    <t>A NOVIEMBRE</t>
  </si>
  <si>
    <t>DEPARTAMENTO ADMINISTRATIVO NACIONAL DE ESTADISTICA - DANE</t>
  </si>
  <si>
    <t>04|01</t>
  </si>
  <si>
    <t>A  NOVIEMBRE</t>
  </si>
  <si>
    <t>GASTOS DE FUNCIONAMIENTO</t>
  </si>
  <si>
    <t>A|1|0|1|1||1|10</t>
  </si>
  <si>
    <t xml:space="preserve">SUELDOS </t>
  </si>
  <si>
    <t>A|1|0|1|1||2|10</t>
  </si>
  <si>
    <t>SUELDOS DE VACACIONES</t>
  </si>
  <si>
    <t>A|1|0|1|1||4|10</t>
  </si>
  <si>
    <t>INCAPACIDADES Y LICENCIAS DE MATERNIDAD</t>
  </si>
  <si>
    <t>A|1|0|1|4||2|10</t>
  </si>
  <si>
    <t>PRIMA TECNICA NO SALARIAL</t>
  </si>
  <si>
    <t>A|1|0|1|5||1|10</t>
  </si>
  <si>
    <t>GASTOS DE REPRESENTACION</t>
  </si>
  <si>
    <t>A|1|0|1|5||12|10</t>
  </si>
  <si>
    <t xml:space="preserve">SUBSIDIO DE ALIMENTACION </t>
  </si>
  <si>
    <t>A|1|0|1|5||13|10</t>
  </si>
  <si>
    <t>SUBSIDIO DE TRANSPORTE</t>
  </si>
  <si>
    <t>A|1|0|1|5||14|10</t>
  </si>
  <si>
    <t>PRIMA DE SERVICIOS</t>
  </si>
  <si>
    <t>A|1|0|1|5||15|10</t>
  </si>
  <si>
    <t>PRIMA DE VACACIONES</t>
  </si>
  <si>
    <t>A|1|0|1|5||16|10</t>
  </si>
  <si>
    <t>PRIMA DE NAVIDAD</t>
  </si>
  <si>
    <t>A|1|0|1|5||19|10</t>
  </si>
  <si>
    <t>PRIMA DE RIESGO</t>
  </si>
  <si>
    <t>A|1|0|1|5||2|10</t>
  </si>
  <si>
    <t>BONIFICACION POR SERVICIOS PRESTADOS</t>
  </si>
  <si>
    <t>A|1|0|1|5||21|10</t>
  </si>
  <si>
    <t>PRIMA DE DIRECCION</t>
  </si>
  <si>
    <t>A|1|0|1|5||47|10</t>
  </si>
  <si>
    <t>PRIMA COORDINACION</t>
  </si>
  <si>
    <t>A|1|0|1|5||5|10</t>
  </si>
  <si>
    <t>BONIFICACION ESPECIAL DE RECREACION</t>
  </si>
  <si>
    <t>A|1|0|1|5||92|10</t>
  </si>
  <si>
    <t>BONIFICACION DE DIRECCION</t>
  </si>
  <si>
    <t>A|1|0|1|9|1|10</t>
  </si>
  <si>
    <t>HORAS EXTRAS, DIAS, FESTIVOS</t>
  </si>
  <si>
    <t>A|1|0|1|9|2|10</t>
  </si>
  <si>
    <t>RECARGOS NOCTURNOS Y FESTIVOS</t>
  </si>
  <si>
    <t>A|1|0|1|9|3|10</t>
  </si>
  <si>
    <t>INDEMNIZACION POR VACACIONES</t>
  </si>
  <si>
    <t>A|1|0|2|12|||10</t>
  </si>
  <si>
    <t>HONORARIOS</t>
  </si>
  <si>
    <t>A|1|0|2|14|||10</t>
  </si>
  <si>
    <t>REMUNERACION SERVICIOS TECNICOS</t>
  </si>
  <si>
    <t>A|1|0|5|1|||10</t>
  </si>
  <si>
    <t>CONTRIB ADMINISTRADAS POR EL SECTOR PRIVADO</t>
  </si>
  <si>
    <t>A|1|0|5|2|||10</t>
  </si>
  <si>
    <t>CONTRIB ADMINISTRADAS POR EL SECTOR PUBLICO</t>
  </si>
  <si>
    <t>A|1|0|5|6|||10</t>
  </si>
  <si>
    <t>APORTES AL ICBF</t>
  </si>
  <si>
    <t>A|1|0|5|7|||10</t>
  </si>
  <si>
    <t>APORTES AL SENA</t>
  </si>
  <si>
    <t>A|1|0|5|8|||10</t>
  </si>
  <si>
    <t>APORTES ALA ESAP</t>
  </si>
  <si>
    <t>A|1|0|5|9|||10</t>
  </si>
  <si>
    <t>APORTES A ESCUELAS INDUSTRIALES E INSTITUTOS TECNICOS</t>
  </si>
  <si>
    <t>A|2|0|4|1|10</t>
  </si>
  <si>
    <t>A|2|0|4|10|10</t>
  </si>
  <si>
    <t>A|2|0|4|11|10</t>
  </si>
  <si>
    <t>A|2|0|4|41|10</t>
  </si>
  <si>
    <t xml:space="preserve">OTROS GASTOS POR ADQUISICION DE SERVICIOS </t>
  </si>
  <si>
    <t>A|2|0|4|5|10</t>
  </si>
  <si>
    <t>A|2|0|4|6|10</t>
  </si>
  <si>
    <t>COMUNICACIONES Y TRANSPORTES</t>
  </si>
  <si>
    <t>A|2|0|4|7|10</t>
  </si>
  <si>
    <t>IMPRESOS Y PUBLICACIONES</t>
  </si>
  <si>
    <t>A|2|0|4|8|10</t>
  </si>
  <si>
    <t>A|2|0|4|9|10</t>
  </si>
  <si>
    <t>TRANSFERENCIAS</t>
  </si>
  <si>
    <t>A|3|2|1|1|10</t>
  </si>
  <si>
    <t>CUOTA DE AUDITAJE CONTRANAL</t>
  </si>
  <si>
    <t>A|3|6|1|1|10</t>
  </si>
  <si>
    <t>SENTENCIAS Y CONCILIACION</t>
  </si>
  <si>
    <t>GASTOS DE INVERSION A.P.N.</t>
  </si>
  <si>
    <t>C|430|1000|18|11</t>
  </si>
  <si>
    <t>MEJORAMIENTO DE LA CAPACIDAD TECNICA Y ADMINISTRATIVA</t>
  </si>
  <si>
    <t>C|430|1000|19|11</t>
  </si>
  <si>
    <t>LEV. RECOP Y ACTUAL.  INF CUMPLIMIENTO OBJETIVOS MILENIO NAL.</t>
  </si>
  <si>
    <t>C|430|1000|20|11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</si>
  <si>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</si>
  <si>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</si>
  <si>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</si>
  <si>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</si>
  <si>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</si>
  <si>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</si>
  <si>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</si>
  <si>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</si>
  <si>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</si>
  <si>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</si>
  <si>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</si>
  <si>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</si>
  <si>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</si>
  <si>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</si>
  <si>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</si>
  <si>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</si>
  <si>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COORDINADOR PRESUPUESTO FUNCIONAMIENTO</t>
  </si>
  <si>
    <t xml:space="preserve">COORDINADOR PRESUPUESTO INVERSION </t>
  </si>
  <si>
    <r>
      <t xml:space="preserve">NOTA: MEDIANTE RESOLUCION No. 2922 DE 2007 DEL MINISTERIO DE  HACIENDA, POR LA CUAL SE EFECTUA UNA DISTRIBUCION EN EL PRESUPUESTO DE GASTOS DE FUNCIONAMIENTO por valor de $500.000.000 Y </t>
    </r>
    <r>
      <rPr>
        <sz val="10"/>
        <rFont val="Arial"/>
        <family val="2"/>
      </rPr>
      <t xml:space="preserve"> RESOLUCION No. 0982 DEL 06 DE NOVIEMBRE DE 2007, SE EFECUO UN TRASLA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</si>
</sst>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8" fillId="0" borderId="1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center"/>
    </xf>
    <xf numFmtId="4" fontId="9" fillId="0" borderId="2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5" xfId="0" applyFont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center"/>
    </xf>
    <xf numFmtId="4" fontId="0" fillId="0" borderId="28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/>
      <protection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8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0" xfId="0" applyNumberFormat="1" applyFont="1" applyBorder="1" applyAlignment="1" applyProtection="1">
      <alignment horizontal="left"/>
      <protection locked="0"/>
    </xf>
    <xf numFmtId="40" fontId="9" fillId="0" borderId="2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2" fillId="0" borderId="14" xfId="0" applyNumberFormat="1" applyFont="1" applyBorder="1" applyAlignment="1">
      <alignment horizontal="right"/>
    </xf>
    <xf numFmtId="197" fontId="9" fillId="0" borderId="20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/>
      <protection/>
    </xf>
    <xf numFmtId="4" fontId="2" fillId="0" borderId="36" xfId="0" applyNumberFormat="1" applyFont="1" applyBorder="1" applyAlignment="1">
      <alignment horizontal="right"/>
    </xf>
    <xf numFmtId="4" fontId="9" fillId="0" borderId="36" xfId="0" applyNumberFormat="1" applyFont="1" applyBorder="1" applyAlignment="1">
      <alignment horizontal="right"/>
    </xf>
    <xf numFmtId="4" fontId="2" fillId="0" borderId="20" xfId="0" applyNumberFormat="1" applyFont="1" applyBorder="1" applyAlignment="1" applyProtection="1">
      <alignment horizontal="right"/>
      <protection locked="0"/>
    </xf>
    <xf numFmtId="4" fontId="9" fillId="0" borderId="37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5" fillId="0" borderId="38" xfId="0" applyFont="1" applyBorder="1" applyAlignment="1">
      <alignment horizontal="center"/>
    </xf>
    <xf numFmtId="4" fontId="0" fillId="0" borderId="15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1" fillId="0" borderId="0" xfId="21" applyNumberFormat="1" applyFont="1" applyBorder="1" applyAlignment="1">
      <alignment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8" xfId="0" applyNumberFormat="1" applyFont="1" applyBorder="1" applyAlignment="1" applyProtection="1">
      <alignment horizontal="lef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3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14" xfId="0" applyNumberFormat="1" applyFont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40" fontId="0" fillId="0" borderId="12" xfId="0" applyNumberFormat="1" applyFont="1" applyBorder="1" applyAlignment="1" applyProtection="1">
      <alignment horizontal="right"/>
      <protection locked="0"/>
    </xf>
    <xf numFmtId="0" fontId="5" fillId="0" borderId="25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6"/>
  <sheetViews>
    <sheetView zoomScale="85" zoomScaleNormal="85" workbookViewId="0" topLeftCell="B7">
      <selection activeCell="A25" sqref="A25:BD26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5.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customWidth="1"/>
    <col min="15" max="15" width="22.140625" style="1" hidden="1" customWidth="1"/>
    <col min="16" max="16" width="17.421875" style="1" hidden="1" customWidth="1"/>
    <col min="17" max="17" width="17.57421875" style="1" customWidth="1"/>
    <col min="18" max="18" width="16.7109375" style="1" hidden="1" customWidth="1"/>
    <col min="19" max="19" width="15.421875" style="1" hidden="1" customWidth="1"/>
    <col min="20" max="20" width="18.421875" style="1" hidden="1" customWidth="1"/>
    <col min="21" max="21" width="17.28125" style="1" hidden="1" customWidth="1"/>
    <col min="22" max="22" width="17.8515625" style="1" hidden="1" customWidth="1"/>
    <col min="23" max="23" width="16.57421875" style="1" hidden="1" customWidth="1"/>
    <col min="24" max="24" width="18.140625" style="1" hidden="1" customWidth="1"/>
    <col min="25" max="25" width="16.00390625" style="1" hidden="1" customWidth="1"/>
    <col min="26" max="26" width="16.57421875" style="1" hidden="1" customWidth="1"/>
    <col min="27" max="27" width="16.8515625" style="1" hidden="1" customWidth="1"/>
    <col min="28" max="28" width="17.28125" style="1" hidden="1" customWidth="1"/>
    <col min="29" max="29" width="16.421875" style="1" hidden="1" customWidth="1"/>
    <col min="30" max="30" width="18.28125" style="1" hidden="1" customWidth="1"/>
    <col min="31" max="31" width="16.8515625" style="1" hidden="1" customWidth="1"/>
    <col min="32" max="32" width="19.28125" style="1" hidden="1" customWidth="1"/>
    <col min="33" max="33" width="19.7109375" style="1" hidden="1" customWidth="1"/>
    <col min="34" max="34" width="15.8515625" style="1" hidden="1" customWidth="1"/>
    <col min="35" max="35" width="16.57421875" style="1" hidden="1" customWidth="1"/>
    <col min="36" max="36" width="17.8515625" style="1" hidden="1" customWidth="1"/>
    <col min="37" max="37" width="16.00390625" style="1" hidden="1" customWidth="1"/>
    <col min="38" max="38" width="16.28125" style="1" customWidth="1"/>
    <col min="39" max="39" width="19.421875" style="1" customWidth="1"/>
    <col min="40" max="40" width="19.421875" style="1" hidden="1" customWidth="1"/>
    <col min="41" max="41" width="16.00390625" style="1" hidden="1" customWidth="1"/>
    <col min="42" max="42" width="17.28125" style="1" bestFit="1" customWidth="1"/>
    <col min="43" max="43" width="13.7109375" style="1" hidden="1" customWidth="1"/>
    <col min="44" max="44" width="14.140625" style="1" hidden="1" customWidth="1"/>
    <col min="45" max="45" width="13.421875" style="1" hidden="1" customWidth="1"/>
    <col min="46" max="46" width="15.00390625" style="1" hidden="1" customWidth="1"/>
    <col min="47" max="47" width="15.8515625" style="1" hidden="1" customWidth="1"/>
    <col min="48" max="48" width="15.421875" style="1" hidden="1" customWidth="1"/>
    <col min="49" max="49" width="13.57421875" style="1" hidden="1" customWidth="1"/>
    <col min="50" max="50" width="15.57421875" style="1" hidden="1" customWidth="1"/>
    <col min="51" max="51" width="13.00390625" style="1" hidden="1" customWidth="1"/>
    <col min="52" max="52" width="11.8515625" style="1" hidden="1" customWidth="1"/>
    <col min="53" max="53" width="13.421875" style="1" customWidth="1"/>
    <col min="54" max="54" width="12.8515625" style="1" hidden="1" customWidth="1"/>
    <col min="55" max="55" width="13.57421875" style="1" customWidth="1"/>
    <col min="56" max="56" width="15.00390625" style="1" customWidth="1"/>
    <col min="57" max="16384" width="11.421875" style="1" customWidth="1"/>
  </cols>
  <sheetData>
    <row r="1" spans="1:5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8"/>
    </row>
    <row r="2" spans="1:5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1"/>
    </row>
    <row r="3" spans="1:56" ht="18">
      <c r="A3" s="212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4"/>
    </row>
    <row r="4" spans="1:56" ht="20.25">
      <c r="A4" s="215" t="s">
        <v>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7"/>
    </row>
    <row r="5" spans="1:56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2"/>
    </row>
    <row r="6" spans="1:56" ht="12.75">
      <c r="A6" s="222" t="s">
        <v>4</v>
      </c>
      <c r="B6" s="223"/>
      <c r="C6" s="58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3" t="s">
        <v>6</v>
      </c>
      <c r="R6" s="53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9" t="s">
        <v>8</v>
      </c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92" t="s">
        <v>137</v>
      </c>
      <c r="BD6" s="52"/>
    </row>
    <row r="7" spans="1:56" ht="12.75">
      <c r="A7" s="222" t="s">
        <v>5</v>
      </c>
      <c r="B7" s="223"/>
      <c r="C7" s="58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3" t="s">
        <v>7</v>
      </c>
      <c r="R7" s="53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9" t="s">
        <v>9</v>
      </c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8">
        <v>2008</v>
      </c>
      <c r="BD7" s="52"/>
    </row>
    <row r="8" spans="1:56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6"/>
    </row>
    <row r="9" spans="1:56" ht="12.75">
      <c r="A9" s="104" t="s">
        <v>79</v>
      </c>
      <c r="B9" s="96"/>
      <c r="C9" s="97" t="s">
        <v>67</v>
      </c>
      <c r="D9" s="96" t="s">
        <v>65</v>
      </c>
      <c r="E9" s="96" t="s">
        <v>65</v>
      </c>
      <c r="F9" s="96" t="s">
        <v>65</v>
      </c>
      <c r="G9" s="96" t="s">
        <v>65</v>
      </c>
      <c r="H9" s="96" t="s">
        <v>65</v>
      </c>
      <c r="I9" s="96" t="s">
        <v>65</v>
      </c>
      <c r="J9" s="96" t="s">
        <v>65</v>
      </c>
      <c r="K9" s="96" t="s">
        <v>65</v>
      </c>
      <c r="L9" s="96" t="s">
        <v>65</v>
      </c>
      <c r="M9" s="96" t="s">
        <v>65</v>
      </c>
      <c r="N9" s="96" t="s">
        <v>65</v>
      </c>
      <c r="O9" s="96" t="s">
        <v>67</v>
      </c>
      <c r="P9" s="96" t="s">
        <v>65</v>
      </c>
      <c r="Q9" s="96" t="s">
        <v>65</v>
      </c>
      <c r="R9" s="97" t="s">
        <v>69</v>
      </c>
      <c r="S9" s="96" t="s">
        <v>26</v>
      </c>
      <c r="T9" s="96" t="s">
        <v>69</v>
      </c>
      <c r="U9" s="96" t="s">
        <v>26</v>
      </c>
      <c r="V9" s="96" t="s">
        <v>69</v>
      </c>
      <c r="W9" s="96" t="s">
        <v>26</v>
      </c>
      <c r="X9" s="96" t="s">
        <v>69</v>
      </c>
      <c r="Y9" s="96" t="s">
        <v>26</v>
      </c>
      <c r="Z9" s="96" t="s">
        <v>69</v>
      </c>
      <c r="AA9" s="96" t="s">
        <v>26</v>
      </c>
      <c r="AB9" s="96" t="s">
        <v>69</v>
      </c>
      <c r="AC9" s="96" t="s">
        <v>26</v>
      </c>
      <c r="AD9" s="96" t="s">
        <v>69</v>
      </c>
      <c r="AE9" s="96" t="s">
        <v>26</v>
      </c>
      <c r="AF9" s="96" t="s">
        <v>69</v>
      </c>
      <c r="AG9" s="96" t="s">
        <v>26</v>
      </c>
      <c r="AH9" s="97" t="s">
        <v>69</v>
      </c>
      <c r="AI9" s="96" t="s">
        <v>26</v>
      </c>
      <c r="AJ9" s="96" t="s">
        <v>69</v>
      </c>
      <c r="AK9" s="96" t="s">
        <v>26</v>
      </c>
      <c r="AL9" s="96" t="s">
        <v>69</v>
      </c>
      <c r="AM9" s="96" t="s">
        <v>26</v>
      </c>
      <c r="AN9" s="96" t="s">
        <v>69</v>
      </c>
      <c r="AO9" s="96" t="s">
        <v>26</v>
      </c>
      <c r="AP9" s="96" t="s">
        <v>32</v>
      </c>
      <c r="AQ9" s="96" t="s">
        <v>34</v>
      </c>
      <c r="AR9" s="96" t="s">
        <v>34</v>
      </c>
      <c r="AS9" s="96" t="s">
        <v>34</v>
      </c>
      <c r="AT9" s="96" t="s">
        <v>34</v>
      </c>
      <c r="AU9" s="96" t="s">
        <v>34</v>
      </c>
      <c r="AV9" s="96" t="s">
        <v>34</v>
      </c>
      <c r="AW9" s="96" t="s">
        <v>34</v>
      </c>
      <c r="AX9" s="96" t="s">
        <v>34</v>
      </c>
      <c r="AY9" s="96" t="s">
        <v>34</v>
      </c>
      <c r="AZ9" s="96" t="s">
        <v>34</v>
      </c>
      <c r="BA9" s="96" t="s">
        <v>34</v>
      </c>
      <c r="BB9" s="96" t="s">
        <v>34</v>
      </c>
      <c r="BC9" s="96" t="s">
        <v>34</v>
      </c>
      <c r="BD9" s="96" t="s">
        <v>37</v>
      </c>
    </row>
    <row r="10" spans="1:56" ht="12.75">
      <c r="A10" s="105" t="s">
        <v>10</v>
      </c>
      <c r="B10" s="98" t="s">
        <v>11</v>
      </c>
      <c r="C10" s="99" t="s">
        <v>68</v>
      </c>
      <c r="D10" s="98" t="s">
        <v>66</v>
      </c>
      <c r="E10" s="98" t="s">
        <v>66</v>
      </c>
      <c r="F10" s="98" t="s">
        <v>66</v>
      </c>
      <c r="G10" s="98" t="s">
        <v>66</v>
      </c>
      <c r="H10" s="98" t="s">
        <v>66</v>
      </c>
      <c r="I10" s="98" t="s">
        <v>66</v>
      </c>
      <c r="J10" s="98" t="s">
        <v>66</v>
      </c>
      <c r="K10" s="98" t="s">
        <v>66</v>
      </c>
      <c r="L10" s="98" t="s">
        <v>66</v>
      </c>
      <c r="M10" s="98" t="s">
        <v>66</v>
      </c>
      <c r="N10" s="98" t="s">
        <v>66</v>
      </c>
      <c r="O10" s="98" t="s">
        <v>68</v>
      </c>
      <c r="P10" s="98" t="s">
        <v>66</v>
      </c>
      <c r="Q10" s="98" t="s">
        <v>66</v>
      </c>
      <c r="R10" s="99" t="s">
        <v>68</v>
      </c>
      <c r="S10" s="98" t="s">
        <v>27</v>
      </c>
      <c r="T10" s="98" t="s">
        <v>68</v>
      </c>
      <c r="U10" s="98" t="s">
        <v>27</v>
      </c>
      <c r="V10" s="98" t="s">
        <v>68</v>
      </c>
      <c r="W10" s="98" t="s">
        <v>27</v>
      </c>
      <c r="X10" s="98" t="s">
        <v>68</v>
      </c>
      <c r="Y10" s="98" t="s">
        <v>27</v>
      </c>
      <c r="Z10" s="98" t="s">
        <v>68</v>
      </c>
      <c r="AA10" s="98" t="s">
        <v>27</v>
      </c>
      <c r="AB10" s="98" t="s">
        <v>68</v>
      </c>
      <c r="AC10" s="98" t="s">
        <v>27</v>
      </c>
      <c r="AD10" s="100" t="s">
        <v>68</v>
      </c>
      <c r="AE10" s="100" t="s">
        <v>27</v>
      </c>
      <c r="AF10" s="98" t="s">
        <v>68</v>
      </c>
      <c r="AG10" s="98" t="s">
        <v>27</v>
      </c>
      <c r="AH10" s="99" t="s">
        <v>68</v>
      </c>
      <c r="AI10" s="98" t="s">
        <v>27</v>
      </c>
      <c r="AJ10" s="98" t="s">
        <v>68</v>
      </c>
      <c r="AK10" s="98" t="s">
        <v>27</v>
      </c>
      <c r="AL10" s="98" t="s">
        <v>68</v>
      </c>
      <c r="AM10" s="98" t="s">
        <v>27</v>
      </c>
      <c r="AN10" s="98" t="s">
        <v>68</v>
      </c>
      <c r="AO10" s="98" t="s">
        <v>27</v>
      </c>
      <c r="AP10" s="98" t="s">
        <v>27</v>
      </c>
      <c r="AQ10" s="98" t="s">
        <v>35</v>
      </c>
      <c r="AR10" s="98" t="s">
        <v>35</v>
      </c>
      <c r="AS10" s="98" t="s">
        <v>35</v>
      </c>
      <c r="AT10" s="98" t="s">
        <v>35</v>
      </c>
      <c r="AU10" s="98" t="s">
        <v>35</v>
      </c>
      <c r="AV10" s="98" t="s">
        <v>35</v>
      </c>
      <c r="AW10" s="98" t="s">
        <v>35</v>
      </c>
      <c r="AX10" s="98" t="s">
        <v>35</v>
      </c>
      <c r="AY10" s="98" t="s">
        <v>35</v>
      </c>
      <c r="AZ10" s="98" t="s">
        <v>35</v>
      </c>
      <c r="BA10" s="98" t="s">
        <v>35</v>
      </c>
      <c r="BB10" s="98" t="s">
        <v>35</v>
      </c>
      <c r="BC10" s="98" t="s">
        <v>36</v>
      </c>
      <c r="BD10" s="98" t="s">
        <v>38</v>
      </c>
    </row>
    <row r="11" spans="1:56" ht="13.5" thickBot="1">
      <c r="A11" s="106"/>
      <c r="B11" s="101" t="s">
        <v>12</v>
      </c>
      <c r="C11" s="101" t="s">
        <v>24</v>
      </c>
      <c r="D11" s="101" t="s">
        <v>13</v>
      </c>
      <c r="E11" s="101" t="s">
        <v>14</v>
      </c>
      <c r="F11" s="101" t="s">
        <v>15</v>
      </c>
      <c r="G11" s="101" t="s">
        <v>16</v>
      </c>
      <c r="H11" s="101" t="s">
        <v>17</v>
      </c>
      <c r="I11" s="101" t="s">
        <v>18</v>
      </c>
      <c r="J11" s="101" t="s">
        <v>19</v>
      </c>
      <c r="K11" s="101" t="s">
        <v>20</v>
      </c>
      <c r="L11" s="101" t="s">
        <v>21</v>
      </c>
      <c r="M11" s="101" t="s">
        <v>22</v>
      </c>
      <c r="N11" s="101" t="s">
        <v>23</v>
      </c>
      <c r="O11" s="101" t="s">
        <v>24</v>
      </c>
      <c r="P11" s="101" t="s">
        <v>24</v>
      </c>
      <c r="Q11" s="101" t="s">
        <v>25</v>
      </c>
      <c r="R11" s="101" t="s">
        <v>120</v>
      </c>
      <c r="S11" s="101" t="s">
        <v>13</v>
      </c>
      <c r="T11" s="101" t="s">
        <v>78</v>
      </c>
      <c r="U11" s="101" t="s">
        <v>14</v>
      </c>
      <c r="V11" s="101" t="s">
        <v>77</v>
      </c>
      <c r="W11" s="101" t="s">
        <v>15</v>
      </c>
      <c r="X11" s="101" t="s">
        <v>76</v>
      </c>
      <c r="Y11" s="101" t="s">
        <v>16</v>
      </c>
      <c r="Z11" s="101" t="s">
        <v>75</v>
      </c>
      <c r="AA11" s="101" t="s">
        <v>28</v>
      </c>
      <c r="AB11" s="101" t="s">
        <v>74</v>
      </c>
      <c r="AC11" s="101" t="s">
        <v>29</v>
      </c>
      <c r="AD11" s="101" t="s">
        <v>19</v>
      </c>
      <c r="AE11" s="101" t="s">
        <v>30</v>
      </c>
      <c r="AF11" s="101" t="s">
        <v>73</v>
      </c>
      <c r="AG11" s="101" t="s">
        <v>20</v>
      </c>
      <c r="AH11" s="101" t="s">
        <v>72</v>
      </c>
      <c r="AI11" s="101" t="s">
        <v>21</v>
      </c>
      <c r="AJ11" s="101" t="s">
        <v>22</v>
      </c>
      <c r="AK11" s="101" t="s">
        <v>31</v>
      </c>
      <c r="AL11" s="101" t="s">
        <v>71</v>
      </c>
      <c r="AM11" s="101" t="s">
        <v>23</v>
      </c>
      <c r="AN11" s="101" t="s">
        <v>70</v>
      </c>
      <c r="AO11" s="101" t="s">
        <v>24</v>
      </c>
      <c r="AP11" s="101" t="s">
        <v>33</v>
      </c>
      <c r="AQ11" s="101" t="s">
        <v>13</v>
      </c>
      <c r="AR11" s="101" t="s">
        <v>14</v>
      </c>
      <c r="AS11" s="101" t="s">
        <v>15</v>
      </c>
      <c r="AT11" s="101" t="s">
        <v>16</v>
      </c>
      <c r="AU11" s="101" t="s">
        <v>28</v>
      </c>
      <c r="AV11" s="101" t="s">
        <v>24</v>
      </c>
      <c r="AW11" s="101" t="s">
        <v>30</v>
      </c>
      <c r="AX11" s="101" t="s">
        <v>23</v>
      </c>
      <c r="AY11" s="101" t="s">
        <v>21</v>
      </c>
      <c r="AZ11" s="101" t="s">
        <v>31</v>
      </c>
      <c r="BA11" s="101" t="s">
        <v>23</v>
      </c>
      <c r="BB11" s="101" t="s">
        <v>24</v>
      </c>
      <c r="BC11" s="101" t="s">
        <v>33</v>
      </c>
      <c r="BD11" s="101" t="s">
        <v>39</v>
      </c>
    </row>
    <row r="12" spans="1:56" ht="13.5" thickBot="1">
      <c r="A12" s="102">
        <v>1</v>
      </c>
      <c r="B12" s="102">
        <v>2</v>
      </c>
      <c r="C12" s="102">
        <v>3</v>
      </c>
      <c r="D12" s="102">
        <v>3</v>
      </c>
      <c r="E12" s="103">
        <v>3</v>
      </c>
      <c r="F12" s="103">
        <v>3</v>
      </c>
      <c r="G12" s="103">
        <v>3</v>
      </c>
      <c r="H12" s="103">
        <v>3</v>
      </c>
      <c r="I12" s="103">
        <v>3</v>
      </c>
      <c r="J12" s="103">
        <v>3</v>
      </c>
      <c r="K12" s="103">
        <v>3</v>
      </c>
      <c r="L12" s="103">
        <v>3</v>
      </c>
      <c r="M12" s="103">
        <v>3</v>
      </c>
      <c r="N12" s="103">
        <v>3</v>
      </c>
      <c r="O12" s="102">
        <v>3</v>
      </c>
      <c r="P12" s="103">
        <v>3</v>
      </c>
      <c r="Q12" s="102">
        <v>4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5</v>
      </c>
      <c r="AD12" s="102">
        <v>5</v>
      </c>
      <c r="AE12" s="102">
        <v>5</v>
      </c>
      <c r="AF12" s="102">
        <v>5</v>
      </c>
      <c r="AG12" s="102">
        <v>5</v>
      </c>
      <c r="AH12" s="102">
        <v>5</v>
      </c>
      <c r="AI12" s="102">
        <v>5</v>
      </c>
      <c r="AJ12" s="102">
        <v>5</v>
      </c>
      <c r="AK12" s="102">
        <v>5</v>
      </c>
      <c r="AL12" s="102">
        <v>5</v>
      </c>
      <c r="AM12" s="102">
        <v>5</v>
      </c>
      <c r="AN12" s="102">
        <v>5</v>
      </c>
      <c r="AO12" s="102">
        <v>5</v>
      </c>
      <c r="AP12" s="102">
        <v>6</v>
      </c>
      <c r="AQ12" s="102">
        <v>7</v>
      </c>
      <c r="AR12" s="102">
        <v>7</v>
      </c>
      <c r="AS12" s="102">
        <v>7</v>
      </c>
      <c r="AT12" s="102">
        <v>7</v>
      </c>
      <c r="AU12" s="102">
        <v>7</v>
      </c>
      <c r="AV12" s="102">
        <v>7</v>
      </c>
      <c r="AW12" s="102">
        <v>7</v>
      </c>
      <c r="AX12" s="102">
        <v>7</v>
      </c>
      <c r="AY12" s="102">
        <v>7</v>
      </c>
      <c r="AZ12" s="102">
        <v>7</v>
      </c>
      <c r="BA12" s="102">
        <v>7</v>
      </c>
      <c r="BB12" s="102">
        <v>7</v>
      </c>
      <c r="BC12" s="102">
        <v>8</v>
      </c>
      <c r="BD12" s="102">
        <v>9</v>
      </c>
    </row>
    <row r="13" spans="1:56" ht="24.75" customHeight="1">
      <c r="A13" s="63" t="s">
        <v>81</v>
      </c>
      <c r="B13" s="18">
        <f>10943450000-1894000000+9000000000</f>
        <v>18049450000</v>
      </c>
      <c r="C13" s="18">
        <f>431131969-16883621-62876525-17908977-8441810+54980</f>
        <v>325076016</v>
      </c>
      <c r="D13" s="18">
        <v>578541009.71</v>
      </c>
      <c r="E13" s="18">
        <v>88114460.34</v>
      </c>
      <c r="F13" s="18">
        <v>156799294.22</v>
      </c>
      <c r="G13" s="18">
        <v>58697992.45</v>
      </c>
      <c r="H13" s="18">
        <v>65349321.28</v>
      </c>
      <c r="I13" s="18">
        <v>45455724.69</v>
      </c>
      <c r="J13" s="18">
        <v>66800162.24</v>
      </c>
      <c r="K13" s="18">
        <v>4612774118.1</v>
      </c>
      <c r="L13" s="18">
        <v>4894115012.9</v>
      </c>
      <c r="M13" s="18">
        <v>346828404.44</v>
      </c>
      <c r="N13" s="18">
        <v>3236696541.62</v>
      </c>
      <c r="O13" s="18"/>
      <c r="P13" s="18"/>
      <c r="Q13" s="17">
        <f>SUM(C13:P13)</f>
        <v>14475248057.990002</v>
      </c>
      <c r="R13" s="16">
        <v>318876723</v>
      </c>
      <c r="S13" s="18">
        <v>466387030.71</v>
      </c>
      <c r="T13" s="18">
        <v>866552</v>
      </c>
      <c r="U13" s="18">
        <v>88393074.34</v>
      </c>
      <c r="V13" s="18">
        <v>4420000</v>
      </c>
      <c r="W13" s="18">
        <v>148642404.22</v>
      </c>
      <c r="X13" s="18">
        <v>506898</v>
      </c>
      <c r="Y13" s="18">
        <v>15054369.45</v>
      </c>
      <c r="Z13" s="18"/>
      <c r="AA13" s="18">
        <v>26305057.28</v>
      </c>
      <c r="AB13" s="18"/>
      <c r="AC13" s="18">
        <v>44600180.69</v>
      </c>
      <c r="AD13" s="18">
        <v>0</v>
      </c>
      <c r="AE13" s="18">
        <v>56296028.24</v>
      </c>
      <c r="AF13" s="18">
        <v>91420109.9</v>
      </c>
      <c r="AG13" s="18"/>
      <c r="AH13" s="18">
        <v>350863</v>
      </c>
      <c r="AI13" s="18">
        <v>4480425525.9</v>
      </c>
      <c r="AJ13" s="18">
        <v>54980</v>
      </c>
      <c r="AK13" s="18">
        <v>5369508459.64</v>
      </c>
      <c r="AL13" s="18">
        <v>0</v>
      </c>
      <c r="AM13" s="18">
        <v>3011668838.62</v>
      </c>
      <c r="AN13" s="18"/>
      <c r="AO13" s="18"/>
      <c r="AP13" s="14">
        <f>SUM(R13:AO13)</f>
        <v>14123777094.989998</v>
      </c>
      <c r="AQ13" s="18">
        <v>0</v>
      </c>
      <c r="AR13" s="18"/>
      <c r="AS13" s="18"/>
      <c r="AT13" s="18"/>
      <c r="AU13" s="18"/>
      <c r="AV13" s="18">
        <v>0</v>
      </c>
      <c r="AW13" s="18">
        <v>0</v>
      </c>
      <c r="AX13" s="18"/>
      <c r="AY13" s="18"/>
      <c r="AZ13" s="18">
        <v>0</v>
      </c>
      <c r="BA13" s="18">
        <v>0</v>
      </c>
      <c r="BB13" s="18">
        <v>0</v>
      </c>
      <c r="BC13" s="13">
        <f>SUM(AQ13:BB13)</f>
        <v>0</v>
      </c>
      <c r="BD13" s="82">
        <f>SUM(Q13-AP13-BC13)</f>
        <v>351470963.0000038</v>
      </c>
    </row>
    <row r="14" spans="1:56" ht="24.75" customHeight="1">
      <c r="A14" s="64" t="s">
        <v>82</v>
      </c>
      <c r="B14" s="19"/>
      <c r="C14" s="19">
        <v>716500</v>
      </c>
      <c r="D14" s="19">
        <v>752379</v>
      </c>
      <c r="E14" s="19">
        <v>2073058</v>
      </c>
      <c r="F14" s="19">
        <v>752047</v>
      </c>
      <c r="G14" s="19">
        <v>2435976</v>
      </c>
      <c r="H14" s="19">
        <v>12183877.48</v>
      </c>
      <c r="I14" s="19">
        <v>6001993</v>
      </c>
      <c r="J14" s="19">
        <v>5906939.28</v>
      </c>
      <c r="K14" s="19">
        <v>916540</v>
      </c>
      <c r="L14" s="19">
        <v>9227785</v>
      </c>
      <c r="M14" s="19">
        <v>3766412.36</v>
      </c>
      <c r="N14" s="19">
        <v>3163214</v>
      </c>
      <c r="O14" s="19"/>
      <c r="P14" s="19"/>
      <c r="Q14" s="17">
        <f>SUM(C14:P14)</f>
        <v>47896721.120000005</v>
      </c>
      <c r="R14" s="17"/>
      <c r="S14" s="19">
        <v>752379</v>
      </c>
      <c r="T14" s="19">
        <v>0</v>
      </c>
      <c r="U14" s="19">
        <v>2073058</v>
      </c>
      <c r="V14" s="19">
        <v>0</v>
      </c>
      <c r="W14" s="19">
        <v>752047</v>
      </c>
      <c r="X14" s="19"/>
      <c r="Y14" s="19">
        <v>2435976</v>
      </c>
      <c r="Z14" s="19"/>
      <c r="AA14" s="19">
        <v>12183877.48</v>
      </c>
      <c r="AB14" s="19">
        <v>716500</v>
      </c>
      <c r="AC14" s="19">
        <v>6001993</v>
      </c>
      <c r="AD14" s="19">
        <v>0</v>
      </c>
      <c r="AE14" s="19">
        <v>5906939.28</v>
      </c>
      <c r="AF14" s="19">
        <v>916540</v>
      </c>
      <c r="AG14" s="19"/>
      <c r="AH14" s="19"/>
      <c r="AI14" s="19">
        <v>9227785</v>
      </c>
      <c r="AJ14" s="19">
        <v>0</v>
      </c>
      <c r="AK14" s="19">
        <v>3766412.36</v>
      </c>
      <c r="AL14" s="19">
        <v>0</v>
      </c>
      <c r="AM14" s="19">
        <v>3163214</v>
      </c>
      <c r="AN14" s="19"/>
      <c r="AO14" s="19"/>
      <c r="AP14" s="78">
        <f>SUM(R14:AO14)</f>
        <v>47896721.120000005</v>
      </c>
      <c r="AQ14" s="19">
        <v>0</v>
      </c>
      <c r="AR14" s="19"/>
      <c r="AS14" s="19"/>
      <c r="AT14" s="19"/>
      <c r="AU14" s="19"/>
      <c r="AV14" s="19">
        <v>0</v>
      </c>
      <c r="AW14" s="19">
        <v>0</v>
      </c>
      <c r="AX14" s="19"/>
      <c r="AY14" s="19"/>
      <c r="AZ14" s="19">
        <v>0</v>
      </c>
      <c r="BA14" s="19">
        <v>0</v>
      </c>
      <c r="BB14" s="19">
        <v>0</v>
      </c>
      <c r="BC14" s="14">
        <f>SUM(AQ14:BB14)</f>
        <v>0</v>
      </c>
      <c r="BD14" s="15">
        <f>SUM(Q14-AP14-BC14)</f>
        <v>0</v>
      </c>
    </row>
    <row r="15" spans="1:56" ht="25.5" customHeight="1">
      <c r="A15" s="64" t="s">
        <v>128</v>
      </c>
      <c r="B15" s="19">
        <v>152000000</v>
      </c>
      <c r="C15" s="19"/>
      <c r="D15" s="19"/>
      <c r="E15" s="19"/>
      <c r="F15" s="19"/>
      <c r="G15" s="94">
        <v>4894648</v>
      </c>
      <c r="H15" s="19"/>
      <c r="I15" s="19">
        <v>11260952</v>
      </c>
      <c r="J15" s="19"/>
      <c r="K15" s="19"/>
      <c r="L15" s="19">
        <v>0</v>
      </c>
      <c r="M15" s="19">
        <v>19338689.56</v>
      </c>
      <c r="N15" s="19"/>
      <c r="O15" s="19"/>
      <c r="P15" s="19"/>
      <c r="Q15" s="17">
        <f>SUM(C15:P15)</f>
        <v>35494289.56</v>
      </c>
      <c r="R15" s="17"/>
      <c r="S15" s="19"/>
      <c r="T15" s="19"/>
      <c r="U15" s="19"/>
      <c r="V15" s="19"/>
      <c r="W15" s="19"/>
      <c r="X15" s="19"/>
      <c r="Y15" s="19">
        <v>4894648</v>
      </c>
      <c r="Z15" s="19"/>
      <c r="AA15" s="19">
        <v>0</v>
      </c>
      <c r="AB15" s="19"/>
      <c r="AC15" s="19">
        <v>11260952</v>
      </c>
      <c r="AD15" s="19">
        <v>0</v>
      </c>
      <c r="AE15" s="94"/>
      <c r="AF15" s="19"/>
      <c r="AG15" s="19"/>
      <c r="AH15" s="19"/>
      <c r="AI15" s="19"/>
      <c r="AJ15" s="19">
        <v>0</v>
      </c>
      <c r="AK15" s="19">
        <v>19338689.56</v>
      </c>
      <c r="AL15" s="19">
        <v>0</v>
      </c>
      <c r="AM15" s="19">
        <v>0</v>
      </c>
      <c r="AN15" s="19"/>
      <c r="AO15" s="19"/>
      <c r="AP15" s="78">
        <f>SUM(R15:AO15)</f>
        <v>35494289.56</v>
      </c>
      <c r="AQ15" s="19">
        <v>0</v>
      </c>
      <c r="AR15" s="19"/>
      <c r="AS15" s="19"/>
      <c r="AT15" s="19"/>
      <c r="AU15" s="19"/>
      <c r="AV15" s="19">
        <v>0</v>
      </c>
      <c r="AW15" s="19">
        <v>0</v>
      </c>
      <c r="AX15" s="19"/>
      <c r="AY15" s="19"/>
      <c r="AZ15" s="19">
        <v>0</v>
      </c>
      <c r="BA15" s="19">
        <v>0</v>
      </c>
      <c r="BB15" s="19">
        <v>0</v>
      </c>
      <c r="BC15" s="14">
        <f>SUM(AQ15:BB15)</f>
        <v>0</v>
      </c>
      <c r="BD15" s="15">
        <f>SUM(Q15-AP15-BC15)</f>
        <v>0</v>
      </c>
    </row>
    <row r="16" spans="1:56" ht="18" customHeight="1">
      <c r="A16" s="12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7"/>
      <c r="R16" s="1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78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4"/>
      <c r="BD16" s="116"/>
    </row>
    <row r="17" spans="1:56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7"/>
      <c r="R17" s="1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4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4"/>
      <c r="BD17" s="15"/>
    </row>
    <row r="18" spans="1:56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  <c r="R18" s="17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4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4"/>
      <c r="BD18" s="15"/>
    </row>
    <row r="19" spans="1:56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  <c r="R19" s="17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4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4"/>
      <c r="BD19" s="15"/>
    </row>
    <row r="20" spans="1:56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7"/>
      <c r="R20" s="17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4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4"/>
      <c r="BD20" s="15"/>
    </row>
    <row r="21" spans="1:56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7"/>
      <c r="R21" s="17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4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4"/>
      <c r="BD21" s="15"/>
    </row>
    <row r="22" spans="1:56" ht="18" customHeight="1" thickBot="1">
      <c r="A22" s="89" t="s">
        <v>88</v>
      </c>
      <c r="B22" s="90">
        <f aca="true" t="shared" si="0" ref="B22:AG22">SUM(B13:B21)</f>
        <v>18201450000</v>
      </c>
      <c r="C22" s="90">
        <f t="shared" si="0"/>
        <v>325792516</v>
      </c>
      <c r="D22" s="90">
        <f t="shared" si="0"/>
        <v>579293388.71</v>
      </c>
      <c r="E22" s="90">
        <f t="shared" si="0"/>
        <v>90187518.34</v>
      </c>
      <c r="F22" s="90">
        <f t="shared" si="0"/>
        <v>157551341.22</v>
      </c>
      <c r="G22" s="90">
        <f t="shared" si="0"/>
        <v>66028616.45</v>
      </c>
      <c r="H22" s="90">
        <f t="shared" si="0"/>
        <v>77533198.76</v>
      </c>
      <c r="I22" s="90">
        <f t="shared" si="0"/>
        <v>62718669.69</v>
      </c>
      <c r="J22" s="90">
        <f t="shared" si="0"/>
        <v>72707101.52</v>
      </c>
      <c r="K22" s="90">
        <f t="shared" si="0"/>
        <v>4613690658.1</v>
      </c>
      <c r="L22" s="90">
        <f t="shared" si="0"/>
        <v>4903342797.9</v>
      </c>
      <c r="M22" s="90">
        <f t="shared" si="0"/>
        <v>369933506.36</v>
      </c>
      <c r="N22" s="90">
        <f t="shared" si="0"/>
        <v>3239859755.62</v>
      </c>
      <c r="O22" s="90">
        <f t="shared" si="0"/>
        <v>0</v>
      </c>
      <c r="P22" s="90">
        <f t="shared" si="0"/>
        <v>0</v>
      </c>
      <c r="Q22" s="90">
        <f t="shared" si="0"/>
        <v>14558639068.670002</v>
      </c>
      <c r="R22" s="90">
        <f t="shared" si="0"/>
        <v>318876723</v>
      </c>
      <c r="S22" s="90">
        <f t="shared" si="0"/>
        <v>467139409.71</v>
      </c>
      <c r="T22" s="90">
        <f t="shared" si="0"/>
        <v>866552</v>
      </c>
      <c r="U22" s="90">
        <f t="shared" si="0"/>
        <v>90466132.34</v>
      </c>
      <c r="V22" s="90">
        <f t="shared" si="0"/>
        <v>4420000</v>
      </c>
      <c r="W22" s="90">
        <f t="shared" si="0"/>
        <v>149394451.22</v>
      </c>
      <c r="X22" s="90">
        <f t="shared" si="0"/>
        <v>506898</v>
      </c>
      <c r="Y22" s="90">
        <f t="shared" si="0"/>
        <v>22384993.45</v>
      </c>
      <c r="Z22" s="90">
        <f t="shared" si="0"/>
        <v>0</v>
      </c>
      <c r="AA22" s="90">
        <f t="shared" si="0"/>
        <v>38488934.760000005</v>
      </c>
      <c r="AB22" s="90">
        <f t="shared" si="0"/>
        <v>716500</v>
      </c>
      <c r="AC22" s="90">
        <f t="shared" si="0"/>
        <v>61863125.69</v>
      </c>
      <c r="AD22" s="90">
        <f t="shared" si="0"/>
        <v>0</v>
      </c>
      <c r="AE22" s="90">
        <f t="shared" si="0"/>
        <v>62202967.52</v>
      </c>
      <c r="AF22" s="90">
        <f t="shared" si="0"/>
        <v>92336649.9</v>
      </c>
      <c r="AG22" s="90">
        <f t="shared" si="0"/>
        <v>0</v>
      </c>
      <c r="AH22" s="90">
        <f aca="true" t="shared" si="1" ref="AH22:BD22">SUM(AH13:AH21)</f>
        <v>350863</v>
      </c>
      <c r="AI22" s="90">
        <f t="shared" si="1"/>
        <v>4489653310.9</v>
      </c>
      <c r="AJ22" s="90">
        <f t="shared" si="1"/>
        <v>54980</v>
      </c>
      <c r="AK22" s="90">
        <f t="shared" si="1"/>
        <v>5392613561.56</v>
      </c>
      <c r="AL22" s="90">
        <f t="shared" si="1"/>
        <v>0</v>
      </c>
      <c r="AM22" s="90">
        <f t="shared" si="1"/>
        <v>3014832052.62</v>
      </c>
      <c r="AN22" s="90">
        <f t="shared" si="1"/>
        <v>0</v>
      </c>
      <c r="AO22" s="90">
        <f t="shared" si="1"/>
        <v>0</v>
      </c>
      <c r="AP22" s="114">
        <f t="shared" si="1"/>
        <v>14207168105.669998</v>
      </c>
      <c r="AQ22" s="90">
        <f t="shared" si="1"/>
        <v>0</v>
      </c>
      <c r="AR22" s="90">
        <f t="shared" si="1"/>
        <v>0</v>
      </c>
      <c r="AS22" s="90">
        <f t="shared" si="1"/>
        <v>0</v>
      </c>
      <c r="AT22" s="90">
        <f t="shared" si="1"/>
        <v>0</v>
      </c>
      <c r="AU22" s="90">
        <f t="shared" si="1"/>
        <v>0</v>
      </c>
      <c r="AV22" s="90">
        <f t="shared" si="1"/>
        <v>0</v>
      </c>
      <c r="AW22" s="90">
        <f t="shared" si="1"/>
        <v>0</v>
      </c>
      <c r="AX22" s="90">
        <f t="shared" si="1"/>
        <v>0</v>
      </c>
      <c r="AY22" s="90">
        <f t="shared" si="1"/>
        <v>0</v>
      </c>
      <c r="AZ22" s="90">
        <f t="shared" si="1"/>
        <v>0</v>
      </c>
      <c r="BA22" s="90">
        <f t="shared" si="1"/>
        <v>0</v>
      </c>
      <c r="BB22" s="90">
        <f t="shared" si="1"/>
        <v>0</v>
      </c>
      <c r="BC22" s="90">
        <f t="shared" si="1"/>
        <v>0</v>
      </c>
      <c r="BD22" s="91">
        <f t="shared" si="1"/>
        <v>351470963.0000038</v>
      </c>
    </row>
    <row r="23" spans="1:56" ht="12.75">
      <c r="A23" s="81" t="s">
        <v>121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1"/>
    </row>
    <row r="24" spans="1:56" ht="12.75">
      <c r="A24" s="9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9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6"/>
    </row>
    <row r="25" spans="1:56" ht="12.75">
      <c r="A25" s="225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4"/>
    </row>
    <row r="26" spans="1:56" ht="24" customHeight="1">
      <c r="A26" s="225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4"/>
    </row>
    <row r="27" spans="1:56" ht="12.75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20"/>
    </row>
    <row r="28" spans="1:56" ht="12.75">
      <c r="A28" s="21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20"/>
    </row>
    <row r="29" spans="1:5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6"/>
    </row>
    <row r="30" spans="1:56" ht="13.5" thickBot="1">
      <c r="A30" s="36"/>
      <c r="B30" s="42"/>
      <c r="C30" s="42"/>
      <c r="D30" s="46"/>
      <c r="E30" s="46"/>
      <c r="F30" s="46"/>
      <c r="G30" s="46"/>
      <c r="H30" s="46"/>
      <c r="I30" s="46"/>
      <c r="J30" s="46"/>
      <c r="K30" s="46"/>
      <c r="L30" s="46"/>
      <c r="M30" s="8"/>
      <c r="N30" s="8"/>
      <c r="O30" s="8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2"/>
      <c r="BD30" s="6"/>
    </row>
    <row r="31" spans="1:56" ht="12.75">
      <c r="A31" s="36"/>
      <c r="B31" s="224" t="s">
        <v>133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5"/>
      <c r="BC31" s="2"/>
      <c r="BD31" s="6"/>
    </row>
    <row r="32" spans="1:56" ht="12.75">
      <c r="A32" s="4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6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5"/>
      <c r="BC32" s="5"/>
      <c r="BD32" s="6"/>
    </row>
    <row r="33" spans="1:56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6"/>
    </row>
    <row r="34" spans="1:56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9"/>
    </row>
    <row r="36" ht="12.75">
      <c r="B36" s="2"/>
    </row>
  </sheetData>
  <mergeCells count="10">
    <mergeCell ref="A27:BD28"/>
    <mergeCell ref="B32:N32"/>
    <mergeCell ref="A6:B6"/>
    <mergeCell ref="A7:B7"/>
    <mergeCell ref="B31:O31"/>
    <mergeCell ref="A25:BD26"/>
    <mergeCell ref="A1:BD1"/>
    <mergeCell ref="A2:BD2"/>
    <mergeCell ref="A3:BD3"/>
    <mergeCell ref="A4:BD4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N11">
      <pane ySplit="645" topLeftCell="BM1" activePane="bottomLeft" state="split"/>
      <selection pane="topLeft" activeCell="AQ11" sqref="AQ1:AV16384"/>
      <selection pane="bottomLeft" activeCell="AR49" sqref="AR4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customWidth="1"/>
    <col min="28" max="28" width="21.00390625" style="1" hidden="1" customWidth="1"/>
    <col min="29" max="29" width="19.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customWidth="1"/>
    <col min="41" max="41" width="23.00390625" style="1" hidden="1" customWidth="1"/>
    <col min="42" max="42" width="19.57421875" style="1" customWidth="1"/>
    <col min="43" max="43" width="21.28125" style="117" bestFit="1" customWidth="1"/>
    <col min="44" max="44" width="19.57421875" style="117" customWidth="1"/>
    <col min="45" max="45" width="17.7109375" style="144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8"/>
    </row>
    <row r="2" spans="1:42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1"/>
    </row>
    <row r="3" spans="1:42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4"/>
    </row>
    <row r="4" spans="1:42" ht="15.75">
      <c r="A4" s="209" t="s">
        <v>52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1"/>
    </row>
    <row r="5" spans="1:42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7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8"/>
    </row>
    <row r="7" spans="1:43" ht="15.75">
      <c r="A7" s="226" t="s">
        <v>4</v>
      </c>
      <c r="B7" s="22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138</v>
      </c>
      <c r="AQ7" s="119"/>
    </row>
    <row r="8" spans="1:43" ht="20.25">
      <c r="A8" s="226" t="s">
        <v>5</v>
      </c>
      <c r="B8" s="22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2008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5">
      <c r="A11" s="109" t="s">
        <v>40</v>
      </c>
      <c r="B11" s="109" t="s">
        <v>42</v>
      </c>
      <c r="C11" s="109" t="s">
        <v>43</v>
      </c>
      <c r="D11" s="109" t="s">
        <v>44</v>
      </c>
      <c r="E11" s="109" t="s">
        <v>44</v>
      </c>
      <c r="F11" s="109" t="s">
        <v>44</v>
      </c>
      <c r="G11" s="109" t="s">
        <v>44</v>
      </c>
      <c r="H11" s="109" t="s">
        <v>44</v>
      </c>
      <c r="I11" s="109" t="s">
        <v>44</v>
      </c>
      <c r="J11" s="109" t="s">
        <v>44</v>
      </c>
      <c r="K11" s="109" t="s">
        <v>44</v>
      </c>
      <c r="L11" s="109" t="s">
        <v>44</v>
      </c>
      <c r="M11" s="109" t="s">
        <v>44</v>
      </c>
      <c r="N11" s="109" t="s">
        <v>44</v>
      </c>
      <c r="O11" s="109" t="s">
        <v>44</v>
      </c>
      <c r="P11" s="109" t="s">
        <v>44</v>
      </c>
      <c r="Q11" s="109" t="s">
        <v>45</v>
      </c>
      <c r="R11" s="109" t="s">
        <v>45</v>
      </c>
      <c r="S11" s="109" t="s">
        <v>45</v>
      </c>
      <c r="T11" s="109" t="s">
        <v>45</v>
      </c>
      <c r="U11" s="109" t="s">
        <v>45</v>
      </c>
      <c r="V11" s="109" t="s">
        <v>45</v>
      </c>
      <c r="W11" s="109" t="s">
        <v>45</v>
      </c>
      <c r="X11" s="109" t="s">
        <v>45</v>
      </c>
      <c r="Y11" s="109" t="s">
        <v>45</v>
      </c>
      <c r="Z11" s="109" t="s">
        <v>45</v>
      </c>
      <c r="AA11" s="109" t="s">
        <v>45</v>
      </c>
      <c r="AB11" s="109" t="s">
        <v>45</v>
      </c>
      <c r="AC11" s="109" t="s">
        <v>45</v>
      </c>
      <c r="AD11" s="109" t="s">
        <v>46</v>
      </c>
      <c r="AE11" s="109" t="s">
        <v>46</v>
      </c>
      <c r="AF11" s="109" t="s">
        <v>46</v>
      </c>
      <c r="AG11" s="109" t="s">
        <v>46</v>
      </c>
      <c r="AH11" s="109" t="s">
        <v>46</v>
      </c>
      <c r="AI11" s="109" t="s">
        <v>46</v>
      </c>
      <c r="AJ11" s="109" t="s">
        <v>46</v>
      </c>
      <c r="AK11" s="109" t="s">
        <v>46</v>
      </c>
      <c r="AL11" s="109" t="s">
        <v>46</v>
      </c>
      <c r="AM11" s="109" t="s">
        <v>46</v>
      </c>
      <c r="AN11" s="109" t="s">
        <v>46</v>
      </c>
      <c r="AO11" s="109" t="s">
        <v>46</v>
      </c>
      <c r="AP11" s="109" t="s">
        <v>46</v>
      </c>
    </row>
    <row r="12" spans="1:45" ht="15.75" thickBot="1">
      <c r="A12" s="110" t="s">
        <v>41</v>
      </c>
      <c r="B12" s="110"/>
      <c r="C12" s="110" t="s">
        <v>12</v>
      </c>
      <c r="D12" s="110" t="s">
        <v>13</v>
      </c>
      <c r="E12" s="110" t="s">
        <v>14</v>
      </c>
      <c r="F12" s="110" t="s">
        <v>15</v>
      </c>
      <c r="G12" s="110" t="s">
        <v>83</v>
      </c>
      <c r="H12" s="110" t="s">
        <v>17</v>
      </c>
      <c r="I12" s="110" t="s">
        <v>18</v>
      </c>
      <c r="J12" s="110" t="s">
        <v>19</v>
      </c>
      <c r="K12" s="110" t="s">
        <v>20</v>
      </c>
      <c r="L12" s="110" t="s">
        <v>21</v>
      </c>
      <c r="M12" s="110" t="s">
        <v>22</v>
      </c>
      <c r="N12" s="110" t="s">
        <v>23</v>
      </c>
      <c r="O12" s="110" t="s">
        <v>24</v>
      </c>
      <c r="P12" s="110" t="s">
        <v>25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21</v>
      </c>
      <c r="Z12" s="110" t="s">
        <v>31</v>
      </c>
      <c r="AA12" s="110" t="s">
        <v>23</v>
      </c>
      <c r="AB12" s="110" t="s">
        <v>24</v>
      </c>
      <c r="AC12" s="110" t="s">
        <v>47</v>
      </c>
      <c r="AD12" s="110" t="s">
        <v>13</v>
      </c>
      <c r="AE12" s="110" t="s">
        <v>14</v>
      </c>
      <c r="AF12" s="110" t="s">
        <v>15</v>
      </c>
      <c r="AG12" s="110" t="s">
        <v>16</v>
      </c>
      <c r="AH12" s="110" t="s">
        <v>28</v>
      </c>
      <c r="AI12" s="110" t="s">
        <v>29</v>
      </c>
      <c r="AJ12" s="110" t="s">
        <v>30</v>
      </c>
      <c r="AK12" s="110" t="s">
        <v>20</v>
      </c>
      <c r="AL12" s="110" t="s">
        <v>21</v>
      </c>
      <c r="AM12" s="110" t="s">
        <v>31</v>
      </c>
      <c r="AN12" s="110" t="s">
        <v>23</v>
      </c>
      <c r="AO12" s="110" t="s">
        <v>24</v>
      </c>
      <c r="AP12" s="110" t="s">
        <v>25</v>
      </c>
      <c r="AQ12" s="120"/>
      <c r="AR12" s="120"/>
      <c r="AS12" s="145"/>
    </row>
    <row r="13" spans="1:42" ht="15.75" thickBot="1">
      <c r="A13" s="111">
        <v>1</v>
      </c>
      <c r="B13" s="112">
        <v>2</v>
      </c>
      <c r="C13" s="112"/>
      <c r="D13" s="112"/>
      <c r="E13" s="112"/>
      <c r="F13" s="112">
        <v>3</v>
      </c>
      <c r="G13" s="112">
        <v>3</v>
      </c>
      <c r="H13" s="112">
        <v>3</v>
      </c>
      <c r="I13" s="112">
        <v>3</v>
      </c>
      <c r="J13" s="112">
        <v>3</v>
      </c>
      <c r="K13" s="112">
        <v>3</v>
      </c>
      <c r="L13" s="112">
        <v>3</v>
      </c>
      <c r="M13" s="112">
        <v>3</v>
      </c>
      <c r="N13" s="112">
        <v>3</v>
      </c>
      <c r="O13" s="112">
        <v>3</v>
      </c>
      <c r="P13" s="112">
        <v>4</v>
      </c>
      <c r="Q13" s="112"/>
      <c r="R13" s="112"/>
      <c r="S13" s="112">
        <v>5</v>
      </c>
      <c r="T13" s="112">
        <v>5</v>
      </c>
      <c r="U13" s="112">
        <v>5</v>
      </c>
      <c r="V13" s="112">
        <v>5</v>
      </c>
      <c r="W13" s="112">
        <v>5</v>
      </c>
      <c r="X13" s="112">
        <v>5</v>
      </c>
      <c r="Y13" s="112">
        <v>5</v>
      </c>
      <c r="Z13" s="112">
        <v>5</v>
      </c>
      <c r="AA13" s="112">
        <v>5</v>
      </c>
      <c r="AB13" s="112">
        <v>5</v>
      </c>
      <c r="AC13" s="112">
        <v>6</v>
      </c>
      <c r="AD13" s="112"/>
      <c r="AE13" s="112"/>
      <c r="AF13" s="112">
        <v>7</v>
      </c>
      <c r="AG13" s="112">
        <v>7</v>
      </c>
      <c r="AH13" s="112">
        <v>7</v>
      </c>
      <c r="AI13" s="112">
        <v>7</v>
      </c>
      <c r="AJ13" s="112">
        <v>7</v>
      </c>
      <c r="AK13" s="112">
        <v>7</v>
      </c>
      <c r="AL13" s="112">
        <v>7</v>
      </c>
      <c r="AM13" s="112">
        <v>7</v>
      </c>
      <c r="AN13" s="112">
        <v>7</v>
      </c>
      <c r="AO13" s="112">
        <v>7</v>
      </c>
      <c r="AP13" s="113">
        <v>8</v>
      </c>
    </row>
    <row r="14" spans="1:47" s="30" customFormat="1" ht="16.5" thickBot="1">
      <c r="A14" s="32"/>
      <c r="B14" s="71" t="s">
        <v>61</v>
      </c>
      <c r="C14" s="33">
        <f aca="true" t="shared" si="0" ref="C14:AP14">SUM(C15,C17,C30)</f>
        <v>1095400000</v>
      </c>
      <c r="D14" s="33">
        <f t="shared" si="0"/>
        <v>54945226</v>
      </c>
      <c r="E14" s="33">
        <f t="shared" si="0"/>
        <v>74584957.61</v>
      </c>
      <c r="F14" s="33">
        <f t="shared" si="0"/>
        <v>68803447.38</v>
      </c>
      <c r="G14" s="33">
        <f t="shared" si="0"/>
        <v>93555493.55</v>
      </c>
      <c r="H14" s="33">
        <f t="shared" si="0"/>
        <v>57237049.099999994</v>
      </c>
      <c r="I14" s="33">
        <f t="shared" si="0"/>
        <v>43129851.45</v>
      </c>
      <c r="J14" s="33">
        <f t="shared" si="0"/>
        <v>57041794.44999999</v>
      </c>
      <c r="K14" s="33">
        <f t="shared" si="0"/>
        <v>52274862.36</v>
      </c>
      <c r="L14" s="33">
        <f t="shared" si="0"/>
        <v>92937326.84999998</v>
      </c>
      <c r="M14" s="33">
        <f t="shared" si="0"/>
        <v>54880165.010000005</v>
      </c>
      <c r="N14" s="33">
        <f t="shared" si="0"/>
        <v>77129704.89</v>
      </c>
      <c r="O14" s="33">
        <f t="shared" si="0"/>
        <v>0</v>
      </c>
      <c r="P14" s="33">
        <f t="shared" si="0"/>
        <v>726519878.65</v>
      </c>
      <c r="Q14" s="33">
        <f t="shared" si="0"/>
        <v>34257254.599999994</v>
      </c>
      <c r="R14" s="33">
        <f t="shared" si="0"/>
        <v>34147519.36</v>
      </c>
      <c r="S14" s="33">
        <f t="shared" si="0"/>
        <v>34193595.89</v>
      </c>
      <c r="T14" s="33">
        <f t="shared" si="0"/>
        <v>41901467.00999999</v>
      </c>
      <c r="U14" s="33">
        <f t="shared" si="0"/>
        <v>86540219.33999999</v>
      </c>
      <c r="V14" s="33">
        <f t="shared" si="0"/>
        <v>56886373.06</v>
      </c>
      <c r="W14" s="33">
        <f t="shared" si="0"/>
        <v>52116733.88</v>
      </c>
      <c r="X14" s="33">
        <f t="shared" si="0"/>
        <v>56337484.98</v>
      </c>
      <c r="Y14" s="33">
        <f t="shared" si="0"/>
        <v>29746038.979999997</v>
      </c>
      <c r="Z14" s="33">
        <f t="shared" si="0"/>
        <v>140203106.21999997</v>
      </c>
      <c r="AA14" s="33">
        <f t="shared" si="0"/>
        <v>96159696.89</v>
      </c>
      <c r="AB14" s="33">
        <f t="shared" si="0"/>
        <v>0</v>
      </c>
      <c r="AC14" s="33">
        <f t="shared" si="0"/>
        <v>662489490.21</v>
      </c>
      <c r="AD14" s="33">
        <f t="shared" si="0"/>
        <v>34257254.599999994</v>
      </c>
      <c r="AE14" s="33">
        <f t="shared" si="0"/>
        <v>34058886.239999995</v>
      </c>
      <c r="AF14" s="33">
        <f t="shared" si="0"/>
        <v>34203415.010000005</v>
      </c>
      <c r="AG14" s="33">
        <f t="shared" si="0"/>
        <v>41980281.00999999</v>
      </c>
      <c r="AH14" s="33">
        <f t="shared" si="0"/>
        <v>81844240.25999999</v>
      </c>
      <c r="AI14" s="33">
        <f t="shared" si="0"/>
        <v>31044892.69</v>
      </c>
      <c r="AJ14" s="33">
        <f t="shared" si="0"/>
        <v>29854064.4</v>
      </c>
      <c r="AK14" s="33">
        <f t="shared" si="0"/>
        <v>51754788.9</v>
      </c>
      <c r="AL14" s="33">
        <f t="shared" si="0"/>
        <v>28211328.67</v>
      </c>
      <c r="AM14" s="33">
        <f t="shared" si="0"/>
        <v>136763885.23</v>
      </c>
      <c r="AN14" s="33">
        <f t="shared" si="0"/>
        <v>70679870.79</v>
      </c>
      <c r="AO14" s="33">
        <f t="shared" si="0"/>
        <v>0</v>
      </c>
      <c r="AP14" s="33">
        <f t="shared" si="0"/>
        <v>574652907.8</v>
      </c>
      <c r="AQ14" s="120"/>
      <c r="AR14" s="120"/>
      <c r="AS14" s="145"/>
      <c r="AT14" s="123"/>
      <c r="AU14" s="25"/>
    </row>
    <row r="15" spans="1:47" s="30" customFormat="1" ht="16.5" thickBot="1">
      <c r="A15" s="74"/>
      <c r="B15" s="72" t="s">
        <v>63</v>
      </c>
      <c r="C15" s="34">
        <f aca="true" t="shared" si="1" ref="C15:AP15">SUM(C16)</f>
        <v>11000000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10326842.8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10326842.8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897986.64</v>
      </c>
      <c r="W15" s="34">
        <f t="shared" si="1"/>
        <v>1346979.45</v>
      </c>
      <c r="X15" s="34">
        <f t="shared" si="1"/>
        <v>1346979.45</v>
      </c>
      <c r="Y15" s="34">
        <f t="shared" si="1"/>
        <v>1346979.45</v>
      </c>
      <c r="Z15" s="34">
        <f t="shared" si="1"/>
        <v>1346979.45</v>
      </c>
      <c r="AA15" s="34">
        <f t="shared" si="1"/>
        <v>1346979.45</v>
      </c>
      <c r="AB15" s="34">
        <f t="shared" si="1"/>
        <v>0</v>
      </c>
      <c r="AC15" s="34">
        <f t="shared" si="1"/>
        <v>7632883.890000001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897986.64</v>
      </c>
      <c r="AJ15" s="34">
        <f t="shared" si="1"/>
        <v>1346979.45</v>
      </c>
      <c r="AK15" s="34">
        <f t="shared" si="1"/>
        <v>1346979.45</v>
      </c>
      <c r="AL15" s="34">
        <f t="shared" si="1"/>
        <v>1346979.45</v>
      </c>
      <c r="AM15" s="34">
        <f t="shared" si="1"/>
        <v>1346979.45</v>
      </c>
      <c r="AN15" s="34">
        <f t="shared" si="1"/>
        <v>1346979.45</v>
      </c>
      <c r="AO15" s="34">
        <f t="shared" si="1"/>
        <v>0</v>
      </c>
      <c r="AP15" s="35">
        <f t="shared" si="1"/>
        <v>7632883.890000001</v>
      </c>
      <c r="AQ15" s="120"/>
      <c r="AR15" s="120"/>
      <c r="AS15" s="145"/>
      <c r="AT15" s="123"/>
      <c r="AU15" s="25"/>
    </row>
    <row r="16" spans="1:46" s="12" customFormat="1" ht="15.75" thickBot="1">
      <c r="A16" s="85" t="s">
        <v>112</v>
      </c>
      <c r="B16" s="38" t="s">
        <v>49</v>
      </c>
      <c r="C16" s="48">
        <v>11000000</v>
      </c>
      <c r="D16" s="48">
        <v>0</v>
      </c>
      <c r="E16" s="48">
        <v>0</v>
      </c>
      <c r="F16" s="48">
        <v>0</v>
      </c>
      <c r="G16" s="48">
        <v>0</v>
      </c>
      <c r="H16" s="48">
        <v>10326842.8</v>
      </c>
      <c r="I16" s="48"/>
      <c r="J16" s="48">
        <v>0</v>
      </c>
      <c r="K16" s="48">
        <v>0</v>
      </c>
      <c r="L16" s="48"/>
      <c r="M16" s="48">
        <v>0</v>
      </c>
      <c r="N16" s="48">
        <v>0</v>
      </c>
      <c r="O16" s="48"/>
      <c r="P16" s="28">
        <f>SUM(D16:O16)</f>
        <v>10326842.8</v>
      </c>
      <c r="Q16" s="48"/>
      <c r="R16" s="48">
        <v>0</v>
      </c>
      <c r="S16" s="48"/>
      <c r="T16" s="48">
        <v>0</v>
      </c>
      <c r="U16" s="48">
        <v>0</v>
      </c>
      <c r="V16" s="48">
        <v>897986.64</v>
      </c>
      <c r="W16" s="48">
        <v>1346979.45</v>
      </c>
      <c r="X16" s="48">
        <v>1346979.45</v>
      </c>
      <c r="Y16" s="48">
        <v>1346979.45</v>
      </c>
      <c r="Z16" s="48">
        <v>1346979.45</v>
      </c>
      <c r="AA16" s="48">
        <v>1346979.45</v>
      </c>
      <c r="AB16" s="48"/>
      <c r="AC16" s="49">
        <f>SUM(Q16:AB16)</f>
        <v>7632883.890000001</v>
      </c>
      <c r="AD16" s="48">
        <v>0</v>
      </c>
      <c r="AE16" s="48">
        <v>0</v>
      </c>
      <c r="AF16" s="48">
        <v>0</v>
      </c>
      <c r="AG16" s="48"/>
      <c r="AH16" s="48">
        <v>0</v>
      </c>
      <c r="AI16" s="48">
        <v>897986.64</v>
      </c>
      <c r="AJ16" s="48">
        <v>1346979.45</v>
      </c>
      <c r="AK16" s="48">
        <v>1346979.45</v>
      </c>
      <c r="AL16" s="48">
        <v>1346979.45</v>
      </c>
      <c r="AM16" s="48">
        <v>1346979.45</v>
      </c>
      <c r="AN16" s="48">
        <v>1346979.45</v>
      </c>
      <c r="AO16" s="48"/>
      <c r="AP16" s="75">
        <f>SUM(AD16:AO16)</f>
        <v>7632883.890000001</v>
      </c>
      <c r="AQ16" s="120"/>
      <c r="AR16" s="120"/>
      <c r="AS16" s="145"/>
      <c r="AT16" s="123"/>
    </row>
    <row r="17" spans="1:47" s="12" customFormat="1" ht="16.5" thickBot="1">
      <c r="A17" s="74"/>
      <c r="B17" s="72" t="s">
        <v>64</v>
      </c>
      <c r="C17" s="43">
        <f>SUM(C18,C28)</f>
        <v>901000000</v>
      </c>
      <c r="D17" s="43">
        <f>SUM(D18,D28)</f>
        <v>54945226</v>
      </c>
      <c r="E17" s="43">
        <f aca="true" t="shared" si="2" ref="E17:P17">SUM(E18,E28)</f>
        <v>74584957.61</v>
      </c>
      <c r="F17" s="43">
        <f t="shared" si="2"/>
        <v>68803447.38</v>
      </c>
      <c r="G17" s="43">
        <f t="shared" si="2"/>
        <v>93555493.55</v>
      </c>
      <c r="H17" s="43">
        <f t="shared" si="2"/>
        <v>46910206.3</v>
      </c>
      <c r="I17" s="43">
        <f t="shared" si="2"/>
        <v>43129851.45</v>
      </c>
      <c r="J17" s="43">
        <f t="shared" si="2"/>
        <v>57041794.44999999</v>
      </c>
      <c r="K17" s="43">
        <f t="shared" si="2"/>
        <v>52274862.36</v>
      </c>
      <c r="L17" s="43">
        <f t="shared" si="2"/>
        <v>92937326.84999998</v>
      </c>
      <c r="M17" s="43">
        <f t="shared" si="2"/>
        <v>54880165.010000005</v>
      </c>
      <c r="N17" s="43">
        <f t="shared" si="2"/>
        <v>60367147.79</v>
      </c>
      <c r="O17" s="43">
        <f t="shared" si="2"/>
        <v>0</v>
      </c>
      <c r="P17" s="43">
        <f t="shared" si="2"/>
        <v>699430478.75</v>
      </c>
      <c r="Q17" s="43">
        <f aca="true" t="shared" si="3" ref="Q17:AP17">SUM(Q18,Q28)</f>
        <v>34257254.599999994</v>
      </c>
      <c r="R17" s="43">
        <f t="shared" si="3"/>
        <v>34147519.36</v>
      </c>
      <c r="S17" s="43">
        <f t="shared" si="3"/>
        <v>34193595.89</v>
      </c>
      <c r="T17" s="43">
        <f t="shared" si="3"/>
        <v>41901467.00999999</v>
      </c>
      <c r="U17" s="43">
        <f t="shared" si="3"/>
        <v>86540219.33999999</v>
      </c>
      <c r="V17" s="43">
        <f t="shared" si="3"/>
        <v>55988386.42</v>
      </c>
      <c r="W17" s="43">
        <f t="shared" si="3"/>
        <v>50769754.43</v>
      </c>
      <c r="X17" s="43">
        <f t="shared" si="3"/>
        <v>54990505.529999994</v>
      </c>
      <c r="Y17" s="43">
        <f t="shared" si="3"/>
        <v>28399059.529999997</v>
      </c>
      <c r="Z17" s="43">
        <f t="shared" si="3"/>
        <v>138856126.76999998</v>
      </c>
      <c r="AA17" s="43">
        <f t="shared" si="3"/>
        <v>78050160.34</v>
      </c>
      <c r="AB17" s="43">
        <f t="shared" si="3"/>
        <v>0</v>
      </c>
      <c r="AC17" s="43">
        <f t="shared" si="3"/>
        <v>638094049.22</v>
      </c>
      <c r="AD17" s="43">
        <f t="shared" si="3"/>
        <v>34257254.599999994</v>
      </c>
      <c r="AE17" s="43">
        <f t="shared" si="3"/>
        <v>34058886.239999995</v>
      </c>
      <c r="AF17" s="43">
        <f t="shared" si="3"/>
        <v>34203415.010000005</v>
      </c>
      <c r="AG17" s="43">
        <f t="shared" si="3"/>
        <v>41980281.00999999</v>
      </c>
      <c r="AH17" s="43">
        <f t="shared" si="3"/>
        <v>81844240.25999999</v>
      </c>
      <c r="AI17" s="43">
        <f t="shared" si="3"/>
        <v>30146906.05</v>
      </c>
      <c r="AJ17" s="43">
        <f t="shared" si="3"/>
        <v>28507084.95</v>
      </c>
      <c r="AK17" s="43">
        <f t="shared" si="3"/>
        <v>50407809.449999996</v>
      </c>
      <c r="AL17" s="43">
        <f t="shared" si="3"/>
        <v>26864349.220000003</v>
      </c>
      <c r="AM17" s="43">
        <f t="shared" si="3"/>
        <v>135416905.78</v>
      </c>
      <c r="AN17" s="43">
        <f t="shared" si="3"/>
        <v>69332891.34</v>
      </c>
      <c r="AO17" s="43">
        <f t="shared" si="3"/>
        <v>0</v>
      </c>
      <c r="AP17" s="43">
        <f t="shared" si="3"/>
        <v>567020023.91</v>
      </c>
      <c r="AQ17" s="120"/>
      <c r="AR17" s="120"/>
      <c r="AS17" s="145"/>
      <c r="AT17" s="123"/>
      <c r="AU17" s="25"/>
    </row>
    <row r="18" spans="1:47" s="12" customFormat="1" ht="15.75">
      <c r="A18" s="44" t="s">
        <v>97</v>
      </c>
      <c r="B18" s="129" t="s">
        <v>96</v>
      </c>
      <c r="C18" s="133">
        <f>SUM(C19:C27)</f>
        <v>797000000</v>
      </c>
      <c r="D18" s="133">
        <f>SUM(D20:D27)</f>
        <v>51622332.43</v>
      </c>
      <c r="E18" s="133">
        <f>SUM(E19:E27)</f>
        <v>65386729.589999996</v>
      </c>
      <c r="F18" s="133">
        <f>SUM(F20:F25)</f>
        <v>49850081.97</v>
      </c>
      <c r="G18" s="133">
        <f>SUM(G20:G25)</f>
        <v>75282846.25</v>
      </c>
      <c r="H18" s="133">
        <f aca="true" t="shared" si="4" ref="H18:P18">SUM(H19:H27)</f>
        <v>41713415.72</v>
      </c>
      <c r="I18" s="133">
        <f t="shared" si="4"/>
        <v>42980822.5</v>
      </c>
      <c r="J18" s="133">
        <f t="shared" si="4"/>
        <v>55933567.18999999</v>
      </c>
      <c r="K18" s="133">
        <f t="shared" si="4"/>
        <v>52181165.25</v>
      </c>
      <c r="L18" s="133">
        <f t="shared" si="4"/>
        <v>92334174.63999999</v>
      </c>
      <c r="M18" s="133">
        <f t="shared" si="4"/>
        <v>54652118.52</v>
      </c>
      <c r="N18" s="133">
        <f t="shared" si="4"/>
        <v>53636402.76</v>
      </c>
      <c r="O18" s="133">
        <f t="shared" si="4"/>
        <v>0</v>
      </c>
      <c r="P18" s="133">
        <f t="shared" si="4"/>
        <v>635573656.82</v>
      </c>
      <c r="Q18" s="133">
        <f>SUM(Q20:Q25)</f>
        <v>30934361.029999997</v>
      </c>
      <c r="R18" s="133">
        <f>SUM(R19:R27)</f>
        <v>25585193.43</v>
      </c>
      <c r="S18" s="133">
        <f>SUM(S20:S27)</f>
        <v>15328752.5</v>
      </c>
      <c r="T18" s="133">
        <f>SUM(T20:T25)</f>
        <v>39087231.599999994</v>
      </c>
      <c r="U18" s="133">
        <f aca="true" t="shared" si="5" ref="U18:AC18">SUM(U19:U27)</f>
        <v>66829732.75999999</v>
      </c>
      <c r="V18" s="133">
        <f t="shared" si="5"/>
        <v>55824358.760000005</v>
      </c>
      <c r="W18" s="133">
        <f t="shared" si="5"/>
        <v>50525809.07</v>
      </c>
      <c r="X18" s="133">
        <f t="shared" si="5"/>
        <v>54896808.419999994</v>
      </c>
      <c r="Y18" s="133">
        <f t="shared" si="5"/>
        <v>28280969.369999997</v>
      </c>
      <c r="Z18" s="133">
        <f t="shared" si="5"/>
        <v>138115246.57</v>
      </c>
      <c r="AA18" s="133">
        <f t="shared" si="5"/>
        <v>71309338.86</v>
      </c>
      <c r="AB18" s="133">
        <f t="shared" si="5"/>
        <v>0</v>
      </c>
      <c r="AC18" s="133">
        <f t="shared" si="5"/>
        <v>576717802.37</v>
      </c>
      <c r="AD18" s="133">
        <f>SUM(AD20:AD25)</f>
        <v>30934361.029999997</v>
      </c>
      <c r="AE18" s="133">
        <f>SUM(AE19:AE27)</f>
        <v>25496560.31</v>
      </c>
      <c r="AF18" s="133">
        <f>SUM(AF20:AF27)</f>
        <v>15338571.620000001</v>
      </c>
      <c r="AG18" s="133">
        <f>SUM(AG20:AG25)</f>
        <v>39166045.599999994</v>
      </c>
      <c r="AH18" s="133">
        <f aca="true" t="shared" si="6" ref="AH18:AP18">SUM(AH19:AH27)</f>
        <v>62133753.68</v>
      </c>
      <c r="AI18" s="133">
        <f t="shared" si="6"/>
        <v>30118565.240000002</v>
      </c>
      <c r="AJ18" s="133">
        <f t="shared" si="6"/>
        <v>28312448.63</v>
      </c>
      <c r="AK18" s="133">
        <f t="shared" si="6"/>
        <v>50309020.379999995</v>
      </c>
      <c r="AL18" s="133">
        <f t="shared" si="6"/>
        <v>26764509.700000003</v>
      </c>
      <c r="AM18" s="133">
        <f t="shared" si="6"/>
        <v>134674658.13</v>
      </c>
      <c r="AN18" s="133">
        <f t="shared" si="6"/>
        <v>62586146.31</v>
      </c>
      <c r="AO18" s="133">
        <f t="shared" si="6"/>
        <v>0</v>
      </c>
      <c r="AP18" s="133">
        <f t="shared" si="6"/>
        <v>505834640.63</v>
      </c>
      <c r="AQ18" s="120"/>
      <c r="AR18" s="120"/>
      <c r="AS18" s="145"/>
      <c r="AT18" s="123"/>
      <c r="AU18" s="25"/>
    </row>
    <row r="19" spans="1:46" s="12" customFormat="1" ht="15">
      <c r="A19" s="44" t="s">
        <v>122</v>
      </c>
      <c r="B19" s="26" t="s">
        <v>123</v>
      </c>
      <c r="C19" s="138">
        <v>34500000</v>
      </c>
      <c r="D19" s="27">
        <v>0</v>
      </c>
      <c r="E19" s="27">
        <v>3662173.33</v>
      </c>
      <c r="F19" s="27">
        <v>0</v>
      </c>
      <c r="G19" s="138">
        <v>0</v>
      </c>
      <c r="H19" s="27">
        <v>0</v>
      </c>
      <c r="I19" s="27">
        <v>225900</v>
      </c>
      <c r="J19" s="27">
        <v>0</v>
      </c>
      <c r="K19" s="87">
        <v>0</v>
      </c>
      <c r="L19" s="27">
        <v>28417979.04</v>
      </c>
      <c r="M19" s="27">
        <v>0</v>
      </c>
      <c r="N19" s="27">
        <v>0</v>
      </c>
      <c r="O19" s="27"/>
      <c r="P19" s="28">
        <f aca="true" t="shared" si="7" ref="P19:P27">SUM(D19:O19)</f>
        <v>32306052.369999997</v>
      </c>
      <c r="Q19" s="27">
        <v>0</v>
      </c>
      <c r="R19" s="27">
        <v>0</v>
      </c>
      <c r="S19" s="27">
        <v>0</v>
      </c>
      <c r="T19" s="27">
        <v>0</v>
      </c>
      <c r="U19" s="27">
        <v>3662173.33</v>
      </c>
      <c r="V19" s="27">
        <v>0</v>
      </c>
      <c r="W19" s="27">
        <v>0</v>
      </c>
      <c r="X19" s="27">
        <v>225900</v>
      </c>
      <c r="Y19" s="27">
        <v>0</v>
      </c>
      <c r="Z19" s="27">
        <v>28417979.04</v>
      </c>
      <c r="AA19" s="27">
        <v>0</v>
      </c>
      <c r="AB19" s="27"/>
      <c r="AC19" s="28">
        <f aca="true" t="shared" si="8" ref="AC19:AC27">SUM(Q19:AB19)</f>
        <v>32306052.369999997</v>
      </c>
      <c r="AD19" s="27">
        <v>0</v>
      </c>
      <c r="AE19" s="27">
        <v>0</v>
      </c>
      <c r="AF19" s="27">
        <v>0</v>
      </c>
      <c r="AG19" s="27">
        <v>0</v>
      </c>
      <c r="AH19" s="27">
        <v>3662173.33</v>
      </c>
      <c r="AI19" s="27">
        <v>0</v>
      </c>
      <c r="AJ19" s="27">
        <v>0</v>
      </c>
      <c r="AK19" s="27">
        <v>0</v>
      </c>
      <c r="AL19" s="27">
        <v>0</v>
      </c>
      <c r="AM19" s="27">
        <v>28643879.04</v>
      </c>
      <c r="AN19" s="27">
        <v>0</v>
      </c>
      <c r="AO19" s="27"/>
      <c r="AP19" s="24">
        <f aca="true" t="shared" si="9" ref="AP19:AP27">SUM(AD19:AO19)</f>
        <v>32306052.369999997</v>
      </c>
      <c r="AQ19" s="120"/>
      <c r="AR19" s="120"/>
      <c r="AS19" s="145"/>
      <c r="AT19" s="123"/>
    </row>
    <row r="20" spans="1:46" s="12" customFormat="1" ht="15">
      <c r="A20" s="44" t="s">
        <v>105</v>
      </c>
      <c r="B20" s="26" t="s">
        <v>99</v>
      </c>
      <c r="C20" s="138">
        <v>105840000</v>
      </c>
      <c r="D20" s="27">
        <v>3499999.22</v>
      </c>
      <c r="E20" s="27">
        <v>4877413.64</v>
      </c>
      <c r="F20" s="27">
        <v>1399326</v>
      </c>
      <c r="G20" s="138">
        <v>29183993.29</v>
      </c>
      <c r="H20" s="27">
        <v>7458766.8</v>
      </c>
      <c r="I20" s="27">
        <v>3495255.02</v>
      </c>
      <c r="J20" s="27">
        <v>13295739.16</v>
      </c>
      <c r="K20" s="87">
        <v>5773435.03</v>
      </c>
      <c r="L20" s="27">
        <v>12077477.33</v>
      </c>
      <c r="M20" s="27">
        <v>997147.07</v>
      </c>
      <c r="N20" s="27">
        <v>5000000</v>
      </c>
      <c r="O20" s="27"/>
      <c r="P20" s="28">
        <f t="shared" si="7"/>
        <v>87058552.55999999</v>
      </c>
      <c r="Q20" s="27">
        <v>0</v>
      </c>
      <c r="R20" s="27">
        <v>1291662</v>
      </c>
      <c r="S20" s="27">
        <v>446780</v>
      </c>
      <c r="T20" s="27">
        <v>6142798.64</v>
      </c>
      <c r="U20" s="27">
        <v>14563143.29</v>
      </c>
      <c r="V20" s="27">
        <v>2243136.8</v>
      </c>
      <c r="W20" s="27">
        <v>9905937.38</v>
      </c>
      <c r="X20" s="27">
        <v>9225562.86</v>
      </c>
      <c r="Y20" s="27">
        <v>4247522.4</v>
      </c>
      <c r="Z20" s="27">
        <v>22507941.68</v>
      </c>
      <c r="AA20" s="27">
        <v>3481329.84</v>
      </c>
      <c r="AB20" s="27"/>
      <c r="AC20" s="28">
        <f t="shared" si="8"/>
        <v>74055814.89</v>
      </c>
      <c r="AD20" s="27">
        <v>0</v>
      </c>
      <c r="AE20" s="27">
        <v>1291662</v>
      </c>
      <c r="AF20" s="27">
        <v>446780</v>
      </c>
      <c r="AG20" s="27">
        <v>6142798.64</v>
      </c>
      <c r="AH20" s="27">
        <v>14563143.29</v>
      </c>
      <c r="AI20" s="27">
        <v>1359616.8</v>
      </c>
      <c r="AJ20" s="27">
        <v>10789457.38</v>
      </c>
      <c r="AK20" s="27">
        <v>3709621</v>
      </c>
      <c r="AL20" s="27">
        <v>4247522.4</v>
      </c>
      <c r="AM20" s="27">
        <v>18437348.43</v>
      </c>
      <c r="AN20" s="27">
        <v>13067864.95</v>
      </c>
      <c r="AO20" s="27"/>
      <c r="AP20" s="24">
        <f t="shared" si="9"/>
        <v>74055814.89</v>
      </c>
      <c r="AQ20" s="120"/>
      <c r="AR20" s="120"/>
      <c r="AS20" s="145"/>
      <c r="AT20" s="123"/>
    </row>
    <row r="21" spans="1:46" s="12" customFormat="1" ht="15">
      <c r="A21" s="44" t="s">
        <v>106</v>
      </c>
      <c r="B21" s="26" t="s">
        <v>100</v>
      </c>
      <c r="C21" s="138">
        <v>142600000</v>
      </c>
      <c r="D21" s="27">
        <v>12672123.89</v>
      </c>
      <c r="E21" s="27">
        <v>25353535.46</v>
      </c>
      <c r="F21" s="27">
        <v>34591514.8</v>
      </c>
      <c r="G21" s="27">
        <v>25010682.72</v>
      </c>
      <c r="H21" s="27">
        <v>465856</v>
      </c>
      <c r="I21" s="27">
        <v>2423937.12</v>
      </c>
      <c r="J21" s="27">
        <v>4656431.52</v>
      </c>
      <c r="K21" s="87">
        <v>9025660.37</v>
      </c>
      <c r="L21" s="134">
        <v>1100022.56</v>
      </c>
      <c r="M21" s="27">
        <v>14483775.28</v>
      </c>
      <c r="N21" s="27">
        <v>125022.1</v>
      </c>
      <c r="O21" s="27"/>
      <c r="P21" s="28">
        <f t="shared" si="7"/>
        <v>129908561.82000001</v>
      </c>
      <c r="Q21" s="27">
        <v>1873000</v>
      </c>
      <c r="R21" s="27">
        <v>1229013</v>
      </c>
      <c r="S21" s="27">
        <v>2269143.5</v>
      </c>
      <c r="T21" s="27">
        <v>12183572.76</v>
      </c>
      <c r="U21" s="27">
        <v>14656808.16</v>
      </c>
      <c r="V21" s="27">
        <v>17565024.8</v>
      </c>
      <c r="W21" s="27">
        <v>9456542.85</v>
      </c>
      <c r="X21" s="27">
        <v>9441086.29</v>
      </c>
      <c r="Y21" s="27">
        <v>7526567.37</v>
      </c>
      <c r="Z21" s="27">
        <v>14671155.41</v>
      </c>
      <c r="AA21" s="27">
        <v>13330867.63</v>
      </c>
      <c r="AB21" s="27"/>
      <c r="AC21" s="28">
        <f t="shared" si="8"/>
        <v>104202781.77</v>
      </c>
      <c r="AD21" s="27">
        <v>1873000</v>
      </c>
      <c r="AE21" s="27">
        <v>1229013</v>
      </c>
      <c r="AF21" s="27">
        <v>2269143.5</v>
      </c>
      <c r="AG21" s="27">
        <v>12183572.76</v>
      </c>
      <c r="AH21" s="27">
        <v>10122844.56</v>
      </c>
      <c r="AI21" s="27">
        <v>17413621.6</v>
      </c>
      <c r="AJ21" s="27">
        <v>12044656.06</v>
      </c>
      <c r="AK21" s="27">
        <v>9674014.29</v>
      </c>
      <c r="AL21" s="27">
        <v>6803325.93</v>
      </c>
      <c r="AM21" s="27">
        <v>14022711.8</v>
      </c>
      <c r="AN21" s="27">
        <v>5972341.26</v>
      </c>
      <c r="AO21" s="27"/>
      <c r="AP21" s="24">
        <f t="shared" si="9"/>
        <v>93608244.76</v>
      </c>
      <c r="AQ21" s="120"/>
      <c r="AR21" s="120"/>
      <c r="AS21" s="145"/>
      <c r="AT21" s="123"/>
    </row>
    <row r="22" spans="1:46" s="12" customFormat="1" ht="15">
      <c r="A22" s="44" t="s">
        <v>107</v>
      </c>
      <c r="B22" s="26" t="s">
        <v>103</v>
      </c>
      <c r="C22" s="138">
        <v>38700000</v>
      </c>
      <c r="D22" s="27">
        <v>5234369.81</v>
      </c>
      <c r="E22" s="27">
        <v>4798055.64</v>
      </c>
      <c r="F22" s="27">
        <v>899626.17</v>
      </c>
      <c r="G22" s="27">
        <v>6685811.25</v>
      </c>
      <c r="H22" s="27">
        <v>1397552.94</v>
      </c>
      <c r="I22" s="27">
        <v>1956946.6</v>
      </c>
      <c r="J22" s="27">
        <v>7259451.76</v>
      </c>
      <c r="K22" s="87">
        <v>1165748.92</v>
      </c>
      <c r="L22" s="27">
        <v>2997207.94</v>
      </c>
      <c r="M22" s="27">
        <v>1020626.24</v>
      </c>
      <c r="N22" s="27">
        <v>516275.88</v>
      </c>
      <c r="O22" s="27"/>
      <c r="P22" s="28">
        <f t="shared" si="7"/>
        <v>33931673.150000006</v>
      </c>
      <c r="Q22" s="27">
        <v>79769.81</v>
      </c>
      <c r="R22" s="27">
        <v>1784661.64</v>
      </c>
      <c r="S22" s="27">
        <v>30898</v>
      </c>
      <c r="T22" s="27">
        <v>6924277.25</v>
      </c>
      <c r="U22" s="27">
        <v>269676.54</v>
      </c>
      <c r="V22" s="27">
        <v>2110289.4</v>
      </c>
      <c r="W22" s="27">
        <v>1665403.86</v>
      </c>
      <c r="X22" s="27">
        <v>1159387.32</v>
      </c>
      <c r="Y22" s="27">
        <v>2387809.06</v>
      </c>
      <c r="Z22" s="27">
        <v>5311857.52</v>
      </c>
      <c r="AA22" s="27">
        <v>3813044.2</v>
      </c>
      <c r="AB22" s="27"/>
      <c r="AC22" s="28">
        <f t="shared" si="8"/>
        <v>25537074.599999998</v>
      </c>
      <c r="AD22" s="27">
        <v>79769.81</v>
      </c>
      <c r="AE22" s="27">
        <v>1696028.52</v>
      </c>
      <c r="AF22" s="27">
        <v>119531.12</v>
      </c>
      <c r="AG22" s="27">
        <v>6924277.25</v>
      </c>
      <c r="AH22" s="27">
        <v>269676.54</v>
      </c>
      <c r="AI22" s="27">
        <v>218914.04</v>
      </c>
      <c r="AJ22" s="27">
        <v>310003.86</v>
      </c>
      <c r="AK22" s="27">
        <v>3050762.68</v>
      </c>
      <c r="AL22" s="27">
        <v>2387809.06</v>
      </c>
      <c r="AM22" s="27">
        <v>5311857.52</v>
      </c>
      <c r="AN22" s="27">
        <v>5168444.2</v>
      </c>
      <c r="AO22" s="27"/>
      <c r="AP22" s="24">
        <f t="shared" si="9"/>
        <v>25537074.599999998</v>
      </c>
      <c r="AQ22" s="120"/>
      <c r="AR22" s="120"/>
      <c r="AS22" s="145"/>
      <c r="AT22" s="123"/>
    </row>
    <row r="23" spans="1:46" s="12" customFormat="1" ht="15">
      <c r="A23" s="44" t="s">
        <v>108</v>
      </c>
      <c r="B23" s="26" t="s">
        <v>104</v>
      </c>
      <c r="C23" s="138">
        <v>22400000</v>
      </c>
      <c r="D23" s="27">
        <v>500000</v>
      </c>
      <c r="E23" s="27">
        <v>3072525.76</v>
      </c>
      <c r="F23" s="27">
        <v>1128998</v>
      </c>
      <c r="G23" s="27">
        <v>3124854.8</v>
      </c>
      <c r="H23" s="27">
        <v>0</v>
      </c>
      <c r="I23" s="27">
        <v>1595054.8</v>
      </c>
      <c r="J23" s="27">
        <v>1148776.8</v>
      </c>
      <c r="K23" s="87">
        <v>2647447.6</v>
      </c>
      <c r="L23" s="27">
        <v>4639686.4</v>
      </c>
      <c r="M23" s="27">
        <v>2341082.38</v>
      </c>
      <c r="N23" s="27">
        <v>269072</v>
      </c>
      <c r="O23" s="27"/>
      <c r="P23" s="28">
        <f t="shared" si="7"/>
        <v>20467498.54</v>
      </c>
      <c r="Q23" s="27">
        <v>0</v>
      </c>
      <c r="R23" s="27">
        <v>800000</v>
      </c>
      <c r="S23" s="27">
        <v>312264</v>
      </c>
      <c r="T23" s="27">
        <v>2693363.76</v>
      </c>
      <c r="U23" s="27">
        <v>1014040</v>
      </c>
      <c r="V23" s="27">
        <v>622178.8</v>
      </c>
      <c r="W23" s="27">
        <v>751996</v>
      </c>
      <c r="X23" s="27">
        <v>1137632.4</v>
      </c>
      <c r="Y23" s="27">
        <v>2290124</v>
      </c>
      <c r="Z23" s="27">
        <v>2114022.4</v>
      </c>
      <c r="AA23" s="27">
        <v>4434275.79</v>
      </c>
      <c r="AB23" s="27"/>
      <c r="AC23" s="28">
        <f t="shared" si="8"/>
        <v>16169897.149999999</v>
      </c>
      <c r="AD23" s="27">
        <v>0</v>
      </c>
      <c r="AE23" s="27">
        <v>800000</v>
      </c>
      <c r="AF23" s="27">
        <v>233450</v>
      </c>
      <c r="AG23" s="27">
        <v>2772177.76</v>
      </c>
      <c r="AH23" s="27">
        <v>1014040</v>
      </c>
      <c r="AI23" s="27">
        <v>622178.8</v>
      </c>
      <c r="AJ23" s="27">
        <v>751996</v>
      </c>
      <c r="AK23" s="27">
        <v>342464.4</v>
      </c>
      <c r="AL23" s="27">
        <v>2290124</v>
      </c>
      <c r="AM23" s="27">
        <v>2429680</v>
      </c>
      <c r="AN23" s="27">
        <v>3730725.8</v>
      </c>
      <c r="AO23" s="27"/>
      <c r="AP23" s="24">
        <f t="shared" si="9"/>
        <v>14986836.760000002</v>
      </c>
      <c r="AQ23" s="120"/>
      <c r="AR23" s="120"/>
      <c r="AS23" s="145"/>
      <c r="AT23" s="123"/>
    </row>
    <row r="24" spans="1:46" s="12" customFormat="1" ht="15">
      <c r="A24" s="44" t="s">
        <v>109</v>
      </c>
      <c r="B24" s="26" t="s">
        <v>101</v>
      </c>
      <c r="C24" s="138">
        <v>426880000</v>
      </c>
      <c r="D24" s="27">
        <v>29221176.74</v>
      </c>
      <c r="E24" s="27">
        <v>23045609.3</v>
      </c>
      <c r="F24" s="27">
        <v>11830617</v>
      </c>
      <c r="G24" s="27">
        <v>11277504.19</v>
      </c>
      <c r="H24" s="27">
        <v>32391239.98</v>
      </c>
      <c r="I24" s="27">
        <v>33283728.96</v>
      </c>
      <c r="J24" s="27">
        <v>28777028.08</v>
      </c>
      <c r="K24" s="87">
        <v>32528961.25</v>
      </c>
      <c r="L24" s="27">
        <v>41545601.37</v>
      </c>
      <c r="M24" s="27">
        <v>34657336.31</v>
      </c>
      <c r="N24" s="27">
        <v>43328442.5</v>
      </c>
      <c r="O24" s="27"/>
      <c r="P24" s="28">
        <f t="shared" si="7"/>
        <v>321887245.68</v>
      </c>
      <c r="Q24" s="27">
        <v>28981591.22</v>
      </c>
      <c r="R24" s="27">
        <v>19985194.02</v>
      </c>
      <c r="S24" s="27">
        <v>11692250.54</v>
      </c>
      <c r="T24" s="27">
        <v>11143219.19</v>
      </c>
      <c r="U24" s="27">
        <v>32663891.44</v>
      </c>
      <c r="V24" s="27">
        <v>33283728.96</v>
      </c>
      <c r="W24" s="27">
        <v>27949789.11</v>
      </c>
      <c r="X24" s="27">
        <v>32667327.47</v>
      </c>
      <c r="Y24" s="27">
        <v>11828946.54</v>
      </c>
      <c r="Z24" s="27">
        <v>63940139.28</v>
      </c>
      <c r="AA24" s="27">
        <v>43301464.96</v>
      </c>
      <c r="AB24" s="27"/>
      <c r="AC24" s="28">
        <f t="shared" si="8"/>
        <v>317437542.72999996</v>
      </c>
      <c r="AD24" s="27">
        <v>28981591.22</v>
      </c>
      <c r="AE24" s="27">
        <v>19985194.02</v>
      </c>
      <c r="AF24" s="27">
        <v>11692250.54</v>
      </c>
      <c r="AG24" s="27">
        <v>11143219.19</v>
      </c>
      <c r="AH24" s="27">
        <v>32501875.96</v>
      </c>
      <c r="AI24" s="27">
        <v>10504234</v>
      </c>
      <c r="AJ24" s="27">
        <v>4221313.35</v>
      </c>
      <c r="AK24" s="27">
        <v>33037452.07</v>
      </c>
      <c r="AL24" s="27">
        <v>11035728.31</v>
      </c>
      <c r="AM24" s="27">
        <v>64733357.51</v>
      </c>
      <c r="AN24" s="27">
        <v>32051962.22</v>
      </c>
      <c r="AO24" s="27"/>
      <c r="AP24" s="24">
        <f t="shared" si="9"/>
        <v>259888178.39</v>
      </c>
      <c r="AQ24" s="120"/>
      <c r="AR24" s="120"/>
      <c r="AS24" s="145"/>
      <c r="AT24" s="123"/>
    </row>
    <row r="25" spans="1:46" s="12" customFormat="1" ht="15">
      <c r="A25" s="44" t="s">
        <v>110</v>
      </c>
      <c r="B25" s="26" t="s">
        <v>102</v>
      </c>
      <c r="C25" s="138">
        <v>8000000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87">
        <v>0</v>
      </c>
      <c r="L25" s="27"/>
      <c r="M25" s="27">
        <v>0</v>
      </c>
      <c r="N25" s="27">
        <v>0</v>
      </c>
      <c r="O25" s="27"/>
      <c r="P25" s="28">
        <f t="shared" si="7"/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/>
      <c r="Z25" s="27">
        <v>0</v>
      </c>
      <c r="AA25" s="27">
        <v>0</v>
      </c>
      <c r="AB25" s="27"/>
      <c r="AC25" s="28">
        <f t="shared" si="8"/>
        <v>0</v>
      </c>
      <c r="AD25" s="27">
        <v>0</v>
      </c>
      <c r="AE25" s="27">
        <v>0</v>
      </c>
      <c r="AF25" s="27">
        <v>0</v>
      </c>
      <c r="AG25" s="27"/>
      <c r="AH25" s="27">
        <v>0</v>
      </c>
      <c r="AI25" s="27">
        <v>0</v>
      </c>
      <c r="AJ25" s="27">
        <v>0</v>
      </c>
      <c r="AK25" s="27">
        <v>0</v>
      </c>
      <c r="AL25" s="27"/>
      <c r="AM25" s="27">
        <v>0</v>
      </c>
      <c r="AN25" s="27">
        <v>0</v>
      </c>
      <c r="AO25" s="27"/>
      <c r="AP25" s="24">
        <f t="shared" si="9"/>
        <v>0</v>
      </c>
      <c r="AQ25" s="120"/>
      <c r="AR25" s="120"/>
      <c r="AS25" s="145"/>
      <c r="AT25" s="123"/>
    </row>
    <row r="26" spans="1:46" s="12" customFormat="1" ht="15">
      <c r="A26" s="44" t="s">
        <v>129</v>
      </c>
      <c r="B26" s="26" t="s">
        <v>98</v>
      </c>
      <c r="C26" s="128">
        <v>800000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7">
        <v>0</v>
      </c>
      <c r="L26" s="27"/>
      <c r="M26" s="27">
        <v>0</v>
      </c>
      <c r="N26" s="27">
        <v>0</v>
      </c>
      <c r="O26" s="27"/>
      <c r="P26" s="28">
        <f t="shared" si="7"/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/>
      <c r="Z26" s="27">
        <v>0</v>
      </c>
      <c r="AA26" s="27">
        <v>0</v>
      </c>
      <c r="AB26" s="27"/>
      <c r="AC26" s="28">
        <f t="shared" si="8"/>
        <v>0</v>
      </c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7">
        <v>0</v>
      </c>
      <c r="AL26" s="27"/>
      <c r="AM26" s="27">
        <v>0</v>
      </c>
      <c r="AN26" s="27">
        <v>0</v>
      </c>
      <c r="AO26" s="27"/>
      <c r="AP26" s="24">
        <f t="shared" si="9"/>
        <v>0</v>
      </c>
      <c r="AQ26" s="120"/>
      <c r="AR26" s="120"/>
      <c r="AS26" s="145"/>
      <c r="AT26" s="123"/>
    </row>
    <row r="27" spans="1:46" s="12" customFormat="1" ht="15">
      <c r="A27" s="44" t="s">
        <v>130</v>
      </c>
      <c r="B27" s="26" t="s">
        <v>131</v>
      </c>
      <c r="C27" s="128">
        <v>17280000</v>
      </c>
      <c r="D27" s="27">
        <v>494662.77</v>
      </c>
      <c r="E27" s="27">
        <v>577416.46</v>
      </c>
      <c r="F27" s="27">
        <v>0</v>
      </c>
      <c r="G27" s="27">
        <v>0</v>
      </c>
      <c r="H27" s="27">
        <v>0</v>
      </c>
      <c r="I27" s="27">
        <v>0</v>
      </c>
      <c r="J27" s="27">
        <v>796139.87</v>
      </c>
      <c r="K27" s="87">
        <v>1039912.08</v>
      </c>
      <c r="L27" s="27">
        <v>1556200</v>
      </c>
      <c r="M27" s="27">
        <v>1152151.24</v>
      </c>
      <c r="N27" s="27">
        <v>4397590.28</v>
      </c>
      <c r="O27" s="27"/>
      <c r="P27" s="28">
        <f t="shared" si="7"/>
        <v>10014072.7</v>
      </c>
      <c r="Q27" s="27">
        <v>0</v>
      </c>
      <c r="R27" s="27">
        <v>494662.77</v>
      </c>
      <c r="S27" s="27">
        <v>577416.46</v>
      </c>
      <c r="T27" s="27">
        <v>0</v>
      </c>
      <c r="U27" s="27">
        <v>0</v>
      </c>
      <c r="V27" s="27">
        <v>0</v>
      </c>
      <c r="W27" s="27">
        <v>796139.87</v>
      </c>
      <c r="X27" s="27">
        <v>1039912.08</v>
      </c>
      <c r="Y27" s="27"/>
      <c r="Z27" s="27">
        <v>1152151.24</v>
      </c>
      <c r="AA27" s="27">
        <v>2948356.44</v>
      </c>
      <c r="AB27" s="27"/>
      <c r="AC27" s="28">
        <f t="shared" si="8"/>
        <v>7008638.859999999</v>
      </c>
      <c r="AD27" s="27">
        <v>0</v>
      </c>
      <c r="AE27" s="27">
        <v>494662.77</v>
      </c>
      <c r="AF27" s="27">
        <v>577416.46</v>
      </c>
      <c r="AG27" s="27"/>
      <c r="AH27" s="27">
        <v>0</v>
      </c>
      <c r="AI27" s="27"/>
      <c r="AJ27" s="27">
        <v>195021.98</v>
      </c>
      <c r="AK27" s="27">
        <v>494705.94</v>
      </c>
      <c r="AL27" s="27"/>
      <c r="AM27" s="27">
        <v>1095823.83</v>
      </c>
      <c r="AN27" s="27">
        <v>2594807.88</v>
      </c>
      <c r="AO27" s="27"/>
      <c r="AP27" s="24">
        <f t="shared" si="9"/>
        <v>5452438.859999999</v>
      </c>
      <c r="AQ27" s="120"/>
      <c r="AR27" s="120"/>
      <c r="AS27" s="145"/>
      <c r="AT27" s="123"/>
    </row>
    <row r="28" spans="1:46" s="12" customFormat="1" ht="15.75">
      <c r="A28" s="44" t="s">
        <v>118</v>
      </c>
      <c r="B28" s="130" t="s">
        <v>58</v>
      </c>
      <c r="C28" s="131">
        <f>C29</f>
        <v>104000000</v>
      </c>
      <c r="D28" s="131">
        <f aca="true" t="shared" si="10" ref="D28:AP28">D29</f>
        <v>3322893.57</v>
      </c>
      <c r="E28" s="131">
        <f t="shared" si="10"/>
        <v>9198228.02</v>
      </c>
      <c r="F28" s="131">
        <f t="shared" si="10"/>
        <v>18953365.41</v>
      </c>
      <c r="G28" s="131">
        <f t="shared" si="10"/>
        <v>18272647.3</v>
      </c>
      <c r="H28" s="131">
        <f t="shared" si="10"/>
        <v>5196790.58</v>
      </c>
      <c r="I28" s="131">
        <f t="shared" si="10"/>
        <v>149028.95</v>
      </c>
      <c r="J28" s="131">
        <f t="shared" si="10"/>
        <v>1108227.26</v>
      </c>
      <c r="K28" s="131">
        <f t="shared" si="10"/>
        <v>93697.11</v>
      </c>
      <c r="L28" s="131">
        <f t="shared" si="10"/>
        <v>603152.21</v>
      </c>
      <c r="M28" s="131">
        <f t="shared" si="10"/>
        <v>228046.49</v>
      </c>
      <c r="N28" s="131">
        <f t="shared" si="10"/>
        <v>6730745.03</v>
      </c>
      <c r="O28" s="137">
        <f t="shared" si="10"/>
        <v>0</v>
      </c>
      <c r="P28" s="131">
        <f t="shared" si="10"/>
        <v>63856821.93</v>
      </c>
      <c r="Q28" s="131">
        <f t="shared" si="10"/>
        <v>3322893.57</v>
      </c>
      <c r="R28" s="131">
        <f t="shared" si="10"/>
        <v>8562325.93</v>
      </c>
      <c r="S28" s="131">
        <f t="shared" si="10"/>
        <v>18864843.39</v>
      </c>
      <c r="T28" s="131">
        <f t="shared" si="10"/>
        <v>2814235.41</v>
      </c>
      <c r="U28" s="131">
        <f t="shared" si="10"/>
        <v>19710486.58</v>
      </c>
      <c r="V28" s="131">
        <f t="shared" si="10"/>
        <v>164027.66</v>
      </c>
      <c r="W28" s="131">
        <f t="shared" si="10"/>
        <v>243945.36</v>
      </c>
      <c r="X28" s="131">
        <f t="shared" si="10"/>
        <v>93697.11</v>
      </c>
      <c r="Y28" s="131">
        <f t="shared" si="10"/>
        <v>118090.16</v>
      </c>
      <c r="Z28" s="131">
        <f t="shared" si="10"/>
        <v>740880.2</v>
      </c>
      <c r="AA28" s="131">
        <f t="shared" si="10"/>
        <v>6740821.48</v>
      </c>
      <c r="AB28" s="131">
        <f t="shared" si="10"/>
        <v>0</v>
      </c>
      <c r="AC28" s="131">
        <f t="shared" si="10"/>
        <v>61376246.849999994</v>
      </c>
      <c r="AD28" s="131">
        <f t="shared" si="10"/>
        <v>3322893.57</v>
      </c>
      <c r="AE28" s="131">
        <f t="shared" si="10"/>
        <v>8562325.93</v>
      </c>
      <c r="AF28" s="131">
        <f t="shared" si="10"/>
        <v>18864843.39</v>
      </c>
      <c r="AG28" s="131">
        <f t="shared" si="10"/>
        <v>2814235.41</v>
      </c>
      <c r="AH28" s="131">
        <f t="shared" si="10"/>
        <v>19710486.58</v>
      </c>
      <c r="AI28" s="131">
        <f t="shared" si="10"/>
        <v>28340.81</v>
      </c>
      <c r="AJ28" s="131">
        <f t="shared" si="10"/>
        <v>194636.32</v>
      </c>
      <c r="AK28" s="131">
        <f t="shared" si="10"/>
        <v>98789.07</v>
      </c>
      <c r="AL28" s="131">
        <f t="shared" si="10"/>
        <v>99839.52</v>
      </c>
      <c r="AM28" s="131">
        <f t="shared" si="10"/>
        <v>742247.65</v>
      </c>
      <c r="AN28" s="131">
        <f t="shared" si="10"/>
        <v>6746745.03</v>
      </c>
      <c r="AO28" s="131">
        <f t="shared" si="10"/>
        <v>0</v>
      </c>
      <c r="AP28" s="132">
        <f t="shared" si="10"/>
        <v>61185383.28</v>
      </c>
      <c r="AQ28" s="120"/>
      <c r="AR28" s="120"/>
      <c r="AS28" s="145"/>
      <c r="AT28" s="123"/>
    </row>
    <row r="29" spans="1:46" s="12" customFormat="1" ht="15.75" thickBot="1">
      <c r="A29" s="44" t="s">
        <v>117</v>
      </c>
      <c r="B29" s="126" t="s">
        <v>111</v>
      </c>
      <c r="C29" s="22">
        <v>104000000</v>
      </c>
      <c r="D29" s="22">
        <v>3322893.57</v>
      </c>
      <c r="E29" s="48">
        <v>9198228.02</v>
      </c>
      <c r="F29" s="48">
        <v>18953365.41</v>
      </c>
      <c r="G29" s="127">
        <v>18272647.3</v>
      </c>
      <c r="H29" s="48">
        <v>5196790.58</v>
      </c>
      <c r="I29" s="128">
        <v>149028.95</v>
      </c>
      <c r="J29" s="48">
        <v>1108227.26</v>
      </c>
      <c r="K29" s="48">
        <v>93697.11</v>
      </c>
      <c r="L29" s="48">
        <v>603152.21</v>
      </c>
      <c r="M29" s="48">
        <v>228046.49</v>
      </c>
      <c r="N29" s="48">
        <v>6730745.03</v>
      </c>
      <c r="O29" s="136"/>
      <c r="P29" s="28">
        <f>SUM(D29:O29)</f>
        <v>63856821.93</v>
      </c>
      <c r="Q29" s="22">
        <v>3322893.57</v>
      </c>
      <c r="R29" s="48">
        <v>8562325.93</v>
      </c>
      <c r="S29" s="48">
        <v>18864843.39</v>
      </c>
      <c r="T29" s="93">
        <v>2814235.41</v>
      </c>
      <c r="U29" s="48">
        <v>19710486.58</v>
      </c>
      <c r="V29" s="48">
        <v>164027.66</v>
      </c>
      <c r="W29" s="48">
        <v>243945.36</v>
      </c>
      <c r="X29" s="48">
        <v>93697.11</v>
      </c>
      <c r="Y29" s="48">
        <v>118090.16</v>
      </c>
      <c r="Z29" s="48">
        <v>740880.2</v>
      </c>
      <c r="AA29" s="48">
        <v>6740821.48</v>
      </c>
      <c r="AB29" s="48"/>
      <c r="AC29" s="23">
        <f>SUM(Q29:AB29)</f>
        <v>61376246.849999994</v>
      </c>
      <c r="AD29" s="22">
        <v>3322893.57</v>
      </c>
      <c r="AE29" s="48">
        <v>8562325.93</v>
      </c>
      <c r="AF29" s="48">
        <v>18864843.39</v>
      </c>
      <c r="AG29" s="93">
        <v>2814235.41</v>
      </c>
      <c r="AH29" s="48">
        <v>19710486.58</v>
      </c>
      <c r="AI29" s="48">
        <v>28340.81</v>
      </c>
      <c r="AJ29" s="48">
        <v>194636.32</v>
      </c>
      <c r="AK29" s="48">
        <v>98789.07</v>
      </c>
      <c r="AL29" s="48">
        <v>99839.52</v>
      </c>
      <c r="AM29" s="48">
        <v>742247.65</v>
      </c>
      <c r="AN29" s="48">
        <v>6746745.03</v>
      </c>
      <c r="AO29" s="48"/>
      <c r="AP29" s="24">
        <f>SUM(AD29:AO29)</f>
        <v>61185383.28</v>
      </c>
      <c r="AQ29" s="120"/>
      <c r="AR29" s="120"/>
      <c r="AS29" s="145"/>
      <c r="AT29" s="123"/>
    </row>
    <row r="30" spans="1:46" s="61" customFormat="1" ht="15.75">
      <c r="A30" s="152"/>
      <c r="B30" s="71" t="s">
        <v>85</v>
      </c>
      <c r="C30" s="33">
        <f>SUM(C31:C33)</f>
        <v>183400000</v>
      </c>
      <c r="D30" s="33">
        <f aca="true" t="shared" si="11" ref="D30:M30">SUM(D31:D33)</f>
        <v>0</v>
      </c>
      <c r="E30" s="33">
        <f t="shared" si="11"/>
        <v>0</v>
      </c>
      <c r="F30" s="33">
        <f t="shared" si="11"/>
        <v>0</v>
      </c>
      <c r="G30" s="33">
        <f t="shared" si="11"/>
        <v>0</v>
      </c>
      <c r="H30" s="33">
        <f t="shared" si="11"/>
        <v>0</v>
      </c>
      <c r="I30" s="33">
        <f t="shared" si="11"/>
        <v>0</v>
      </c>
      <c r="J30" s="33">
        <f t="shared" si="11"/>
        <v>0</v>
      </c>
      <c r="K30" s="33">
        <f t="shared" si="11"/>
        <v>0</v>
      </c>
      <c r="L30" s="33">
        <f t="shared" si="11"/>
        <v>0</v>
      </c>
      <c r="M30" s="33">
        <f t="shared" si="11"/>
        <v>0</v>
      </c>
      <c r="N30" s="33">
        <f aca="true" t="shared" si="12" ref="N30:AP30">SUM(N31:N33)</f>
        <v>16762557.1</v>
      </c>
      <c r="O30" s="33">
        <f t="shared" si="12"/>
        <v>0</v>
      </c>
      <c r="P30" s="33">
        <f t="shared" si="12"/>
        <v>16762557.1</v>
      </c>
      <c r="Q30" s="33">
        <f t="shared" si="12"/>
        <v>0</v>
      </c>
      <c r="R30" s="33">
        <f t="shared" si="12"/>
        <v>0</v>
      </c>
      <c r="S30" s="33">
        <f t="shared" si="12"/>
        <v>0</v>
      </c>
      <c r="T30" s="33">
        <f t="shared" si="12"/>
        <v>0</v>
      </c>
      <c r="U30" s="33">
        <f t="shared" si="12"/>
        <v>0</v>
      </c>
      <c r="V30" s="33">
        <f t="shared" si="12"/>
        <v>0</v>
      </c>
      <c r="W30" s="33">
        <f t="shared" si="12"/>
        <v>0</v>
      </c>
      <c r="X30" s="33">
        <f t="shared" si="12"/>
        <v>0</v>
      </c>
      <c r="Y30" s="33">
        <f t="shared" si="12"/>
        <v>0</v>
      </c>
      <c r="Z30" s="33">
        <f t="shared" si="12"/>
        <v>0</v>
      </c>
      <c r="AA30" s="33">
        <f t="shared" si="12"/>
        <v>16762557.1</v>
      </c>
      <c r="AB30" s="33">
        <f t="shared" si="12"/>
        <v>0</v>
      </c>
      <c r="AC30" s="33">
        <f t="shared" si="12"/>
        <v>16762557.1</v>
      </c>
      <c r="AD30" s="33">
        <f t="shared" si="12"/>
        <v>0</v>
      </c>
      <c r="AE30" s="33">
        <f t="shared" si="12"/>
        <v>0</v>
      </c>
      <c r="AF30" s="33">
        <f t="shared" si="12"/>
        <v>0</v>
      </c>
      <c r="AG30" s="33">
        <f t="shared" si="12"/>
        <v>0</v>
      </c>
      <c r="AH30" s="33">
        <f t="shared" si="12"/>
        <v>0</v>
      </c>
      <c r="AI30" s="33">
        <f t="shared" si="12"/>
        <v>0</v>
      </c>
      <c r="AJ30" s="33">
        <f t="shared" si="12"/>
        <v>0</v>
      </c>
      <c r="AK30" s="33">
        <f t="shared" si="12"/>
        <v>0</v>
      </c>
      <c r="AL30" s="33">
        <f t="shared" si="12"/>
        <v>0</v>
      </c>
      <c r="AM30" s="33">
        <f t="shared" si="12"/>
        <v>0</v>
      </c>
      <c r="AN30" s="33">
        <f t="shared" si="12"/>
        <v>0</v>
      </c>
      <c r="AO30" s="33">
        <f t="shared" si="12"/>
        <v>0</v>
      </c>
      <c r="AP30" s="33">
        <f t="shared" si="12"/>
        <v>0</v>
      </c>
      <c r="AQ30" s="120"/>
      <c r="AR30" s="120"/>
      <c r="AS30" s="145"/>
      <c r="AT30" s="123"/>
    </row>
    <row r="31" spans="1:46" s="37" customFormat="1" ht="15">
      <c r="A31" s="153" t="s">
        <v>59</v>
      </c>
      <c r="B31" s="26" t="s">
        <v>84</v>
      </c>
      <c r="C31" s="27">
        <v>31400000</v>
      </c>
      <c r="D31" s="27"/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16762557.1</v>
      </c>
      <c r="O31" s="27"/>
      <c r="P31" s="28">
        <f>SUM(D31:O31)</f>
        <v>16762557.1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48">
        <v>0</v>
      </c>
      <c r="Y31" s="27"/>
      <c r="Z31" s="27"/>
      <c r="AA31" s="27">
        <v>16762557.1</v>
      </c>
      <c r="AB31" s="27"/>
      <c r="AC31" s="28">
        <f>SUM(Q31:AB31)</f>
        <v>16762557.1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9">
        <f>SUM(AD31:AO31)</f>
        <v>0</v>
      </c>
      <c r="AQ31" s="154"/>
      <c r="AR31" s="154"/>
      <c r="AS31" s="155"/>
      <c r="AT31" s="156"/>
    </row>
    <row r="32" spans="1:46" s="12" customFormat="1" ht="15" hidden="1">
      <c r="A32" s="83" t="s">
        <v>94</v>
      </c>
      <c r="B32" s="21" t="s">
        <v>95</v>
      </c>
      <c r="C32" s="48"/>
      <c r="D32" s="48"/>
      <c r="E32" s="48"/>
      <c r="F32" s="48"/>
      <c r="G32" s="48"/>
      <c r="H32" s="48"/>
      <c r="I32" s="48"/>
      <c r="J32" s="48"/>
      <c r="K32" s="48">
        <v>0</v>
      </c>
      <c r="L32" s="48"/>
      <c r="M32" s="48"/>
      <c r="N32" s="48"/>
      <c r="O32" s="48"/>
      <c r="P32" s="23">
        <f>SUM(D32:O32)</f>
        <v>0</v>
      </c>
      <c r="Q32" s="48"/>
      <c r="R32" s="48"/>
      <c r="S32" s="48"/>
      <c r="T32" s="48"/>
      <c r="U32" s="48"/>
      <c r="V32" s="48"/>
      <c r="W32" s="48"/>
      <c r="X32" s="48">
        <v>0</v>
      </c>
      <c r="Y32" s="48"/>
      <c r="Z32" s="48"/>
      <c r="AA32" s="48"/>
      <c r="AB32" s="48"/>
      <c r="AC32" s="23">
        <f>SUM(Q32:AB32)</f>
        <v>0</v>
      </c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24">
        <f>SUM(AD32:AO32)</f>
        <v>0</v>
      </c>
      <c r="AQ32" s="120"/>
      <c r="AR32" s="120"/>
      <c r="AS32" s="145"/>
      <c r="AT32" s="123"/>
    </row>
    <row r="33" spans="1:46" s="12" customFormat="1" ht="16.5" thickBot="1">
      <c r="A33" s="83" t="s">
        <v>126</v>
      </c>
      <c r="B33" s="126" t="s">
        <v>127</v>
      </c>
      <c r="C33" s="48">
        <v>152000000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/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/>
      <c r="P33" s="28">
        <f>SUM(D33:O33)</f>
        <v>0</v>
      </c>
      <c r="Q33" s="48">
        <v>0</v>
      </c>
      <c r="R33" s="48"/>
      <c r="S33" s="48">
        <v>0</v>
      </c>
      <c r="T33" s="48">
        <v>0</v>
      </c>
      <c r="U33" s="48">
        <v>0</v>
      </c>
      <c r="V33" s="48"/>
      <c r="W33" s="48">
        <v>0</v>
      </c>
      <c r="X33" s="131">
        <v>0</v>
      </c>
      <c r="Y33" s="48"/>
      <c r="Z33" s="48"/>
      <c r="AA33" s="48">
        <v>0</v>
      </c>
      <c r="AB33" s="48"/>
      <c r="AC33" s="23">
        <f>SUM(Q33:AB33)</f>
        <v>0</v>
      </c>
      <c r="AD33" s="48">
        <v>0</v>
      </c>
      <c r="AE33" s="48"/>
      <c r="AF33" s="48">
        <v>0</v>
      </c>
      <c r="AG33" s="48">
        <v>0</v>
      </c>
      <c r="AH33" s="48">
        <v>0</v>
      </c>
      <c r="AI33" s="48"/>
      <c r="AJ33" s="48">
        <v>0</v>
      </c>
      <c r="AK33" s="48">
        <v>0</v>
      </c>
      <c r="AL33" s="48"/>
      <c r="AM33" s="48"/>
      <c r="AN33" s="48">
        <v>0</v>
      </c>
      <c r="AO33" s="48"/>
      <c r="AP33" s="23">
        <f>SUM(AD33:AO33)</f>
        <v>0</v>
      </c>
      <c r="AQ33" s="120"/>
      <c r="AR33" s="120"/>
      <c r="AS33" s="145"/>
      <c r="AT33" s="123"/>
    </row>
    <row r="34" spans="1:48" s="30" customFormat="1" ht="16.5" thickBot="1">
      <c r="A34" s="84"/>
      <c r="B34" s="72" t="s">
        <v>62</v>
      </c>
      <c r="C34" s="34">
        <f aca="true" t="shared" si="13" ref="C34:AP34">SUM(C35:C36)</f>
        <v>17106050000</v>
      </c>
      <c r="D34" s="34">
        <f t="shared" si="13"/>
        <v>12548306.25</v>
      </c>
      <c r="E34" s="34">
        <f t="shared" si="13"/>
        <v>88679287.58</v>
      </c>
      <c r="F34" s="34">
        <f t="shared" si="13"/>
        <v>104764485.49</v>
      </c>
      <c r="G34" s="34">
        <f t="shared" si="13"/>
        <v>166081104.46</v>
      </c>
      <c r="H34" s="34">
        <f t="shared" si="13"/>
        <v>58649827.85</v>
      </c>
      <c r="I34" s="34">
        <f t="shared" si="13"/>
        <v>153529344.46</v>
      </c>
      <c r="J34" s="34">
        <f t="shared" si="13"/>
        <v>108537453.27</v>
      </c>
      <c r="K34" s="135">
        <f t="shared" si="13"/>
        <v>2274394140.92</v>
      </c>
      <c r="L34" s="34">
        <f t="shared" si="13"/>
        <v>1113726722.16</v>
      </c>
      <c r="M34" s="34">
        <f t="shared" si="13"/>
        <v>3070937459.81</v>
      </c>
      <c r="N34" s="34">
        <f t="shared" si="13"/>
        <v>2184402128.64</v>
      </c>
      <c r="O34" s="34">
        <f t="shared" si="13"/>
        <v>0</v>
      </c>
      <c r="P34" s="34">
        <f t="shared" si="13"/>
        <v>9336250260.89</v>
      </c>
      <c r="Q34" s="34">
        <f t="shared" si="13"/>
        <v>0</v>
      </c>
      <c r="R34" s="34">
        <v>0</v>
      </c>
      <c r="S34" s="34">
        <f t="shared" si="13"/>
        <v>6942213.54</v>
      </c>
      <c r="T34" s="34">
        <f t="shared" si="13"/>
        <v>49573070.62</v>
      </c>
      <c r="U34" s="34">
        <f t="shared" si="13"/>
        <v>23828623.76</v>
      </c>
      <c r="V34" s="34">
        <f t="shared" si="13"/>
        <v>70109649.41</v>
      </c>
      <c r="W34" s="34">
        <f t="shared" si="13"/>
        <v>80351128.72</v>
      </c>
      <c r="X34" s="34">
        <f t="shared" si="13"/>
        <v>107836345.87</v>
      </c>
      <c r="Y34" s="34">
        <f t="shared" si="13"/>
        <v>731004115.73</v>
      </c>
      <c r="Z34" s="34">
        <f t="shared" si="13"/>
        <v>1364961150.71</v>
      </c>
      <c r="AA34" s="34">
        <f t="shared" si="13"/>
        <v>1831944956.38</v>
      </c>
      <c r="AB34" s="34">
        <f t="shared" si="13"/>
        <v>0</v>
      </c>
      <c r="AC34" s="34">
        <f t="shared" si="13"/>
        <v>4266551254.7400002</v>
      </c>
      <c r="AD34" s="34">
        <f t="shared" si="13"/>
        <v>0</v>
      </c>
      <c r="AE34" s="34">
        <f t="shared" si="13"/>
        <v>0</v>
      </c>
      <c r="AF34" s="34">
        <f t="shared" si="13"/>
        <v>6942213.54</v>
      </c>
      <c r="AG34" s="34">
        <f t="shared" si="13"/>
        <v>49573070.62</v>
      </c>
      <c r="AH34" s="34">
        <f t="shared" si="13"/>
        <v>23828623.76</v>
      </c>
      <c r="AI34" s="34">
        <f t="shared" si="13"/>
        <v>65001586.56</v>
      </c>
      <c r="AJ34" s="34">
        <f t="shared" si="13"/>
        <v>77112530</v>
      </c>
      <c r="AK34" s="34">
        <f t="shared" si="13"/>
        <v>106016284.57</v>
      </c>
      <c r="AL34" s="34">
        <f t="shared" si="13"/>
        <v>730611250.47</v>
      </c>
      <c r="AM34" s="34">
        <f t="shared" si="13"/>
        <v>1364761221.22</v>
      </c>
      <c r="AN34" s="34">
        <f t="shared" si="13"/>
        <v>1828632941.1</v>
      </c>
      <c r="AO34" s="34">
        <f t="shared" si="13"/>
        <v>0</v>
      </c>
      <c r="AP34" s="35">
        <f t="shared" si="13"/>
        <v>4252479721.8399997</v>
      </c>
      <c r="AQ34" s="120"/>
      <c r="AR34" s="120"/>
      <c r="AS34" s="145"/>
      <c r="AT34" s="123"/>
      <c r="AU34" s="25"/>
      <c r="AV34" s="143"/>
    </row>
    <row r="35" spans="1:46" s="12" customFormat="1" ht="23.25" customHeight="1" thickBot="1">
      <c r="A35" s="47" t="s">
        <v>80</v>
      </c>
      <c r="B35" s="26" t="s">
        <v>60</v>
      </c>
      <c r="C35" s="27">
        <v>17106050000</v>
      </c>
      <c r="D35" s="28">
        <v>12548306.25</v>
      </c>
      <c r="E35" s="27">
        <v>88679287.58</v>
      </c>
      <c r="F35" s="27">
        <v>104764485.49</v>
      </c>
      <c r="G35" s="27">
        <v>166081104.46</v>
      </c>
      <c r="H35" s="28">
        <v>58649827.85</v>
      </c>
      <c r="I35" s="27">
        <v>153529344.46</v>
      </c>
      <c r="J35" s="27">
        <v>108537453.27</v>
      </c>
      <c r="K35" s="134">
        <v>2274394140.92</v>
      </c>
      <c r="L35" s="27">
        <v>1113726722.16</v>
      </c>
      <c r="M35" s="27">
        <v>3070937459.81</v>
      </c>
      <c r="N35" s="27">
        <v>2184402128.64</v>
      </c>
      <c r="O35" s="28"/>
      <c r="P35" s="23">
        <f>SUM(D35:O35)</f>
        <v>9336250260.89</v>
      </c>
      <c r="Q35" s="28">
        <v>0</v>
      </c>
      <c r="R35" s="27">
        <v>0</v>
      </c>
      <c r="S35" s="27">
        <v>6942213.54</v>
      </c>
      <c r="T35" s="27">
        <v>49573070.62</v>
      </c>
      <c r="U35" s="27">
        <v>23828623.76</v>
      </c>
      <c r="V35" s="27">
        <v>70109649.41</v>
      </c>
      <c r="W35" s="27">
        <v>80351128.72</v>
      </c>
      <c r="X35" s="27">
        <v>107836345.87</v>
      </c>
      <c r="Y35" s="27">
        <v>731004115.73</v>
      </c>
      <c r="Z35" s="27">
        <v>1364961150.71</v>
      </c>
      <c r="AA35" s="27">
        <v>1831944956.38</v>
      </c>
      <c r="AB35" s="27"/>
      <c r="AC35" s="23">
        <f>SUM(Q35:AB35)</f>
        <v>4266551254.7400002</v>
      </c>
      <c r="AD35" s="28">
        <v>0</v>
      </c>
      <c r="AE35" s="27">
        <v>0</v>
      </c>
      <c r="AF35" s="27">
        <v>6942213.54</v>
      </c>
      <c r="AG35" s="27">
        <v>49573070.62</v>
      </c>
      <c r="AH35" s="27">
        <v>23828623.76</v>
      </c>
      <c r="AI35" s="27">
        <v>65001586.56</v>
      </c>
      <c r="AJ35" s="27">
        <v>77112530</v>
      </c>
      <c r="AK35" s="27">
        <v>106016284.57</v>
      </c>
      <c r="AL35" s="27">
        <v>730611250.47</v>
      </c>
      <c r="AM35" s="27">
        <v>1364761221.22</v>
      </c>
      <c r="AN35" s="27">
        <v>1828632941.1</v>
      </c>
      <c r="AO35" s="27"/>
      <c r="AP35" s="23">
        <f>SUM(AD35:AO35)</f>
        <v>4252479721.8399997</v>
      </c>
      <c r="AQ35" s="41"/>
      <c r="AR35" s="41"/>
      <c r="AS35" s="142"/>
      <c r="AT35" s="123"/>
    </row>
    <row r="36" spans="1:46" s="12" customFormat="1" ht="31.5" customHeight="1" hidden="1" thickBot="1">
      <c r="A36" s="47" t="s">
        <v>93</v>
      </c>
      <c r="B36" s="122" t="s">
        <v>92</v>
      </c>
      <c r="C36" s="48"/>
      <c r="D36" s="28"/>
      <c r="E36" s="48"/>
      <c r="F36" s="48"/>
      <c r="G36" s="48"/>
      <c r="H36" s="49"/>
      <c r="I36" s="48"/>
      <c r="J36" s="48"/>
      <c r="K36" s="48"/>
      <c r="L36" s="48"/>
      <c r="M36" s="48"/>
      <c r="N36" s="48"/>
      <c r="O36" s="28"/>
      <c r="P36" s="28">
        <f>SUM(D36:O36)</f>
        <v>0</v>
      </c>
      <c r="Q36" s="28"/>
      <c r="R36" s="48"/>
      <c r="S36" s="48"/>
      <c r="T36" s="48"/>
      <c r="U36" s="49"/>
      <c r="V36" s="48"/>
      <c r="W36" s="48"/>
      <c r="X36" s="48"/>
      <c r="Y36" s="48"/>
      <c r="Z36" s="48"/>
      <c r="AA36" s="48"/>
      <c r="AB36" s="48"/>
      <c r="AC36" s="27">
        <f>SUM(Q36:AB36)</f>
        <v>0</v>
      </c>
      <c r="AD36" s="28"/>
      <c r="AE36" s="48"/>
      <c r="AF36" s="48"/>
      <c r="AG36" s="48"/>
      <c r="AH36" s="49"/>
      <c r="AI36" s="48"/>
      <c r="AJ36" s="48"/>
      <c r="AK36" s="48"/>
      <c r="AL36" s="48"/>
      <c r="AM36" s="48"/>
      <c r="AN36" s="48"/>
      <c r="AO36" s="48"/>
      <c r="AP36" s="29">
        <f>SUM(AD36:AO36)</f>
        <v>0</v>
      </c>
      <c r="AQ36" s="41"/>
      <c r="AR36" s="41"/>
      <c r="AS36" s="142"/>
      <c r="AT36" s="123"/>
    </row>
    <row r="37" spans="1:48" s="25" customFormat="1" ht="18.75" thickBot="1">
      <c r="A37" s="228" t="s">
        <v>50</v>
      </c>
      <c r="B37" s="229"/>
      <c r="C37" s="31">
        <f aca="true" t="shared" si="14" ref="C37:AP37">SUM(C14+C34)</f>
        <v>18201450000</v>
      </c>
      <c r="D37" s="31">
        <f t="shared" si="14"/>
        <v>67493532.25</v>
      </c>
      <c r="E37" s="31">
        <f t="shared" si="14"/>
        <v>163264245.19</v>
      </c>
      <c r="F37" s="31">
        <f t="shared" si="14"/>
        <v>173567932.87</v>
      </c>
      <c r="G37" s="31">
        <f t="shared" si="14"/>
        <v>259636598.01</v>
      </c>
      <c r="H37" s="31">
        <f t="shared" si="14"/>
        <v>115886876.94999999</v>
      </c>
      <c r="I37" s="31">
        <f t="shared" si="14"/>
        <v>196659195.91000003</v>
      </c>
      <c r="J37" s="31">
        <f t="shared" si="14"/>
        <v>165579247.71999997</v>
      </c>
      <c r="K37" s="31">
        <f t="shared" si="14"/>
        <v>2326669003.28</v>
      </c>
      <c r="L37" s="31">
        <f t="shared" si="14"/>
        <v>1206664049.01</v>
      </c>
      <c r="M37" s="31">
        <f t="shared" si="14"/>
        <v>3125817624.82</v>
      </c>
      <c r="N37" s="31">
        <f t="shared" si="14"/>
        <v>2261531833.5299997</v>
      </c>
      <c r="O37" s="121">
        <f t="shared" si="14"/>
        <v>0</v>
      </c>
      <c r="P37" s="31">
        <f t="shared" si="14"/>
        <v>10062770139.539999</v>
      </c>
      <c r="Q37" s="31">
        <f t="shared" si="14"/>
        <v>34257254.599999994</v>
      </c>
      <c r="R37" s="31">
        <f t="shared" si="14"/>
        <v>34147519.36</v>
      </c>
      <c r="S37" s="31">
        <f t="shared" si="14"/>
        <v>41135809.43</v>
      </c>
      <c r="T37" s="31">
        <f t="shared" si="14"/>
        <v>91474537.63</v>
      </c>
      <c r="U37" s="31">
        <f t="shared" si="14"/>
        <v>110368843.1</v>
      </c>
      <c r="V37" s="31">
        <f t="shared" si="14"/>
        <v>126996022.47</v>
      </c>
      <c r="W37" s="31">
        <f t="shared" si="14"/>
        <v>132467862.6</v>
      </c>
      <c r="X37" s="31">
        <f t="shared" si="14"/>
        <v>164173830.85</v>
      </c>
      <c r="Y37" s="31">
        <f t="shared" si="14"/>
        <v>760750154.71</v>
      </c>
      <c r="Z37" s="31">
        <f t="shared" si="14"/>
        <v>1505164256.93</v>
      </c>
      <c r="AA37" s="31">
        <f t="shared" si="14"/>
        <v>1928104653.2700002</v>
      </c>
      <c r="AB37" s="31">
        <f t="shared" si="14"/>
        <v>0</v>
      </c>
      <c r="AC37" s="31">
        <f t="shared" si="14"/>
        <v>4929040744.950001</v>
      </c>
      <c r="AD37" s="31">
        <f t="shared" si="14"/>
        <v>34257254.599999994</v>
      </c>
      <c r="AE37" s="31">
        <f t="shared" si="14"/>
        <v>34058886.239999995</v>
      </c>
      <c r="AF37" s="31">
        <f t="shared" si="14"/>
        <v>41145628.550000004</v>
      </c>
      <c r="AG37" s="31">
        <f t="shared" si="14"/>
        <v>91553351.63</v>
      </c>
      <c r="AH37" s="31">
        <f t="shared" si="14"/>
        <v>105672864.02</v>
      </c>
      <c r="AI37" s="31">
        <f t="shared" si="14"/>
        <v>96046479.25</v>
      </c>
      <c r="AJ37" s="31">
        <f t="shared" si="14"/>
        <v>106966594.4</v>
      </c>
      <c r="AK37" s="31">
        <f t="shared" si="14"/>
        <v>157771073.47</v>
      </c>
      <c r="AL37" s="31">
        <f t="shared" si="14"/>
        <v>758822579.14</v>
      </c>
      <c r="AM37" s="31">
        <f t="shared" si="14"/>
        <v>1501525106.45</v>
      </c>
      <c r="AN37" s="31">
        <f t="shared" si="14"/>
        <v>1899312811.8899999</v>
      </c>
      <c r="AO37" s="31">
        <f t="shared" si="14"/>
        <v>0</v>
      </c>
      <c r="AP37" s="80">
        <f t="shared" si="14"/>
        <v>4827132629.639999</v>
      </c>
      <c r="AQ37" s="86"/>
      <c r="AR37" s="86"/>
      <c r="AS37" s="146"/>
      <c r="AT37" s="123"/>
      <c r="AV37" s="143"/>
    </row>
    <row r="38" spans="1:42" ht="15">
      <c r="A38" s="115" t="s">
        <v>119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</row>
    <row r="39" spans="1:42" ht="15">
      <c r="A39" s="12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230"/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2"/>
    </row>
    <row r="41" spans="1:42" ht="15">
      <c r="A41" s="233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2"/>
    </row>
    <row r="42" spans="1:42" ht="15" hidden="1">
      <c r="A42" s="62">
        <f ca="1">TODAY()</f>
        <v>39818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6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>
      <c r="A47" s="4"/>
      <c r="B47" s="65"/>
      <c r="C47" s="205" t="s">
        <v>132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2008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selection activeCell="Q29" sqref="Q29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6.57421875" style="1" hidden="1" customWidth="1"/>
    <col min="5" max="5" width="17.8515625" style="1" hidden="1" customWidth="1"/>
    <col min="6" max="6" width="22.7109375" style="1" hidden="1" customWidth="1"/>
    <col min="7" max="7" width="24.71093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customWidth="1"/>
    <col min="15" max="15" width="11.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8"/>
    </row>
    <row r="2" spans="1:16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1:16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6" ht="15.75">
      <c r="A4" s="209" t="s">
        <v>56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</row>
    <row r="5" spans="1:16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1:16" ht="15">
      <c r="A6" s="50"/>
      <c r="B6" s="51"/>
      <c r="C6" s="51"/>
      <c r="D6" s="51"/>
      <c r="E6" s="51"/>
      <c r="F6" s="51"/>
      <c r="G6" s="51"/>
      <c r="H6" s="57"/>
      <c r="I6" s="51"/>
      <c r="J6" s="51"/>
      <c r="K6" s="51"/>
      <c r="L6" s="51"/>
      <c r="M6" s="51"/>
      <c r="N6" s="51"/>
      <c r="O6" s="51"/>
      <c r="P6" s="52"/>
    </row>
    <row r="7" spans="1:16" ht="15.75">
      <c r="A7" s="226" t="s">
        <v>4</v>
      </c>
      <c r="B7" s="227"/>
      <c r="C7" s="67" t="s">
        <v>48</v>
      </c>
      <c r="D7" s="70"/>
      <c r="E7" s="70"/>
      <c r="F7" s="70"/>
      <c r="G7" s="70"/>
      <c r="H7" s="57"/>
      <c r="I7" s="70"/>
      <c r="J7" s="70"/>
      <c r="K7" s="70"/>
      <c r="L7" s="70"/>
      <c r="M7" s="70"/>
      <c r="N7" s="70"/>
      <c r="O7" s="70"/>
      <c r="P7" s="73" t="s">
        <v>138</v>
      </c>
    </row>
    <row r="8" spans="1:16" ht="15.75">
      <c r="A8" s="226" t="s">
        <v>5</v>
      </c>
      <c r="B8" s="227"/>
      <c r="C8" s="66" t="s">
        <v>57</v>
      </c>
      <c r="D8" s="70"/>
      <c r="E8" s="70"/>
      <c r="F8" s="70"/>
      <c r="G8" s="70"/>
      <c r="H8" s="57"/>
      <c r="I8" s="70"/>
      <c r="J8" s="70"/>
      <c r="K8" s="70"/>
      <c r="L8" s="70"/>
      <c r="M8" s="70"/>
      <c r="N8" s="70"/>
      <c r="O8" s="70"/>
      <c r="P8" s="69">
        <v>2008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7"/>
      <c r="B10" s="108"/>
      <c r="C10" s="108" t="s">
        <v>90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2.75">
      <c r="A11" s="109" t="s">
        <v>40</v>
      </c>
      <c r="B11" s="109" t="s">
        <v>42</v>
      </c>
      <c r="C11" s="109" t="s">
        <v>55</v>
      </c>
      <c r="D11" s="109" t="s">
        <v>46</v>
      </c>
      <c r="E11" s="109" t="s">
        <v>46</v>
      </c>
      <c r="F11" s="109" t="s">
        <v>46</v>
      </c>
      <c r="G11" s="109" t="s">
        <v>46</v>
      </c>
      <c r="H11" s="109" t="s">
        <v>46</v>
      </c>
      <c r="I11" s="109" t="s">
        <v>46</v>
      </c>
      <c r="J11" s="109" t="s">
        <v>46</v>
      </c>
      <c r="K11" s="109" t="s">
        <v>46</v>
      </c>
      <c r="L11" s="109" t="s">
        <v>46</v>
      </c>
      <c r="M11" s="109" t="s">
        <v>46</v>
      </c>
      <c r="N11" s="109" t="s">
        <v>46</v>
      </c>
      <c r="O11" s="109" t="s">
        <v>46</v>
      </c>
      <c r="P11" s="109" t="s">
        <v>46</v>
      </c>
    </row>
    <row r="12" spans="1:16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21</v>
      </c>
      <c r="M12" s="110" t="s">
        <v>31</v>
      </c>
      <c r="N12" s="110" t="s">
        <v>23</v>
      </c>
      <c r="O12" s="110" t="s">
        <v>24</v>
      </c>
      <c r="P12" s="110" t="s">
        <v>25</v>
      </c>
    </row>
    <row r="13" spans="1:16" ht="13.5" thickBot="1">
      <c r="A13" s="111">
        <v>1</v>
      </c>
      <c r="B13" s="112">
        <v>2</v>
      </c>
      <c r="C13" s="112"/>
      <c r="D13" s="112"/>
      <c r="E13" s="112"/>
      <c r="F13" s="112">
        <v>7</v>
      </c>
      <c r="G13" s="112">
        <v>7</v>
      </c>
      <c r="H13" s="112">
        <v>7</v>
      </c>
      <c r="I13" s="112">
        <v>7</v>
      </c>
      <c r="J13" s="112">
        <v>7</v>
      </c>
      <c r="K13" s="112">
        <v>7</v>
      </c>
      <c r="L13" s="112">
        <v>7</v>
      </c>
      <c r="M13" s="112">
        <v>7</v>
      </c>
      <c r="N13" s="112">
        <v>7</v>
      </c>
      <c r="O13" s="112">
        <v>7</v>
      </c>
      <c r="P13" s="113">
        <v>8</v>
      </c>
    </row>
    <row r="14" spans="1:16" ht="16.5" thickBot="1">
      <c r="A14" s="32"/>
      <c r="B14" s="71" t="s">
        <v>61</v>
      </c>
      <c r="C14" s="33">
        <f>C17+C15</f>
        <v>18570928.990000002</v>
      </c>
      <c r="D14" s="33">
        <f>D17</f>
        <v>0</v>
      </c>
      <c r="E14" s="33">
        <f>E17+E15</f>
        <v>18184188.19</v>
      </c>
      <c r="F14" s="33">
        <f aca="true" t="shared" si="0" ref="F14:P14">F17+F15</f>
        <v>386740.8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18570928.990000002</v>
      </c>
    </row>
    <row r="15" spans="1:16" ht="15.75">
      <c r="A15" s="32"/>
      <c r="B15" s="71" t="s">
        <v>63</v>
      </c>
      <c r="C15" s="33">
        <f>C16</f>
        <v>2634897.6</v>
      </c>
      <c r="D15" s="33">
        <f>D16</f>
        <v>0</v>
      </c>
      <c r="E15" s="33">
        <f>E16</f>
        <v>2634897.6</v>
      </c>
      <c r="F15" s="33"/>
      <c r="G15" s="33">
        <f>G16</f>
        <v>0</v>
      </c>
      <c r="H15" s="33">
        <f>H16</f>
        <v>0</v>
      </c>
      <c r="I15" s="33"/>
      <c r="J15" s="33"/>
      <c r="K15" s="33"/>
      <c r="L15" s="33"/>
      <c r="M15" s="33"/>
      <c r="N15" s="33"/>
      <c r="O15" s="33"/>
      <c r="P15" s="33">
        <f>P16</f>
        <v>2634897.6</v>
      </c>
    </row>
    <row r="16" spans="1:16" ht="16.5" thickBot="1">
      <c r="A16" s="44" t="s">
        <v>125</v>
      </c>
      <c r="B16" s="26" t="s">
        <v>49</v>
      </c>
      <c r="C16" s="148">
        <v>2634897.6</v>
      </c>
      <c r="D16" s="147">
        <v>0</v>
      </c>
      <c r="E16" s="148">
        <v>2634897.6</v>
      </c>
      <c r="F16" s="147"/>
      <c r="G16" s="147">
        <v>0</v>
      </c>
      <c r="H16" s="147">
        <v>0</v>
      </c>
      <c r="I16" s="147"/>
      <c r="J16" s="147"/>
      <c r="K16" s="147">
        <v>0</v>
      </c>
      <c r="L16" s="147"/>
      <c r="M16" s="147"/>
      <c r="N16" s="147"/>
      <c r="O16" s="147"/>
      <c r="P16" s="24">
        <f>SUM(D16:O16)</f>
        <v>2634897.6</v>
      </c>
    </row>
    <row r="17" spans="1:16" ht="16.5" thickBot="1">
      <c r="A17" s="74"/>
      <c r="B17" s="72" t="s">
        <v>64</v>
      </c>
      <c r="C17" s="43">
        <f>SUM(C18+C23)</f>
        <v>15936031.39</v>
      </c>
      <c r="D17" s="43">
        <f aca="true" t="shared" si="1" ref="D17:P17">SUM(D18+D23)</f>
        <v>0</v>
      </c>
      <c r="E17" s="43">
        <f t="shared" si="1"/>
        <v>15549290.59</v>
      </c>
      <c r="F17" s="43">
        <f t="shared" si="1"/>
        <v>386740.8</v>
      </c>
      <c r="G17" s="43">
        <f t="shared" si="1"/>
        <v>0</v>
      </c>
      <c r="H17" s="43">
        <f t="shared" si="1"/>
        <v>0</v>
      </c>
      <c r="I17" s="43">
        <f t="shared" si="1"/>
        <v>0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15936031.39</v>
      </c>
    </row>
    <row r="18" spans="1:16" ht="15.75">
      <c r="A18" s="44" t="s">
        <v>97</v>
      </c>
      <c r="B18" s="129" t="s">
        <v>96</v>
      </c>
      <c r="C18" s="133">
        <f>SUM(C19:C22)</f>
        <v>9935046.86</v>
      </c>
      <c r="D18" s="133">
        <f aca="true" t="shared" si="2" ref="D18:L18">SUM(D19:D27)</f>
        <v>0</v>
      </c>
      <c r="E18" s="141">
        <f>SUM(E19:E22)</f>
        <v>9935046.86</v>
      </c>
      <c r="F18" s="133">
        <f>SUM(F19:F22)</f>
        <v>0</v>
      </c>
      <c r="G18" s="133">
        <f t="shared" si="2"/>
        <v>0</v>
      </c>
      <c r="H18" s="133">
        <f t="shared" si="2"/>
        <v>0</v>
      </c>
      <c r="I18" s="133">
        <f t="shared" si="2"/>
        <v>0</v>
      </c>
      <c r="J18" s="133">
        <f t="shared" si="2"/>
        <v>0</v>
      </c>
      <c r="K18" s="133">
        <f t="shared" si="2"/>
        <v>0</v>
      </c>
      <c r="L18" s="133">
        <f t="shared" si="2"/>
        <v>0</v>
      </c>
      <c r="M18" s="133">
        <f>SUM(M20:M27)</f>
        <v>0</v>
      </c>
      <c r="N18" s="133">
        <f>SUM(N20:N27)</f>
        <v>0</v>
      </c>
      <c r="O18" s="133">
        <f>SUM(O20:O27)</f>
        <v>0</v>
      </c>
      <c r="P18" s="141">
        <f>SUM(P19:P22)</f>
        <v>9935046.86</v>
      </c>
    </row>
    <row r="19" spans="1:16" ht="15.75">
      <c r="A19" s="44" t="s">
        <v>105</v>
      </c>
      <c r="B19" s="26" t="s">
        <v>99</v>
      </c>
      <c r="C19" s="27">
        <v>3843010.8</v>
      </c>
      <c r="D19" s="27">
        <v>0</v>
      </c>
      <c r="E19" s="27">
        <v>3843010.8</v>
      </c>
      <c r="F19" s="27"/>
      <c r="G19" s="133">
        <v>0</v>
      </c>
      <c r="H19" s="133">
        <v>0</v>
      </c>
      <c r="I19" s="133"/>
      <c r="J19" s="133"/>
      <c r="K19" s="27">
        <v>0</v>
      </c>
      <c r="L19" s="27"/>
      <c r="M19" s="133">
        <v>0</v>
      </c>
      <c r="N19" s="133"/>
      <c r="O19" s="27"/>
      <c r="P19" s="24">
        <f>SUM(D19:O19)</f>
        <v>3843010.8</v>
      </c>
    </row>
    <row r="20" spans="1:16" ht="15">
      <c r="A20" s="44" t="s">
        <v>106</v>
      </c>
      <c r="B20" s="26" t="s">
        <v>100</v>
      </c>
      <c r="C20" s="27">
        <v>1048216.16</v>
      </c>
      <c r="D20" s="27">
        <v>0</v>
      </c>
      <c r="E20" s="27">
        <v>1048216.16</v>
      </c>
      <c r="F20" s="27"/>
      <c r="G20" s="27">
        <v>0</v>
      </c>
      <c r="H20" s="27">
        <v>0</v>
      </c>
      <c r="I20" s="27"/>
      <c r="J20" s="27"/>
      <c r="K20" s="27">
        <v>0</v>
      </c>
      <c r="L20" s="27"/>
      <c r="M20" s="27">
        <v>0</v>
      </c>
      <c r="N20" s="27"/>
      <c r="O20" s="27"/>
      <c r="P20" s="24">
        <f>SUM(D20:O20)</f>
        <v>1048216.16</v>
      </c>
    </row>
    <row r="21" spans="1:16" ht="15">
      <c r="A21" s="44" t="s">
        <v>108</v>
      </c>
      <c r="B21" s="26" t="s">
        <v>104</v>
      </c>
      <c r="C21" s="27">
        <v>1686720</v>
      </c>
      <c r="D21" s="27">
        <v>0</v>
      </c>
      <c r="E21" s="27">
        <v>1686720</v>
      </c>
      <c r="F21" s="27"/>
      <c r="G21" s="27">
        <v>0</v>
      </c>
      <c r="H21" s="27">
        <v>0</v>
      </c>
      <c r="I21" s="27"/>
      <c r="J21" s="27"/>
      <c r="K21" s="27">
        <v>0</v>
      </c>
      <c r="L21" s="27"/>
      <c r="M21" s="27">
        <v>0</v>
      </c>
      <c r="N21" s="27"/>
      <c r="O21" s="27"/>
      <c r="P21" s="24">
        <f>SUM(D21:O21)</f>
        <v>1686720</v>
      </c>
    </row>
    <row r="22" spans="1:16" ht="15">
      <c r="A22" s="44" t="s">
        <v>110</v>
      </c>
      <c r="B22" s="26" t="s">
        <v>102</v>
      </c>
      <c r="C22" s="27">
        <v>3357099.9</v>
      </c>
      <c r="D22" s="27">
        <v>0</v>
      </c>
      <c r="E22" s="27">
        <v>3357099.9</v>
      </c>
      <c r="F22" s="27"/>
      <c r="G22" s="27">
        <v>0</v>
      </c>
      <c r="H22" s="27">
        <v>0</v>
      </c>
      <c r="I22" s="27"/>
      <c r="J22" s="27"/>
      <c r="K22" s="27"/>
      <c r="L22" s="27"/>
      <c r="M22" s="27">
        <v>0</v>
      </c>
      <c r="N22" s="27"/>
      <c r="O22" s="27"/>
      <c r="P22" s="24">
        <f>SUM(D22:O22)</f>
        <v>3357099.9</v>
      </c>
    </row>
    <row r="23" spans="1:16" ht="15.75">
      <c r="A23" s="44" t="s">
        <v>124</v>
      </c>
      <c r="B23" s="129" t="s">
        <v>96</v>
      </c>
      <c r="C23" s="133">
        <f>SUM(C24:C27)</f>
        <v>6000984.53</v>
      </c>
      <c r="D23" s="133">
        <f>SUM(D25:D27)</f>
        <v>0</v>
      </c>
      <c r="E23" s="133">
        <f>SUM(E24:E27)</f>
        <v>5614243.73</v>
      </c>
      <c r="F23" s="133">
        <f aca="true" t="shared" si="3" ref="F23:P23">SUM(F24:F27)</f>
        <v>386740.8</v>
      </c>
      <c r="G23" s="133">
        <f t="shared" si="3"/>
        <v>0</v>
      </c>
      <c r="H23" s="133">
        <f t="shared" si="3"/>
        <v>0</v>
      </c>
      <c r="I23" s="133">
        <f t="shared" si="3"/>
        <v>0</v>
      </c>
      <c r="J23" s="133">
        <f t="shared" si="3"/>
        <v>0</v>
      </c>
      <c r="K23" s="133">
        <f t="shared" si="3"/>
        <v>0</v>
      </c>
      <c r="L23" s="133">
        <f t="shared" si="3"/>
        <v>0</v>
      </c>
      <c r="M23" s="133">
        <f t="shared" si="3"/>
        <v>0</v>
      </c>
      <c r="N23" s="133">
        <f t="shared" si="3"/>
        <v>0</v>
      </c>
      <c r="O23" s="133">
        <f t="shared" si="3"/>
        <v>0</v>
      </c>
      <c r="P23" s="151">
        <f t="shared" si="3"/>
        <v>6000984.53</v>
      </c>
    </row>
    <row r="24" spans="1:16" ht="15.75">
      <c r="A24" s="44" t="s">
        <v>113</v>
      </c>
      <c r="B24" s="26" t="s">
        <v>99</v>
      </c>
      <c r="C24" s="27">
        <v>3253564.41</v>
      </c>
      <c r="D24" s="27">
        <v>0</v>
      </c>
      <c r="E24" s="27">
        <v>3253564.41</v>
      </c>
      <c r="F24" s="133"/>
      <c r="G24" s="27">
        <v>0</v>
      </c>
      <c r="H24" s="133">
        <v>0</v>
      </c>
      <c r="I24" s="133"/>
      <c r="J24" s="133"/>
      <c r="K24" s="133">
        <v>0</v>
      </c>
      <c r="L24" s="133"/>
      <c r="M24" s="133">
        <v>0</v>
      </c>
      <c r="N24" s="133"/>
      <c r="O24" s="133"/>
      <c r="P24" s="24">
        <f>SUM(D24:O24)</f>
        <v>3253564.41</v>
      </c>
    </row>
    <row r="25" spans="1:16" ht="15">
      <c r="A25" s="44" t="s">
        <v>114</v>
      </c>
      <c r="B25" s="26" t="s">
        <v>100</v>
      </c>
      <c r="C25" s="27">
        <v>2023626.48</v>
      </c>
      <c r="D25" s="27">
        <v>0</v>
      </c>
      <c r="E25" s="27">
        <v>2023626.48</v>
      </c>
      <c r="F25" s="27"/>
      <c r="G25" s="27">
        <v>0</v>
      </c>
      <c r="H25" s="27">
        <v>0</v>
      </c>
      <c r="I25" s="27"/>
      <c r="J25" s="27"/>
      <c r="K25" s="27">
        <v>0</v>
      </c>
      <c r="L25" s="27"/>
      <c r="M25" s="27">
        <v>0</v>
      </c>
      <c r="N25" s="27"/>
      <c r="O25" s="27"/>
      <c r="P25" s="24">
        <f>SUM(D25:O25)</f>
        <v>2023626.48</v>
      </c>
    </row>
    <row r="26" spans="1:16" ht="15">
      <c r="A26" s="44" t="s">
        <v>115</v>
      </c>
      <c r="B26" s="26" t="s">
        <v>104</v>
      </c>
      <c r="C26" s="48">
        <v>386740.8</v>
      </c>
      <c r="D26" s="27">
        <v>0</v>
      </c>
      <c r="E26" s="27"/>
      <c r="F26" s="27">
        <v>386740.8</v>
      </c>
      <c r="G26" s="27">
        <v>0</v>
      </c>
      <c r="H26" s="27">
        <v>0</v>
      </c>
      <c r="I26" s="27"/>
      <c r="J26" s="27"/>
      <c r="K26" s="27">
        <v>0</v>
      </c>
      <c r="L26" s="27"/>
      <c r="M26" s="27">
        <v>0</v>
      </c>
      <c r="N26" s="27"/>
      <c r="O26" s="27"/>
      <c r="P26" s="24">
        <f>SUM(D26:O26)</f>
        <v>386740.8</v>
      </c>
    </row>
    <row r="27" spans="1:16" ht="15.75" thickBot="1">
      <c r="A27" s="44" t="s">
        <v>116</v>
      </c>
      <c r="B27" s="26" t="s">
        <v>101</v>
      </c>
      <c r="C27" s="150">
        <v>337052.84</v>
      </c>
      <c r="D27" s="27">
        <v>0</v>
      </c>
      <c r="E27" s="27">
        <v>337052.84</v>
      </c>
      <c r="F27" s="27"/>
      <c r="G27" s="27">
        <v>0</v>
      </c>
      <c r="H27" s="27">
        <v>0</v>
      </c>
      <c r="I27" s="27"/>
      <c r="J27" s="27"/>
      <c r="K27" s="27">
        <v>0</v>
      </c>
      <c r="L27" s="27"/>
      <c r="M27" s="27">
        <v>0</v>
      </c>
      <c r="N27" s="27"/>
      <c r="O27" s="27"/>
      <c r="P27" s="29">
        <f>SUM(D27:O27)</f>
        <v>337052.84</v>
      </c>
    </row>
    <row r="28" spans="1:16" ht="16.5" thickBot="1">
      <c r="A28" s="84"/>
      <c r="B28" s="72" t="s">
        <v>62</v>
      </c>
      <c r="C28" s="34">
        <f aca="true" t="shared" si="4" ref="C28:P28">SUM(C29:C29)</f>
        <v>507403763.11</v>
      </c>
      <c r="D28" s="34">
        <f t="shared" si="4"/>
        <v>0</v>
      </c>
      <c r="E28" s="34">
        <f t="shared" si="4"/>
        <v>490669314.69</v>
      </c>
      <c r="F28" s="34">
        <f t="shared" si="4"/>
        <v>5598120.25</v>
      </c>
      <c r="G28" s="34">
        <f t="shared" si="4"/>
        <v>4306162.02</v>
      </c>
      <c r="H28" s="34">
        <f t="shared" si="4"/>
        <v>0</v>
      </c>
      <c r="I28" s="34">
        <f t="shared" si="4"/>
        <v>4216800</v>
      </c>
      <c r="J28" s="34">
        <f t="shared" si="4"/>
        <v>0</v>
      </c>
      <c r="K28" s="34">
        <f t="shared" si="4"/>
        <v>0</v>
      </c>
      <c r="L28" s="34">
        <f t="shared" si="4"/>
        <v>0</v>
      </c>
      <c r="M28" s="34">
        <f t="shared" si="4"/>
        <v>0</v>
      </c>
      <c r="N28" s="34">
        <f t="shared" si="4"/>
        <v>0</v>
      </c>
      <c r="O28" s="34">
        <f t="shared" si="4"/>
        <v>0</v>
      </c>
      <c r="P28" s="35">
        <f t="shared" si="4"/>
        <v>504790396.96</v>
      </c>
    </row>
    <row r="29" spans="1:18" ht="15.75" thickBot="1">
      <c r="A29" s="47" t="s">
        <v>80</v>
      </c>
      <c r="B29" s="26" t="s">
        <v>60</v>
      </c>
      <c r="C29" s="27">
        <v>507403763.11</v>
      </c>
      <c r="D29" s="28"/>
      <c r="E29" s="27">
        <v>490669314.69</v>
      </c>
      <c r="F29" s="27">
        <v>5598120.25</v>
      </c>
      <c r="G29" s="27">
        <v>4306162.02</v>
      </c>
      <c r="H29" s="27">
        <v>0</v>
      </c>
      <c r="I29" s="27">
        <v>4216800</v>
      </c>
      <c r="J29" s="27"/>
      <c r="K29" s="27">
        <v>0</v>
      </c>
      <c r="L29" s="27"/>
      <c r="M29" s="27">
        <v>0</v>
      </c>
      <c r="N29" s="27"/>
      <c r="O29" s="27"/>
      <c r="P29" s="29">
        <f>SUM(D29:O29)</f>
        <v>504790396.96</v>
      </c>
      <c r="Q29" s="12"/>
      <c r="R29" s="12"/>
    </row>
    <row r="30" spans="1:16" ht="18.75" thickBot="1">
      <c r="A30" s="228" t="s">
        <v>50</v>
      </c>
      <c r="B30" s="229"/>
      <c r="C30" s="31">
        <f aca="true" t="shared" si="5" ref="C30:P30">SUM(C14+C28)</f>
        <v>525974692.1</v>
      </c>
      <c r="D30" s="31">
        <f t="shared" si="5"/>
        <v>0</v>
      </c>
      <c r="E30" s="31">
        <f t="shared" si="5"/>
        <v>508853502.88</v>
      </c>
      <c r="F30" s="31">
        <f t="shared" si="5"/>
        <v>5984861.05</v>
      </c>
      <c r="G30" s="31">
        <f t="shared" si="5"/>
        <v>4306162.02</v>
      </c>
      <c r="H30" s="31">
        <f t="shared" si="5"/>
        <v>0</v>
      </c>
      <c r="I30" s="31">
        <f t="shared" si="5"/>
        <v>4216800</v>
      </c>
      <c r="J30" s="31">
        <f t="shared" si="5"/>
        <v>0</v>
      </c>
      <c r="K30" s="31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1">
        <f t="shared" si="5"/>
        <v>0</v>
      </c>
      <c r="P30" s="80">
        <f t="shared" si="5"/>
        <v>523361325.95</v>
      </c>
    </row>
    <row r="31" spans="1:16" ht="12.75">
      <c r="A31" s="115" t="s">
        <v>119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ht="12.75">
      <c r="A32" s="12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39818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6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3.5" thickBot="1">
      <c r="A37" s="4"/>
      <c r="B37" s="76" t="s">
        <v>86</v>
      </c>
      <c r="C37" s="2"/>
      <c r="D37" s="5"/>
      <c r="E37" s="5"/>
      <c r="F37" s="5"/>
      <c r="G37" s="5"/>
      <c r="H37" s="5"/>
      <c r="I37" s="8"/>
      <c r="J37" s="5"/>
      <c r="K37" s="5"/>
      <c r="L37" s="5"/>
      <c r="M37" s="5"/>
      <c r="N37" s="5"/>
      <c r="O37" s="8"/>
      <c r="P37" s="6"/>
    </row>
    <row r="38" spans="1:16" ht="12.75">
      <c r="A38" s="4"/>
      <c r="B38" s="77" t="s">
        <v>135</v>
      </c>
      <c r="C38" s="3"/>
      <c r="D38" s="6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3.5" thickBot="1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</sheetData>
  <mergeCells count="8">
    <mergeCell ref="A5:P5"/>
    <mergeCell ref="A30:B3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2008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C1">
      <selection activeCell="AF26" sqref="AF26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8"/>
    </row>
    <row r="2" spans="1:29" ht="15.75">
      <c r="A2" s="209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1"/>
    </row>
    <row r="3" spans="1:29" ht="18">
      <c r="A3" s="212" t="s">
        <v>51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4"/>
    </row>
    <row r="4" spans="1:29" ht="15.75">
      <c r="A4" s="209" t="s">
        <v>53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1"/>
    </row>
    <row r="5" spans="1:29" ht="20.25">
      <c r="A5" s="215" t="s">
        <v>3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7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226" t="s">
        <v>4</v>
      </c>
      <c r="B7" s="227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136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138</v>
      </c>
      <c r="AD7" s="5"/>
    </row>
    <row r="8" spans="1:30" ht="15.75">
      <c r="A8" s="226" t="s">
        <v>5</v>
      </c>
      <c r="B8" s="227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2008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7"/>
      <c r="B10" s="108"/>
      <c r="C10" s="108" t="s">
        <v>54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</row>
    <row r="11" spans="1:29" ht="12.75">
      <c r="A11" s="109" t="s">
        <v>40</v>
      </c>
      <c r="B11" s="109" t="s">
        <v>42</v>
      </c>
      <c r="C11" s="109" t="s">
        <v>55</v>
      </c>
      <c r="D11" s="109" t="s">
        <v>45</v>
      </c>
      <c r="E11" s="109" t="s">
        <v>45</v>
      </c>
      <c r="F11" s="109" t="s">
        <v>45</v>
      </c>
      <c r="G11" s="109" t="s">
        <v>45</v>
      </c>
      <c r="H11" s="109" t="s">
        <v>45</v>
      </c>
      <c r="I11" s="109" t="s">
        <v>45</v>
      </c>
      <c r="J11" s="109" t="s">
        <v>45</v>
      </c>
      <c r="K11" s="109" t="s">
        <v>45</v>
      </c>
      <c r="L11" s="109" t="s">
        <v>45</v>
      </c>
      <c r="M11" s="109" t="s">
        <v>45</v>
      </c>
      <c r="N11" s="109" t="s">
        <v>45</v>
      </c>
      <c r="O11" s="109" t="s">
        <v>45</v>
      </c>
      <c r="P11" s="109" t="s">
        <v>45</v>
      </c>
      <c r="Q11" s="109" t="s">
        <v>46</v>
      </c>
      <c r="R11" s="109" t="s">
        <v>46</v>
      </c>
      <c r="S11" s="109" t="s">
        <v>46</v>
      </c>
      <c r="T11" s="109" t="s">
        <v>46</v>
      </c>
      <c r="U11" s="109" t="s">
        <v>46</v>
      </c>
      <c r="V11" s="109" t="s">
        <v>46</v>
      </c>
      <c r="W11" s="109" t="s">
        <v>46</v>
      </c>
      <c r="X11" s="109" t="s">
        <v>46</v>
      </c>
      <c r="Y11" s="109" t="s">
        <v>46</v>
      </c>
      <c r="Z11" s="109" t="s">
        <v>46</v>
      </c>
      <c r="AA11" s="109" t="s">
        <v>46</v>
      </c>
      <c r="AB11" s="109" t="s">
        <v>46</v>
      </c>
      <c r="AC11" s="109" t="s">
        <v>46</v>
      </c>
    </row>
    <row r="12" spans="1:30" ht="13.5" thickBot="1">
      <c r="A12" s="110" t="s">
        <v>41</v>
      </c>
      <c r="B12" s="110"/>
      <c r="C12" s="110" t="s">
        <v>89</v>
      </c>
      <c r="D12" s="110" t="s">
        <v>13</v>
      </c>
      <c r="E12" s="110" t="s">
        <v>14</v>
      </c>
      <c r="F12" s="110" t="s">
        <v>15</v>
      </c>
      <c r="G12" s="110" t="s">
        <v>16</v>
      </c>
      <c r="H12" s="110" t="s">
        <v>28</v>
      </c>
      <c r="I12" s="110" t="s">
        <v>29</v>
      </c>
      <c r="J12" s="110" t="s">
        <v>30</v>
      </c>
      <c r="K12" s="110" t="s">
        <v>20</v>
      </c>
      <c r="L12" s="110" t="s">
        <v>91</v>
      </c>
      <c r="M12" s="110" t="s">
        <v>31</v>
      </c>
      <c r="N12" s="110" t="s">
        <v>23</v>
      </c>
      <c r="O12" s="110" t="s">
        <v>24</v>
      </c>
      <c r="P12" s="110" t="s">
        <v>47</v>
      </c>
      <c r="Q12" s="110" t="s">
        <v>13</v>
      </c>
      <c r="R12" s="110" t="s">
        <v>14</v>
      </c>
      <c r="S12" s="110" t="s">
        <v>15</v>
      </c>
      <c r="T12" s="110" t="s">
        <v>16</v>
      </c>
      <c r="U12" s="110" t="s">
        <v>28</v>
      </c>
      <c r="V12" s="110" t="s">
        <v>29</v>
      </c>
      <c r="W12" s="110" t="s">
        <v>30</v>
      </c>
      <c r="X12" s="110" t="s">
        <v>20</v>
      </c>
      <c r="Y12" s="110" t="s">
        <v>91</v>
      </c>
      <c r="Z12" s="110" t="s">
        <v>31</v>
      </c>
      <c r="AA12" s="110" t="s">
        <v>23</v>
      </c>
      <c r="AB12" s="110" t="s">
        <v>24</v>
      </c>
      <c r="AC12" s="110" t="s">
        <v>25</v>
      </c>
      <c r="AD12" s="88"/>
    </row>
    <row r="13" spans="1:29" ht="13.5" thickBot="1">
      <c r="A13" s="111">
        <v>1</v>
      </c>
      <c r="B13" s="112">
        <v>2</v>
      </c>
      <c r="C13" s="112"/>
      <c r="D13" s="112"/>
      <c r="E13" s="112"/>
      <c r="F13" s="112">
        <v>5</v>
      </c>
      <c r="G13" s="112">
        <v>5</v>
      </c>
      <c r="H13" s="112">
        <v>5</v>
      </c>
      <c r="I13" s="112">
        <v>5</v>
      </c>
      <c r="J13" s="112">
        <v>5</v>
      </c>
      <c r="K13" s="112">
        <v>5</v>
      </c>
      <c r="L13" s="112">
        <v>5</v>
      </c>
      <c r="M13" s="112">
        <v>5</v>
      </c>
      <c r="N13" s="112">
        <v>5</v>
      </c>
      <c r="O13" s="112">
        <v>5</v>
      </c>
      <c r="P13" s="112">
        <v>6</v>
      </c>
      <c r="Q13" s="112"/>
      <c r="R13" s="112"/>
      <c r="S13" s="112">
        <v>7</v>
      </c>
      <c r="T13" s="112">
        <v>7</v>
      </c>
      <c r="U13" s="112">
        <v>7</v>
      </c>
      <c r="V13" s="112">
        <v>7</v>
      </c>
      <c r="W13" s="112">
        <v>7</v>
      </c>
      <c r="X13" s="112">
        <v>7</v>
      </c>
      <c r="Y13" s="112">
        <v>7</v>
      </c>
      <c r="Z13" s="112">
        <v>7</v>
      </c>
      <c r="AA13" s="112">
        <v>7</v>
      </c>
      <c r="AB13" s="112">
        <v>7</v>
      </c>
      <c r="AC13" s="113">
        <v>8</v>
      </c>
    </row>
    <row r="14" spans="1:30" s="30" customFormat="1" ht="16.5" thickBot="1">
      <c r="A14" s="32"/>
      <c r="B14" s="71" t="s">
        <v>61</v>
      </c>
      <c r="C14" s="33">
        <f>C15</f>
        <v>5415988.64</v>
      </c>
      <c r="D14" s="33">
        <f aca="true" t="shared" si="0" ref="D14:AC14">D15</f>
        <v>0</v>
      </c>
      <c r="E14" s="33">
        <f t="shared" si="0"/>
        <v>0</v>
      </c>
      <c r="F14" s="33">
        <f t="shared" si="0"/>
        <v>2436708</v>
      </c>
      <c r="G14" s="33">
        <f t="shared" si="0"/>
        <v>2804172</v>
      </c>
      <c r="H14" s="33">
        <f t="shared" si="0"/>
        <v>175108.64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5415988.64</v>
      </c>
      <c r="Q14" s="33">
        <f t="shared" si="0"/>
        <v>0</v>
      </c>
      <c r="R14" s="33">
        <f t="shared" si="0"/>
        <v>0</v>
      </c>
      <c r="S14" s="33">
        <f t="shared" si="0"/>
        <v>2436708</v>
      </c>
      <c r="T14" s="33">
        <f t="shared" si="0"/>
        <v>2804172</v>
      </c>
      <c r="U14" s="33">
        <f t="shared" si="0"/>
        <v>175108.64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5415988.64</v>
      </c>
      <c r="AD14" s="1"/>
    </row>
    <row r="15" spans="1:30" s="12" customFormat="1" ht="16.5" thickBot="1">
      <c r="A15" s="74"/>
      <c r="B15" s="72" t="s">
        <v>64</v>
      </c>
      <c r="C15" s="43">
        <f>SUM(C16+C19)</f>
        <v>5415988.64</v>
      </c>
      <c r="D15" s="43">
        <f aca="true" t="shared" si="1" ref="D15:AB15">SUM(D17:D20)</f>
        <v>0</v>
      </c>
      <c r="E15" s="43">
        <f t="shared" si="1"/>
        <v>0</v>
      </c>
      <c r="F15" s="43">
        <f t="shared" si="1"/>
        <v>2436708</v>
      </c>
      <c r="G15" s="43">
        <f>G16+G19</f>
        <v>2804172</v>
      </c>
      <c r="H15" s="43">
        <f>H16+H19</f>
        <v>175108.64</v>
      </c>
      <c r="I15" s="43">
        <f t="shared" si="1"/>
        <v>0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>P16+P19</f>
        <v>5415988.64</v>
      </c>
      <c r="Q15" s="43">
        <f t="shared" si="1"/>
        <v>0</v>
      </c>
      <c r="R15" s="43">
        <f t="shared" si="1"/>
        <v>0</v>
      </c>
      <c r="S15" s="43">
        <f t="shared" si="1"/>
        <v>2436708</v>
      </c>
      <c r="T15" s="43">
        <f t="shared" si="1"/>
        <v>2804172</v>
      </c>
      <c r="U15" s="43">
        <f>U16+U19</f>
        <v>175108.64</v>
      </c>
      <c r="V15" s="43">
        <f t="shared" si="1"/>
        <v>0</v>
      </c>
      <c r="W15" s="43">
        <f t="shared" si="1"/>
        <v>0</v>
      </c>
      <c r="X15" s="43">
        <f t="shared" si="1"/>
        <v>0</v>
      </c>
      <c r="Y15" s="43">
        <f t="shared" si="1"/>
        <v>0</v>
      </c>
      <c r="Z15" s="43">
        <f t="shared" si="1"/>
        <v>0</v>
      </c>
      <c r="AA15" s="43">
        <f t="shared" si="1"/>
        <v>0</v>
      </c>
      <c r="AB15" s="43">
        <f t="shared" si="1"/>
        <v>0</v>
      </c>
      <c r="AC15" s="43">
        <f>AC16+AC19</f>
        <v>5415988.64</v>
      </c>
      <c r="AD15" s="1"/>
    </row>
    <row r="16" spans="1:30" s="12" customFormat="1" ht="15.75">
      <c r="A16" s="44" t="s">
        <v>97</v>
      </c>
      <c r="B16" s="129" t="s">
        <v>96</v>
      </c>
      <c r="C16" s="149">
        <f>SUM(C17:C18)</f>
        <v>5240880</v>
      </c>
      <c r="D16" s="149">
        <f>SUM(D17:D18)</f>
        <v>0</v>
      </c>
      <c r="E16" s="149">
        <f aca="true" t="shared" si="2" ref="E16:Q16">SUM(E17:E18)</f>
        <v>0</v>
      </c>
      <c r="F16" s="149">
        <f t="shared" si="2"/>
        <v>2436708</v>
      </c>
      <c r="G16" s="149">
        <f t="shared" si="2"/>
        <v>2804172</v>
      </c>
      <c r="H16" s="149">
        <f t="shared" si="2"/>
        <v>0</v>
      </c>
      <c r="I16" s="149">
        <f t="shared" si="2"/>
        <v>0</v>
      </c>
      <c r="J16" s="149">
        <f t="shared" si="2"/>
        <v>0</v>
      </c>
      <c r="K16" s="149">
        <f t="shared" si="2"/>
        <v>0</v>
      </c>
      <c r="L16" s="149">
        <f t="shared" si="2"/>
        <v>0</v>
      </c>
      <c r="M16" s="149">
        <f t="shared" si="2"/>
        <v>0</v>
      </c>
      <c r="N16" s="149">
        <f t="shared" si="2"/>
        <v>0</v>
      </c>
      <c r="O16" s="149">
        <f t="shared" si="2"/>
        <v>0</v>
      </c>
      <c r="P16" s="149">
        <f t="shared" si="2"/>
        <v>5240880</v>
      </c>
      <c r="Q16" s="149">
        <f t="shared" si="2"/>
        <v>0</v>
      </c>
      <c r="R16" s="149">
        <f aca="true" t="shared" si="3" ref="R16:AC16">SUM(R17:R18)</f>
        <v>0</v>
      </c>
      <c r="S16" s="149">
        <f t="shared" si="3"/>
        <v>2436708</v>
      </c>
      <c r="T16" s="149">
        <f t="shared" si="3"/>
        <v>2804172</v>
      </c>
      <c r="U16" s="149">
        <f t="shared" si="3"/>
        <v>0</v>
      </c>
      <c r="V16" s="149">
        <f t="shared" si="3"/>
        <v>0</v>
      </c>
      <c r="W16" s="149">
        <f t="shared" si="3"/>
        <v>0</v>
      </c>
      <c r="X16" s="149">
        <f t="shared" si="3"/>
        <v>0</v>
      </c>
      <c r="Y16" s="149">
        <f t="shared" si="3"/>
        <v>0</v>
      </c>
      <c r="Z16" s="149">
        <f t="shared" si="3"/>
        <v>0</v>
      </c>
      <c r="AA16" s="149">
        <f t="shared" si="3"/>
        <v>0</v>
      </c>
      <c r="AB16" s="149">
        <f t="shared" si="3"/>
        <v>0</v>
      </c>
      <c r="AC16" s="149">
        <f t="shared" si="3"/>
        <v>5240880</v>
      </c>
      <c r="AD16" s="1"/>
    </row>
    <row r="17" spans="1:30" s="12" customFormat="1" ht="15">
      <c r="A17" s="44" t="s">
        <v>106</v>
      </c>
      <c r="B17" s="21" t="s">
        <v>100</v>
      </c>
      <c r="C17" s="27">
        <v>2804172</v>
      </c>
      <c r="D17" s="27">
        <v>0</v>
      </c>
      <c r="E17" s="27">
        <v>0</v>
      </c>
      <c r="F17" s="27"/>
      <c r="G17" s="27">
        <v>2804172</v>
      </c>
      <c r="H17" s="27">
        <v>0</v>
      </c>
      <c r="I17" s="27">
        <v>0</v>
      </c>
      <c r="J17" s="27"/>
      <c r="K17" s="27">
        <v>0</v>
      </c>
      <c r="L17" s="27"/>
      <c r="M17" s="27">
        <v>0</v>
      </c>
      <c r="N17" s="27"/>
      <c r="O17" s="27"/>
      <c r="P17" s="28">
        <f>SUM(D17:O17)</f>
        <v>2804172</v>
      </c>
      <c r="Q17" s="27">
        <v>0</v>
      </c>
      <c r="R17" s="27"/>
      <c r="S17" s="27"/>
      <c r="T17" s="27">
        <v>2804172</v>
      </c>
      <c r="U17" s="27">
        <v>0</v>
      </c>
      <c r="V17" s="27">
        <v>0</v>
      </c>
      <c r="W17" s="27"/>
      <c r="X17" s="27">
        <v>0</v>
      </c>
      <c r="Y17" s="27">
        <v>0</v>
      </c>
      <c r="Z17" s="27"/>
      <c r="AA17" s="27"/>
      <c r="AB17" s="27"/>
      <c r="AC17" s="29">
        <f>SUM(Q17:AB17)</f>
        <v>2804172</v>
      </c>
      <c r="AD17" s="1"/>
    </row>
    <row r="18" spans="1:30" s="12" customFormat="1" ht="15">
      <c r="A18" s="44" t="s">
        <v>108</v>
      </c>
      <c r="B18" s="26" t="s">
        <v>104</v>
      </c>
      <c r="C18" s="27">
        <v>2436708</v>
      </c>
      <c r="D18" s="27">
        <v>0</v>
      </c>
      <c r="E18" s="27">
        <v>0</v>
      </c>
      <c r="F18" s="27">
        <v>2436708</v>
      </c>
      <c r="G18" s="27">
        <v>0</v>
      </c>
      <c r="H18" s="27">
        <v>0</v>
      </c>
      <c r="I18" s="27">
        <v>0</v>
      </c>
      <c r="J18" s="27"/>
      <c r="K18" s="27">
        <v>0</v>
      </c>
      <c r="L18" s="27"/>
      <c r="M18" s="27">
        <v>0</v>
      </c>
      <c r="N18" s="27"/>
      <c r="O18" s="27"/>
      <c r="P18" s="28">
        <f>SUM(D18:O18)</f>
        <v>2436708</v>
      </c>
      <c r="Q18" s="27">
        <v>0</v>
      </c>
      <c r="R18" s="27"/>
      <c r="S18" s="27">
        <v>2436708</v>
      </c>
      <c r="T18" s="27">
        <v>0</v>
      </c>
      <c r="U18" s="27">
        <v>0</v>
      </c>
      <c r="V18" s="27">
        <v>0</v>
      </c>
      <c r="W18" s="27"/>
      <c r="X18" s="27">
        <v>0</v>
      </c>
      <c r="Y18" s="27">
        <v>0</v>
      </c>
      <c r="Z18" s="27"/>
      <c r="AA18" s="27"/>
      <c r="AB18" s="27"/>
      <c r="AC18" s="29">
        <f>SUM(Q18:AB18)</f>
        <v>2436708</v>
      </c>
      <c r="AD18" s="1"/>
    </row>
    <row r="19" spans="1:30" s="12" customFormat="1" ht="15.75">
      <c r="A19" s="44" t="s">
        <v>124</v>
      </c>
      <c r="B19" s="129" t="s">
        <v>96</v>
      </c>
      <c r="C19" s="131">
        <f>SUM(C20)</f>
        <v>175108.64</v>
      </c>
      <c r="D19" s="22">
        <v>0</v>
      </c>
      <c r="E19" s="27">
        <v>0</v>
      </c>
      <c r="F19" s="22"/>
      <c r="G19" s="131">
        <f>G20</f>
        <v>0</v>
      </c>
      <c r="H19" s="131">
        <f>H20</f>
        <v>175108.64</v>
      </c>
      <c r="I19" s="22">
        <v>0</v>
      </c>
      <c r="J19" s="27"/>
      <c r="K19" s="131">
        <f>SUM(K20)</f>
        <v>0</v>
      </c>
      <c r="L19" s="22"/>
      <c r="M19" s="22">
        <v>0</v>
      </c>
      <c r="N19" s="22"/>
      <c r="O19" s="22"/>
      <c r="P19" s="28">
        <f>SUM(D19:O19)</f>
        <v>175108.64</v>
      </c>
      <c r="Q19" s="22">
        <v>0</v>
      </c>
      <c r="R19" s="22"/>
      <c r="S19" s="22"/>
      <c r="T19" s="22">
        <v>0</v>
      </c>
      <c r="U19" s="131">
        <f>SUM(U20)</f>
        <v>175108.64</v>
      </c>
      <c r="V19" s="22">
        <v>0</v>
      </c>
      <c r="W19" s="27"/>
      <c r="X19" s="131">
        <f>SUM(X20)</f>
        <v>0</v>
      </c>
      <c r="Y19" s="22">
        <v>0</v>
      </c>
      <c r="Z19" s="22"/>
      <c r="AA19" s="22"/>
      <c r="AB19" s="22"/>
      <c r="AC19" s="131">
        <f>SUM(AC20)</f>
        <v>175108.64</v>
      </c>
      <c r="AD19" s="1"/>
    </row>
    <row r="20" spans="1:30" s="12" customFormat="1" ht="15.75" thickBot="1">
      <c r="A20" s="44" t="s">
        <v>113</v>
      </c>
      <c r="B20" s="26" t="s">
        <v>99</v>
      </c>
      <c r="C20" s="22">
        <v>175108.64</v>
      </c>
      <c r="D20" s="22">
        <v>0</v>
      </c>
      <c r="E20" s="27">
        <v>0</v>
      </c>
      <c r="F20" s="22"/>
      <c r="G20" s="22">
        <v>0</v>
      </c>
      <c r="H20" s="22">
        <v>175108.64</v>
      </c>
      <c r="I20" s="22">
        <v>0</v>
      </c>
      <c r="J20" s="27"/>
      <c r="K20" s="22">
        <v>0</v>
      </c>
      <c r="L20" s="22"/>
      <c r="M20" s="22">
        <v>0</v>
      </c>
      <c r="N20" s="22"/>
      <c r="O20" s="22"/>
      <c r="P20" s="28">
        <f>SUM(D20:O20)</f>
        <v>175108.64</v>
      </c>
      <c r="Q20" s="22">
        <v>0</v>
      </c>
      <c r="R20" s="22"/>
      <c r="S20" s="22"/>
      <c r="T20" s="22">
        <v>0</v>
      </c>
      <c r="U20" s="22">
        <v>175108.64</v>
      </c>
      <c r="V20" s="22">
        <v>0</v>
      </c>
      <c r="W20" s="27"/>
      <c r="X20" s="27">
        <v>0</v>
      </c>
      <c r="Y20" s="22">
        <v>0</v>
      </c>
      <c r="Z20" s="22"/>
      <c r="AA20" s="22"/>
      <c r="AB20" s="22"/>
      <c r="AC20" s="29">
        <f>SUM(Q20:AB20)</f>
        <v>175108.64</v>
      </c>
      <c r="AD20" s="1"/>
    </row>
    <row r="21" spans="1:30" s="30" customFormat="1" ht="16.5" thickBot="1">
      <c r="A21" s="84"/>
      <c r="B21" s="72" t="s">
        <v>62</v>
      </c>
      <c r="C21" s="34">
        <f aca="true" t="shared" si="4" ref="C21:AC21">SUM(C22:C22)</f>
        <v>19188014.3</v>
      </c>
      <c r="D21" s="34">
        <f t="shared" si="4"/>
        <v>0</v>
      </c>
      <c r="E21" s="34">
        <f t="shared" si="4"/>
        <v>0</v>
      </c>
      <c r="F21" s="34">
        <f t="shared" si="4"/>
        <v>10979752.05</v>
      </c>
      <c r="G21" s="34">
        <f t="shared" si="4"/>
        <v>3328372.45</v>
      </c>
      <c r="H21" s="34">
        <f t="shared" si="4"/>
        <v>1219972.45</v>
      </c>
      <c r="I21" s="34">
        <f t="shared" si="4"/>
        <v>0</v>
      </c>
      <c r="J21" s="34">
        <f t="shared" si="4"/>
        <v>0</v>
      </c>
      <c r="K21" s="34">
        <f t="shared" si="4"/>
        <v>0</v>
      </c>
      <c r="L21" s="34">
        <f t="shared" si="4"/>
        <v>0</v>
      </c>
      <c r="M21" s="34">
        <f t="shared" si="4"/>
        <v>1219972.45</v>
      </c>
      <c r="N21" s="34">
        <f t="shared" si="4"/>
        <v>2439944.9</v>
      </c>
      <c r="O21" s="34">
        <f t="shared" si="4"/>
        <v>0</v>
      </c>
      <c r="P21" s="34">
        <f t="shared" si="4"/>
        <v>19188014.299999997</v>
      </c>
      <c r="Q21" s="34">
        <f t="shared" si="4"/>
        <v>0</v>
      </c>
      <c r="R21" s="34">
        <f t="shared" si="4"/>
        <v>0</v>
      </c>
      <c r="S21" s="34">
        <f t="shared" si="4"/>
        <v>10979752.05</v>
      </c>
      <c r="T21" s="34">
        <f t="shared" si="4"/>
        <v>3328372.45</v>
      </c>
      <c r="U21" s="34">
        <f t="shared" si="4"/>
        <v>1219972.45</v>
      </c>
      <c r="V21" s="34">
        <f t="shared" si="4"/>
        <v>0</v>
      </c>
      <c r="W21" s="34">
        <f t="shared" si="4"/>
        <v>0</v>
      </c>
      <c r="X21" s="34">
        <f t="shared" si="4"/>
        <v>0</v>
      </c>
      <c r="Y21" s="34">
        <f t="shared" si="4"/>
        <v>0</v>
      </c>
      <c r="Z21" s="34">
        <f t="shared" si="4"/>
        <v>1219972.45</v>
      </c>
      <c r="AA21" s="34">
        <f t="shared" si="4"/>
        <v>2439944.9</v>
      </c>
      <c r="AB21" s="34">
        <f t="shared" si="4"/>
        <v>0</v>
      </c>
      <c r="AC21" s="34">
        <f t="shared" si="4"/>
        <v>19188014.299999997</v>
      </c>
      <c r="AD21" s="1"/>
    </row>
    <row r="22" spans="1:30" s="30" customFormat="1" ht="16.5" thickBot="1">
      <c r="A22" s="47" t="s">
        <v>80</v>
      </c>
      <c r="B22" s="26" t="s">
        <v>60</v>
      </c>
      <c r="C22" s="140">
        <v>19188014.3</v>
      </c>
      <c r="D22" s="139"/>
      <c r="E22" s="140">
        <v>0</v>
      </c>
      <c r="F22" s="140">
        <v>10979752.05</v>
      </c>
      <c r="G22" s="48">
        <v>3328372.45</v>
      </c>
      <c r="H22" s="48">
        <v>1219972.45</v>
      </c>
      <c r="I22" s="139">
        <v>0</v>
      </c>
      <c r="J22" s="139"/>
      <c r="K22" s="140">
        <v>0</v>
      </c>
      <c r="L22" s="140"/>
      <c r="M22" s="139">
        <v>1219972.45</v>
      </c>
      <c r="N22" s="139">
        <f>1219972.45+1219972.45</f>
        <v>2439944.9</v>
      </c>
      <c r="O22" s="139"/>
      <c r="P22" s="28">
        <f>SUM(D22:O22)</f>
        <v>19188014.299999997</v>
      </c>
      <c r="Q22" s="139">
        <v>0</v>
      </c>
      <c r="R22" s="140"/>
      <c r="S22" s="140">
        <v>10979752.05</v>
      </c>
      <c r="T22" s="48">
        <v>3328372.45</v>
      </c>
      <c r="U22" s="48">
        <v>1219972.45</v>
      </c>
      <c r="V22" s="139">
        <v>0</v>
      </c>
      <c r="W22" s="139"/>
      <c r="X22" s="27">
        <v>0</v>
      </c>
      <c r="Y22" s="139"/>
      <c r="Z22" s="139">
        <v>1219972.45</v>
      </c>
      <c r="AA22" s="139">
        <f>1219972.45+1219972.45</f>
        <v>2439944.9</v>
      </c>
      <c r="AB22" s="139"/>
      <c r="AC22" s="29">
        <f>SUM(Q22:AB22)</f>
        <v>19188014.299999997</v>
      </c>
      <c r="AD22" s="1"/>
    </row>
    <row r="23" spans="1:30" s="25" customFormat="1" ht="18.75" thickBot="1">
      <c r="A23" s="228" t="s">
        <v>50</v>
      </c>
      <c r="B23" s="229"/>
      <c r="C23" s="31">
        <f aca="true" t="shared" si="5" ref="C23:AC23">SUM(C14+C21)</f>
        <v>24604002.94</v>
      </c>
      <c r="D23" s="31">
        <f t="shared" si="5"/>
        <v>0</v>
      </c>
      <c r="E23" s="31">
        <f t="shared" si="5"/>
        <v>0</v>
      </c>
      <c r="F23" s="31">
        <f t="shared" si="5"/>
        <v>13416460.05</v>
      </c>
      <c r="G23" s="31">
        <f t="shared" si="5"/>
        <v>6132544.45</v>
      </c>
      <c r="H23" s="31">
        <f t="shared" si="5"/>
        <v>1395081.0899999999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1219972.45</v>
      </c>
      <c r="N23" s="31">
        <f t="shared" si="5"/>
        <v>2439944.9</v>
      </c>
      <c r="O23" s="31">
        <f t="shared" si="5"/>
        <v>0</v>
      </c>
      <c r="P23" s="31">
        <f t="shared" si="5"/>
        <v>24604002.939999998</v>
      </c>
      <c r="Q23" s="31">
        <f t="shared" si="5"/>
        <v>0</v>
      </c>
      <c r="R23" s="31">
        <f t="shared" si="5"/>
        <v>0</v>
      </c>
      <c r="S23" s="31">
        <f t="shared" si="5"/>
        <v>13416460.05</v>
      </c>
      <c r="T23" s="31">
        <f t="shared" si="5"/>
        <v>6132544.45</v>
      </c>
      <c r="U23" s="31">
        <f t="shared" si="5"/>
        <v>1395081.0899999999</v>
      </c>
      <c r="V23" s="31">
        <f t="shared" si="5"/>
        <v>0</v>
      </c>
      <c r="W23" s="31">
        <f t="shared" si="5"/>
        <v>0</v>
      </c>
      <c r="X23" s="31">
        <f t="shared" si="5"/>
        <v>0</v>
      </c>
      <c r="Y23" s="31">
        <f t="shared" si="5"/>
        <v>0</v>
      </c>
      <c r="Z23" s="31">
        <f t="shared" si="5"/>
        <v>1219972.45</v>
      </c>
      <c r="AA23" s="31">
        <f t="shared" si="5"/>
        <v>2439944.9</v>
      </c>
      <c r="AB23" s="31">
        <f t="shared" si="5"/>
        <v>0</v>
      </c>
      <c r="AC23" s="80">
        <f t="shared" si="5"/>
        <v>24604002.939999998</v>
      </c>
      <c r="AD23" s="1"/>
    </row>
    <row r="24" spans="1:29" ht="12.75">
      <c r="A24" s="115" t="s">
        <v>119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1"/>
    </row>
    <row r="28" spans="1:29" ht="12.75">
      <c r="A28" s="62">
        <f ca="1">TODAY()</f>
        <v>39818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6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7" t="s">
        <v>134</v>
      </c>
      <c r="C32" s="3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34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2007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0"/>
  <sheetViews>
    <sheetView tabSelected="1" zoomScale="75" zoomScaleNormal="75" workbookViewId="0" topLeftCell="A1">
      <pane xSplit="2" ySplit="11" topLeftCell="AC45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B70" sqref="B70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6"/>
    </row>
    <row r="2" spans="1:42" ht="12.7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3"/>
    </row>
    <row r="3" spans="1:42" ht="12.75">
      <c r="A3" s="241" t="s">
        <v>51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3"/>
    </row>
    <row r="4" spans="1:42" ht="12.75">
      <c r="A4" s="241" t="s">
        <v>52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3"/>
    </row>
    <row r="5" spans="1:42" ht="12.75">
      <c r="A5" s="241" t="s">
        <v>139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3"/>
    </row>
    <row r="6" spans="1:42" ht="12.75">
      <c r="A6" s="157" t="s">
        <v>4</v>
      </c>
      <c r="B6" s="92"/>
      <c r="C6" s="158" t="s">
        <v>140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159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9" t="s">
        <v>8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160" t="s">
        <v>141</v>
      </c>
    </row>
    <row r="7" spans="1:42" ht="15" customHeight="1">
      <c r="A7" s="157" t="s">
        <v>5</v>
      </c>
      <c r="B7" s="161"/>
      <c r="C7" s="58" t="s">
        <v>57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59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9" t="s">
        <v>9</v>
      </c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162">
        <v>2007</v>
      </c>
    </row>
    <row r="8" spans="1:42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6"/>
    </row>
    <row r="9" spans="1:42" ht="12.7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2" ht="12.75">
      <c r="A10" s="105" t="s">
        <v>40</v>
      </c>
      <c r="B10" s="105" t="s">
        <v>42</v>
      </c>
      <c r="C10" s="105" t="s">
        <v>43</v>
      </c>
      <c r="D10" s="105" t="s">
        <v>44</v>
      </c>
      <c r="E10" s="105" t="s">
        <v>44</v>
      </c>
      <c r="F10" s="105" t="s">
        <v>44</v>
      </c>
      <c r="G10" s="105" t="s">
        <v>44</v>
      </c>
      <c r="H10" s="105" t="s">
        <v>44</v>
      </c>
      <c r="I10" s="105" t="s">
        <v>44</v>
      </c>
      <c r="J10" s="105" t="s">
        <v>44</v>
      </c>
      <c r="K10" s="105" t="s">
        <v>44</v>
      </c>
      <c r="L10" s="105" t="s">
        <v>44</v>
      </c>
      <c r="M10" s="105" t="s">
        <v>44</v>
      </c>
      <c r="N10" s="105" t="s">
        <v>44</v>
      </c>
      <c r="O10" s="105" t="s">
        <v>44</v>
      </c>
      <c r="P10" s="105" t="s">
        <v>44</v>
      </c>
      <c r="Q10" s="105" t="s">
        <v>45</v>
      </c>
      <c r="R10" s="105" t="s">
        <v>45</v>
      </c>
      <c r="S10" s="105" t="s">
        <v>45</v>
      </c>
      <c r="T10" s="105" t="s">
        <v>45</v>
      </c>
      <c r="U10" s="105" t="s">
        <v>45</v>
      </c>
      <c r="V10" s="105" t="s">
        <v>45</v>
      </c>
      <c r="W10" s="105" t="s">
        <v>45</v>
      </c>
      <c r="X10" s="105" t="s">
        <v>45</v>
      </c>
      <c r="Y10" s="105" t="s">
        <v>45</v>
      </c>
      <c r="Z10" s="105" t="s">
        <v>45</v>
      </c>
      <c r="AA10" s="105" t="s">
        <v>45</v>
      </c>
      <c r="AB10" s="105" t="s">
        <v>45</v>
      </c>
      <c r="AC10" s="105" t="s">
        <v>45</v>
      </c>
      <c r="AD10" s="105" t="s">
        <v>46</v>
      </c>
      <c r="AE10" s="105" t="s">
        <v>46</v>
      </c>
      <c r="AF10" s="105" t="s">
        <v>46</v>
      </c>
      <c r="AG10" s="105" t="s">
        <v>46</v>
      </c>
      <c r="AH10" s="105" t="s">
        <v>46</v>
      </c>
      <c r="AI10" s="105" t="s">
        <v>46</v>
      </c>
      <c r="AJ10" s="105" t="s">
        <v>46</v>
      </c>
      <c r="AK10" s="105" t="s">
        <v>46</v>
      </c>
      <c r="AL10" s="105" t="s">
        <v>46</v>
      </c>
      <c r="AM10" s="105" t="s">
        <v>46</v>
      </c>
      <c r="AN10" s="105" t="s">
        <v>46</v>
      </c>
      <c r="AO10" s="105" t="s">
        <v>46</v>
      </c>
      <c r="AP10" s="105" t="s">
        <v>46</v>
      </c>
    </row>
    <row r="11" spans="1:42" ht="13.5" thickBot="1">
      <c r="A11" s="163" t="s">
        <v>41</v>
      </c>
      <c r="B11" s="163"/>
      <c r="C11" s="163" t="s">
        <v>12</v>
      </c>
      <c r="D11" s="163" t="s">
        <v>13</v>
      </c>
      <c r="E11" s="163" t="s">
        <v>14</v>
      </c>
      <c r="F11" s="163" t="s">
        <v>15</v>
      </c>
      <c r="G11" s="163" t="s">
        <v>16</v>
      </c>
      <c r="H11" s="163" t="s">
        <v>17</v>
      </c>
      <c r="I11" s="163" t="s">
        <v>18</v>
      </c>
      <c r="J11" s="163" t="s">
        <v>19</v>
      </c>
      <c r="K11" s="163" t="s">
        <v>20</v>
      </c>
      <c r="L11" s="163" t="s">
        <v>21</v>
      </c>
      <c r="M11" s="163" t="s">
        <v>22</v>
      </c>
      <c r="N11" s="163" t="s">
        <v>23</v>
      </c>
      <c r="O11" s="163" t="s">
        <v>24</v>
      </c>
      <c r="P11" s="163" t="s">
        <v>25</v>
      </c>
      <c r="Q11" s="163" t="s">
        <v>13</v>
      </c>
      <c r="R11" s="163" t="s">
        <v>14</v>
      </c>
      <c r="S11" s="163" t="s">
        <v>15</v>
      </c>
      <c r="T11" s="163" t="s">
        <v>16</v>
      </c>
      <c r="U11" s="163" t="s">
        <v>28</v>
      </c>
      <c r="V11" s="163" t="s">
        <v>29</v>
      </c>
      <c r="W11" s="163" t="s">
        <v>30</v>
      </c>
      <c r="X11" s="163" t="s">
        <v>20</v>
      </c>
      <c r="Y11" s="163" t="s">
        <v>21</v>
      </c>
      <c r="Z11" s="163" t="s">
        <v>31</v>
      </c>
      <c r="AA11" s="163" t="s">
        <v>23</v>
      </c>
      <c r="AB11" s="163" t="s">
        <v>24</v>
      </c>
      <c r="AC11" s="163" t="s">
        <v>47</v>
      </c>
      <c r="AD11" s="163" t="s">
        <v>13</v>
      </c>
      <c r="AE11" s="163" t="s">
        <v>14</v>
      </c>
      <c r="AF11" s="163" t="s">
        <v>15</v>
      </c>
      <c r="AG11" s="163" t="s">
        <v>16</v>
      </c>
      <c r="AH11" s="163" t="s">
        <v>28</v>
      </c>
      <c r="AI11" s="163" t="s">
        <v>29</v>
      </c>
      <c r="AJ11" s="163" t="s">
        <v>30</v>
      </c>
      <c r="AK11" s="163" t="s">
        <v>20</v>
      </c>
      <c r="AL11" s="163" t="s">
        <v>21</v>
      </c>
      <c r="AM11" s="163" t="s">
        <v>31</v>
      </c>
      <c r="AN11" s="163" t="s">
        <v>23</v>
      </c>
      <c r="AO11" s="163" t="s">
        <v>24</v>
      </c>
      <c r="AP11" s="163" t="s">
        <v>25</v>
      </c>
    </row>
    <row r="12" spans="1:42" s="164" customFormat="1" ht="12" thickBot="1">
      <c r="A12" s="102">
        <v>1</v>
      </c>
      <c r="B12" s="102">
        <v>2</v>
      </c>
      <c r="C12" s="102"/>
      <c r="D12" s="102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2">
        <v>4</v>
      </c>
      <c r="Q12" s="102">
        <v>5</v>
      </c>
      <c r="R12" s="102">
        <v>5</v>
      </c>
      <c r="S12" s="102">
        <v>5</v>
      </c>
      <c r="T12" s="102">
        <v>5</v>
      </c>
      <c r="U12" s="102">
        <v>5</v>
      </c>
      <c r="V12" s="102">
        <v>5</v>
      </c>
      <c r="W12" s="102">
        <v>5</v>
      </c>
      <c r="X12" s="102">
        <v>5</v>
      </c>
      <c r="Y12" s="102">
        <v>5</v>
      </c>
      <c r="Z12" s="102">
        <v>5</v>
      </c>
      <c r="AA12" s="102">
        <v>5</v>
      </c>
      <c r="AB12" s="102">
        <v>5</v>
      </c>
      <c r="AC12" s="102">
        <v>6</v>
      </c>
      <c r="AD12" s="102">
        <v>7</v>
      </c>
      <c r="AE12" s="102">
        <v>7</v>
      </c>
      <c r="AF12" s="102">
        <v>7</v>
      </c>
      <c r="AG12" s="102">
        <v>7</v>
      </c>
      <c r="AH12" s="102">
        <v>7</v>
      </c>
      <c r="AI12" s="102">
        <v>7</v>
      </c>
      <c r="AJ12" s="102">
        <v>7</v>
      </c>
      <c r="AK12" s="102">
        <v>7</v>
      </c>
      <c r="AL12" s="102">
        <v>7</v>
      </c>
      <c r="AM12" s="102">
        <v>7</v>
      </c>
      <c r="AN12" s="102">
        <v>7</v>
      </c>
      <c r="AO12" s="102">
        <v>7</v>
      </c>
      <c r="AP12" s="102">
        <v>8</v>
      </c>
    </row>
    <row r="13" spans="1:42" s="30" customFormat="1" ht="13.5" thickBot="1">
      <c r="A13" s="165"/>
      <c r="B13" s="166" t="s">
        <v>142</v>
      </c>
      <c r="C13" s="167">
        <f aca="true" t="shared" si="0" ref="C13:AP13">SUM(C14,C42,C53)</f>
        <v>18324643727</v>
      </c>
      <c r="D13" s="167">
        <f t="shared" si="0"/>
        <v>1105367158</v>
      </c>
      <c r="E13" s="167">
        <f t="shared" si="0"/>
        <v>1123886613.2</v>
      </c>
      <c r="F13" s="167">
        <f t="shared" si="0"/>
        <v>1862919524</v>
      </c>
      <c r="G13" s="167">
        <f t="shared" si="0"/>
        <v>1360687173</v>
      </c>
      <c r="H13" s="167">
        <f t="shared" si="0"/>
        <v>1449629433</v>
      </c>
      <c r="I13" s="167">
        <f t="shared" si="0"/>
        <v>1456012576</v>
      </c>
      <c r="J13" s="167">
        <f t="shared" si="0"/>
        <v>1643371170</v>
      </c>
      <c r="K13" s="167">
        <f t="shared" si="0"/>
        <v>1183169710</v>
      </c>
      <c r="L13" s="167">
        <f t="shared" si="0"/>
        <v>1268981251</v>
      </c>
      <c r="M13" s="167">
        <f t="shared" si="0"/>
        <v>1180124290</v>
      </c>
      <c r="N13" s="167">
        <f t="shared" si="0"/>
        <v>1320897926</v>
      </c>
      <c r="O13" s="167">
        <f t="shared" si="0"/>
        <v>0</v>
      </c>
      <c r="P13" s="167">
        <f t="shared" si="0"/>
        <v>14955046824.2</v>
      </c>
      <c r="Q13" s="167">
        <f t="shared" si="0"/>
        <v>856433185</v>
      </c>
      <c r="R13" s="167">
        <f t="shared" si="0"/>
        <v>1064133361</v>
      </c>
      <c r="S13" s="167">
        <f t="shared" si="0"/>
        <v>1383037879.52</v>
      </c>
      <c r="T13" s="167">
        <f t="shared" si="0"/>
        <v>1379001128.52</v>
      </c>
      <c r="U13" s="167">
        <f t="shared" si="0"/>
        <v>1542956552.52</v>
      </c>
      <c r="V13" s="167">
        <f t="shared" si="0"/>
        <v>1457563276.52</v>
      </c>
      <c r="W13" s="167">
        <f t="shared" si="0"/>
        <v>1783482735.04</v>
      </c>
      <c r="X13" s="167">
        <f t="shared" si="0"/>
        <v>1236941477</v>
      </c>
      <c r="Y13" s="167">
        <f t="shared" si="0"/>
        <v>1295391948.04</v>
      </c>
      <c r="Z13" s="167">
        <f t="shared" si="0"/>
        <v>1300134020.52</v>
      </c>
      <c r="AA13" s="167">
        <f t="shared" si="0"/>
        <v>1401754661.52</v>
      </c>
      <c r="AB13" s="167">
        <f t="shared" si="0"/>
        <v>0</v>
      </c>
      <c r="AC13" s="167">
        <f t="shared" si="0"/>
        <v>14700830225.2</v>
      </c>
      <c r="AD13" s="167">
        <f t="shared" si="0"/>
        <v>856433185</v>
      </c>
      <c r="AE13" s="167">
        <f t="shared" si="0"/>
        <v>1064133361</v>
      </c>
      <c r="AF13" s="167">
        <f t="shared" si="0"/>
        <v>1382979879.52</v>
      </c>
      <c r="AG13" s="167">
        <f t="shared" si="0"/>
        <v>1349469905.52</v>
      </c>
      <c r="AH13" s="167">
        <f t="shared" si="0"/>
        <v>1276107874.52</v>
      </c>
      <c r="AI13" s="167">
        <f t="shared" si="0"/>
        <v>1519000261.52</v>
      </c>
      <c r="AJ13" s="167">
        <f t="shared" si="0"/>
        <v>1634940012.52</v>
      </c>
      <c r="AK13" s="167">
        <f t="shared" si="0"/>
        <v>1323665966.52</v>
      </c>
      <c r="AL13" s="167">
        <f t="shared" si="0"/>
        <v>1352423558.52</v>
      </c>
      <c r="AM13" s="167">
        <f t="shared" si="0"/>
        <v>1468633996.52</v>
      </c>
      <c r="AN13" s="167">
        <f t="shared" si="0"/>
        <v>1235113507.52</v>
      </c>
      <c r="AO13" s="167">
        <f t="shared" si="0"/>
        <v>0</v>
      </c>
      <c r="AP13" s="167">
        <f t="shared" si="0"/>
        <v>14462901508.68</v>
      </c>
    </row>
    <row r="14" spans="1:42" s="30" customFormat="1" ht="13.5" thickBot="1">
      <c r="A14" s="165"/>
      <c r="B14" s="166" t="s">
        <v>63</v>
      </c>
      <c r="C14" s="167">
        <f aca="true" t="shared" si="1" ref="C14:AP14">SUM(C15:C41)</f>
        <v>16347740158</v>
      </c>
      <c r="D14" s="167">
        <f t="shared" si="1"/>
        <v>772710428</v>
      </c>
      <c r="E14" s="167">
        <f t="shared" si="1"/>
        <v>1047331631</v>
      </c>
      <c r="F14" s="167">
        <f t="shared" si="1"/>
        <v>1286170154</v>
      </c>
      <c r="G14" s="167">
        <f t="shared" si="1"/>
        <v>1283510588</v>
      </c>
      <c r="H14" s="167">
        <f t="shared" si="1"/>
        <v>1412549452</v>
      </c>
      <c r="I14" s="167">
        <f t="shared" si="1"/>
        <v>1360073164</v>
      </c>
      <c r="J14" s="167">
        <f t="shared" si="1"/>
        <v>1621491292</v>
      </c>
      <c r="K14" s="167">
        <f t="shared" si="1"/>
        <v>1143477847</v>
      </c>
      <c r="L14" s="167">
        <f t="shared" si="1"/>
        <v>1235883004</v>
      </c>
      <c r="M14" s="167">
        <f t="shared" si="1"/>
        <v>1160818961</v>
      </c>
      <c r="N14" s="167">
        <f t="shared" si="1"/>
        <v>1175930999</v>
      </c>
      <c r="O14" s="167">
        <f t="shared" si="1"/>
        <v>0</v>
      </c>
      <c r="P14" s="167">
        <f t="shared" si="1"/>
        <v>13499947520</v>
      </c>
      <c r="Q14" s="167">
        <f t="shared" si="1"/>
        <v>772710428</v>
      </c>
      <c r="R14" s="167">
        <f t="shared" si="1"/>
        <v>1047331631</v>
      </c>
      <c r="S14" s="167">
        <f t="shared" si="1"/>
        <v>1286170154</v>
      </c>
      <c r="T14" s="167">
        <f t="shared" si="1"/>
        <v>1264242038</v>
      </c>
      <c r="U14" s="167">
        <f t="shared" si="1"/>
        <v>1416426702</v>
      </c>
      <c r="V14" s="167">
        <f t="shared" si="1"/>
        <v>1357614014</v>
      </c>
      <c r="W14" s="167">
        <f t="shared" si="1"/>
        <v>1626119142</v>
      </c>
      <c r="X14" s="167">
        <f t="shared" si="1"/>
        <v>1144432367</v>
      </c>
      <c r="Y14" s="167">
        <f t="shared" si="1"/>
        <v>1206245864</v>
      </c>
      <c r="Z14" s="167">
        <f t="shared" si="1"/>
        <v>1169085961</v>
      </c>
      <c r="AA14" s="167">
        <f t="shared" si="1"/>
        <v>1184074219</v>
      </c>
      <c r="AB14" s="167">
        <f t="shared" si="1"/>
        <v>0</v>
      </c>
      <c r="AC14" s="167">
        <f t="shared" si="1"/>
        <v>13474452520</v>
      </c>
      <c r="AD14" s="167">
        <f t="shared" si="1"/>
        <v>772710428</v>
      </c>
      <c r="AE14" s="167">
        <f t="shared" si="1"/>
        <v>1047331631</v>
      </c>
      <c r="AF14" s="167">
        <f t="shared" si="1"/>
        <v>1286170154</v>
      </c>
      <c r="AG14" s="167">
        <f t="shared" si="1"/>
        <v>1264242038</v>
      </c>
      <c r="AH14" s="167">
        <f t="shared" si="1"/>
        <v>1122461858</v>
      </c>
      <c r="AI14" s="167">
        <f t="shared" si="1"/>
        <v>1416727942</v>
      </c>
      <c r="AJ14" s="167">
        <f t="shared" si="1"/>
        <v>1493532816</v>
      </c>
      <c r="AK14" s="167">
        <f t="shared" si="1"/>
        <v>1216341651</v>
      </c>
      <c r="AL14" s="167">
        <f t="shared" si="1"/>
        <v>1266655162</v>
      </c>
      <c r="AM14" s="167">
        <f t="shared" si="1"/>
        <v>1337330073</v>
      </c>
      <c r="AN14" s="167">
        <f t="shared" si="1"/>
        <v>1025721789</v>
      </c>
      <c r="AO14" s="167">
        <f t="shared" si="1"/>
        <v>0</v>
      </c>
      <c r="AP14" s="168">
        <f t="shared" si="1"/>
        <v>13249225542</v>
      </c>
    </row>
    <row r="15" spans="1:42" s="174" customFormat="1" ht="12.75">
      <c r="A15" s="169" t="s">
        <v>143</v>
      </c>
      <c r="B15" s="170" t="s">
        <v>144</v>
      </c>
      <c r="C15" s="171">
        <f>8197556279+295500000</f>
        <v>8493056279</v>
      </c>
      <c r="D15" s="171">
        <v>563458752</v>
      </c>
      <c r="E15" s="171">
        <v>689864496</v>
      </c>
      <c r="F15" s="171">
        <v>794378042</v>
      </c>
      <c r="G15" s="171">
        <v>706977442</v>
      </c>
      <c r="H15" s="171">
        <v>728845736</v>
      </c>
      <c r="I15" s="171">
        <v>711900889</v>
      </c>
      <c r="J15" s="171">
        <v>684249789</v>
      </c>
      <c r="K15" s="171">
        <v>697082893</v>
      </c>
      <c r="L15" s="171">
        <v>715947184</v>
      </c>
      <c r="M15" s="171">
        <v>701564066</v>
      </c>
      <c r="N15" s="171">
        <v>711650309</v>
      </c>
      <c r="O15" s="171"/>
      <c r="P15" s="172">
        <f aca="true" t="shared" si="2" ref="P15:P41">SUM(D15:O15)</f>
        <v>7705919598</v>
      </c>
      <c r="Q15" s="171">
        <v>563458752</v>
      </c>
      <c r="R15" s="171">
        <v>689864496</v>
      </c>
      <c r="S15" s="171">
        <v>794378042</v>
      </c>
      <c r="T15" s="171">
        <v>706977442</v>
      </c>
      <c r="U15" s="171">
        <v>728845736</v>
      </c>
      <c r="V15" s="171">
        <v>711900889</v>
      </c>
      <c r="W15" s="171">
        <v>684249789</v>
      </c>
      <c r="X15" s="171">
        <v>697082893</v>
      </c>
      <c r="Y15" s="171">
        <v>715947184</v>
      </c>
      <c r="Z15" s="171">
        <v>701564066</v>
      </c>
      <c r="AA15" s="171">
        <v>711310809</v>
      </c>
      <c r="AB15" s="171"/>
      <c r="AC15" s="172">
        <f aca="true" t="shared" si="3" ref="AC15:AC41">SUM(Q15:AB15)</f>
        <v>7705580098</v>
      </c>
      <c r="AD15" s="171">
        <v>563458752</v>
      </c>
      <c r="AE15" s="171">
        <v>689864496</v>
      </c>
      <c r="AF15" s="171">
        <v>794378042</v>
      </c>
      <c r="AG15" s="171">
        <v>706977442</v>
      </c>
      <c r="AH15" s="171">
        <v>728845736</v>
      </c>
      <c r="AI15" s="171">
        <v>711900889</v>
      </c>
      <c r="AJ15" s="171">
        <v>684249789</v>
      </c>
      <c r="AK15" s="171">
        <v>697082893</v>
      </c>
      <c r="AL15" s="171">
        <v>715947184</v>
      </c>
      <c r="AM15" s="171">
        <v>701564066</v>
      </c>
      <c r="AN15" s="171">
        <v>711310809</v>
      </c>
      <c r="AO15" s="171"/>
      <c r="AP15" s="173">
        <f aca="true" t="shared" si="4" ref="AP15:AP41">SUM(AD15:AO15)</f>
        <v>7705580098</v>
      </c>
    </row>
    <row r="16" spans="1:42" s="174" customFormat="1" ht="12.75">
      <c r="A16" s="47" t="s">
        <v>145</v>
      </c>
      <c r="B16" s="175" t="s">
        <v>146</v>
      </c>
      <c r="C16" s="176">
        <v>608449222</v>
      </c>
      <c r="D16" s="176">
        <v>28410904</v>
      </c>
      <c r="E16" s="176">
        <v>15440456</v>
      </c>
      <c r="F16" s="176">
        <v>52075514</v>
      </c>
      <c r="G16" s="176">
        <v>25941659</v>
      </c>
      <c r="H16" s="176">
        <v>17451795</v>
      </c>
      <c r="I16" s="176">
        <v>80701447</v>
      </c>
      <c r="J16" s="176">
        <v>44553250</v>
      </c>
      <c r="K16" s="176">
        <v>30025117</v>
      </c>
      <c r="L16" s="176">
        <v>23895979</v>
      </c>
      <c r="M16" s="176">
        <v>30243805</v>
      </c>
      <c r="N16" s="176">
        <v>16310419</v>
      </c>
      <c r="O16" s="176"/>
      <c r="P16" s="177">
        <f t="shared" si="2"/>
        <v>365050345</v>
      </c>
      <c r="Q16" s="176">
        <v>28410904</v>
      </c>
      <c r="R16" s="176">
        <v>15440456</v>
      </c>
      <c r="S16" s="176">
        <v>52075514</v>
      </c>
      <c r="T16" s="176">
        <v>25941659</v>
      </c>
      <c r="U16" s="176">
        <v>17451795</v>
      </c>
      <c r="V16" s="176">
        <v>80701447</v>
      </c>
      <c r="W16" s="176">
        <v>44553250</v>
      </c>
      <c r="X16" s="176">
        <v>30025117</v>
      </c>
      <c r="Y16" s="176">
        <v>23895979</v>
      </c>
      <c r="Z16" s="176">
        <v>30243805</v>
      </c>
      <c r="AA16" s="176">
        <v>16310419</v>
      </c>
      <c r="AB16" s="176"/>
      <c r="AC16" s="177">
        <f t="shared" si="3"/>
        <v>365050345</v>
      </c>
      <c r="AD16" s="176">
        <v>28410904</v>
      </c>
      <c r="AE16" s="176">
        <v>15440456</v>
      </c>
      <c r="AF16" s="176">
        <v>52075514</v>
      </c>
      <c r="AG16" s="176">
        <v>25941659</v>
      </c>
      <c r="AH16" s="176">
        <v>17451795</v>
      </c>
      <c r="AI16" s="176">
        <v>80701447</v>
      </c>
      <c r="AJ16" s="176">
        <v>44553250</v>
      </c>
      <c r="AK16" s="176">
        <v>30025117</v>
      </c>
      <c r="AL16" s="176">
        <v>23895979</v>
      </c>
      <c r="AM16" s="176">
        <v>30243805</v>
      </c>
      <c r="AN16" s="176">
        <v>16310419</v>
      </c>
      <c r="AO16" s="176"/>
      <c r="AP16" s="178">
        <f t="shared" si="4"/>
        <v>365050345</v>
      </c>
    </row>
    <row r="17" spans="1:42" s="174" customFormat="1" ht="12.75">
      <c r="A17" s="47" t="s">
        <v>147</v>
      </c>
      <c r="B17" s="175" t="s">
        <v>148</v>
      </c>
      <c r="C17" s="176">
        <v>40000000</v>
      </c>
      <c r="D17" s="176">
        <v>2261688</v>
      </c>
      <c r="E17" s="176">
        <v>1864055</v>
      </c>
      <c r="F17" s="176">
        <v>1894474</v>
      </c>
      <c r="G17" s="176">
        <v>2490950</v>
      </c>
      <c r="H17" s="176">
        <v>2375617</v>
      </c>
      <c r="I17" s="176">
        <v>2097491</v>
      </c>
      <c r="J17" s="176">
        <v>48230</v>
      </c>
      <c r="K17" s="176">
        <v>646514</v>
      </c>
      <c r="L17" s="176">
        <v>1042985</v>
      </c>
      <c r="M17" s="176">
        <v>1333912</v>
      </c>
      <c r="N17" s="176">
        <v>1149882</v>
      </c>
      <c r="O17" s="176"/>
      <c r="P17" s="177">
        <f t="shared" si="2"/>
        <v>17205798</v>
      </c>
      <c r="Q17" s="176">
        <v>2261688</v>
      </c>
      <c r="R17" s="176">
        <v>1864055</v>
      </c>
      <c r="S17" s="176">
        <v>1894474</v>
      </c>
      <c r="T17" s="176">
        <v>2490950</v>
      </c>
      <c r="U17" s="176">
        <v>2375617</v>
      </c>
      <c r="V17" s="176">
        <v>2097491</v>
      </c>
      <c r="W17" s="176">
        <v>48230</v>
      </c>
      <c r="X17" s="176">
        <v>646514</v>
      </c>
      <c r="Y17" s="176">
        <v>1042985</v>
      </c>
      <c r="Z17" s="176">
        <v>1333912</v>
      </c>
      <c r="AA17" s="176">
        <v>1149882</v>
      </c>
      <c r="AB17" s="176"/>
      <c r="AC17" s="177">
        <f t="shared" si="3"/>
        <v>17205798</v>
      </c>
      <c r="AD17" s="176">
        <v>2261688</v>
      </c>
      <c r="AE17" s="176">
        <v>1864055</v>
      </c>
      <c r="AF17" s="176">
        <v>1894474</v>
      </c>
      <c r="AG17" s="176">
        <v>2490950</v>
      </c>
      <c r="AH17" s="176">
        <v>2375617</v>
      </c>
      <c r="AI17" s="176">
        <v>2097491</v>
      </c>
      <c r="AJ17" s="176">
        <v>48230</v>
      </c>
      <c r="AK17" s="176">
        <v>646514</v>
      </c>
      <c r="AL17" s="176">
        <v>1042985</v>
      </c>
      <c r="AM17" s="176">
        <v>1333912</v>
      </c>
      <c r="AN17" s="176">
        <v>1149882</v>
      </c>
      <c r="AO17" s="176"/>
      <c r="AP17" s="178">
        <f t="shared" si="4"/>
        <v>17205798</v>
      </c>
    </row>
    <row r="18" spans="1:42" s="174" customFormat="1" ht="12.75">
      <c r="A18" s="47" t="s">
        <v>149</v>
      </c>
      <c r="B18" s="175" t="s">
        <v>150</v>
      </c>
      <c r="C18" s="176">
        <f>482692128+43118952</f>
        <v>525811080</v>
      </c>
      <c r="D18" s="176">
        <v>35934558</v>
      </c>
      <c r="E18" s="176">
        <v>39810579</v>
      </c>
      <c r="F18" s="176">
        <v>46911926</v>
      </c>
      <c r="G18" s="176">
        <v>41523938</v>
      </c>
      <c r="H18" s="176">
        <v>42454726</v>
      </c>
      <c r="I18" s="176">
        <v>42756902</v>
      </c>
      <c r="J18" s="176">
        <v>38081330</v>
      </c>
      <c r="K18" s="176">
        <v>42976487</v>
      </c>
      <c r="L18" s="176">
        <v>42155148</v>
      </c>
      <c r="M18" s="176">
        <v>45274652</v>
      </c>
      <c r="N18" s="176">
        <v>42073614</v>
      </c>
      <c r="O18" s="176"/>
      <c r="P18" s="177">
        <f t="shared" si="2"/>
        <v>459953860</v>
      </c>
      <c r="Q18" s="176">
        <v>35934558</v>
      </c>
      <c r="R18" s="176">
        <v>39810579</v>
      </c>
      <c r="S18" s="176">
        <v>46911926</v>
      </c>
      <c r="T18" s="176">
        <v>41523938</v>
      </c>
      <c r="U18" s="176">
        <v>42454726</v>
      </c>
      <c r="V18" s="176">
        <v>42756902</v>
      </c>
      <c r="W18" s="176">
        <v>38081330</v>
      </c>
      <c r="X18" s="176">
        <v>42976487</v>
      </c>
      <c r="Y18" s="176">
        <v>42155148</v>
      </c>
      <c r="Z18" s="176">
        <v>45274652</v>
      </c>
      <c r="AA18" s="176">
        <v>42073614</v>
      </c>
      <c r="AB18" s="176"/>
      <c r="AC18" s="177">
        <f t="shared" si="3"/>
        <v>459953860</v>
      </c>
      <c r="AD18" s="176">
        <v>35934558</v>
      </c>
      <c r="AE18" s="176">
        <v>39810579</v>
      </c>
      <c r="AF18" s="176">
        <v>46911926</v>
      </c>
      <c r="AG18" s="176">
        <v>41523938</v>
      </c>
      <c r="AH18" s="176">
        <v>42454726</v>
      </c>
      <c r="AI18" s="176">
        <v>42756902</v>
      </c>
      <c r="AJ18" s="176">
        <v>38081330</v>
      </c>
      <c r="AK18" s="176">
        <v>42976487</v>
      </c>
      <c r="AL18" s="176">
        <v>42155148</v>
      </c>
      <c r="AM18" s="176">
        <v>45274652</v>
      </c>
      <c r="AN18" s="176">
        <v>42073614</v>
      </c>
      <c r="AO18" s="176"/>
      <c r="AP18" s="178">
        <f t="shared" si="4"/>
        <v>459953860</v>
      </c>
    </row>
    <row r="19" spans="1:42" s="174" customFormat="1" ht="12.75">
      <c r="A19" s="47" t="s">
        <v>151</v>
      </c>
      <c r="B19" s="175" t="s">
        <v>152</v>
      </c>
      <c r="C19" s="176">
        <v>104723249</v>
      </c>
      <c r="D19" s="176">
        <v>4787279</v>
      </c>
      <c r="E19" s="176">
        <v>8311370</v>
      </c>
      <c r="F19" s="176">
        <v>9274822</v>
      </c>
      <c r="G19" s="176">
        <v>8685382</v>
      </c>
      <c r="H19" s="176">
        <v>8685382</v>
      </c>
      <c r="I19" s="176">
        <v>8685382</v>
      </c>
      <c r="J19" s="176">
        <v>8685382</v>
      </c>
      <c r="K19" s="176">
        <v>8563263</v>
      </c>
      <c r="L19" s="176">
        <v>6365131</v>
      </c>
      <c r="M19" s="176">
        <v>8685382</v>
      </c>
      <c r="N19" s="176">
        <v>8685382</v>
      </c>
      <c r="O19" s="176"/>
      <c r="P19" s="177">
        <f t="shared" si="2"/>
        <v>89414157</v>
      </c>
      <c r="Q19" s="176">
        <v>4787279</v>
      </c>
      <c r="R19" s="176">
        <v>8311370</v>
      </c>
      <c r="S19" s="176">
        <v>9274822</v>
      </c>
      <c r="T19" s="176">
        <v>8685382</v>
      </c>
      <c r="U19" s="176">
        <v>8685382</v>
      </c>
      <c r="V19" s="176">
        <v>8685382</v>
      </c>
      <c r="W19" s="176">
        <v>8685382</v>
      </c>
      <c r="X19" s="176">
        <v>8563263</v>
      </c>
      <c r="Y19" s="176">
        <v>6365131</v>
      </c>
      <c r="Z19" s="176">
        <v>8685382</v>
      </c>
      <c r="AA19" s="176">
        <v>8685382</v>
      </c>
      <c r="AB19" s="176"/>
      <c r="AC19" s="177">
        <f t="shared" si="3"/>
        <v>89414157</v>
      </c>
      <c r="AD19" s="176">
        <v>4787279</v>
      </c>
      <c r="AE19" s="176">
        <v>8311370</v>
      </c>
      <c r="AF19" s="176">
        <v>9274822</v>
      </c>
      <c r="AG19" s="176">
        <v>8685382</v>
      </c>
      <c r="AH19" s="176">
        <v>8685382</v>
      </c>
      <c r="AI19" s="176">
        <v>8685382</v>
      </c>
      <c r="AJ19" s="176">
        <v>8685382</v>
      </c>
      <c r="AK19" s="176">
        <v>8563263</v>
      </c>
      <c r="AL19" s="176">
        <v>6365131</v>
      </c>
      <c r="AM19" s="176">
        <v>8685382</v>
      </c>
      <c r="AN19" s="176">
        <v>8685382</v>
      </c>
      <c r="AO19" s="176"/>
      <c r="AP19" s="178">
        <f t="shared" si="4"/>
        <v>89414157</v>
      </c>
    </row>
    <row r="20" spans="1:42" s="174" customFormat="1" ht="12.75">
      <c r="A20" s="47" t="s">
        <v>153</v>
      </c>
      <c r="B20" s="175" t="s">
        <v>154</v>
      </c>
      <c r="C20" s="176">
        <v>68079539</v>
      </c>
      <c r="D20" s="176">
        <v>4054851</v>
      </c>
      <c r="E20" s="176">
        <v>5259281</v>
      </c>
      <c r="F20" s="176">
        <v>6295141</v>
      </c>
      <c r="G20" s="176">
        <v>5513718</v>
      </c>
      <c r="H20" s="176">
        <v>5661796</v>
      </c>
      <c r="I20" s="176">
        <v>5335084</v>
      </c>
      <c r="J20" s="176">
        <v>5422682</v>
      </c>
      <c r="K20" s="176">
        <v>5577751</v>
      </c>
      <c r="L20" s="176">
        <v>5676002</v>
      </c>
      <c r="M20" s="176">
        <v>5507911</v>
      </c>
      <c r="N20" s="176">
        <v>5490156</v>
      </c>
      <c r="O20" s="176"/>
      <c r="P20" s="177">
        <f t="shared" si="2"/>
        <v>59794373</v>
      </c>
      <c r="Q20" s="176">
        <v>4054851</v>
      </c>
      <c r="R20" s="176">
        <v>5259281</v>
      </c>
      <c r="S20" s="176">
        <v>6295141</v>
      </c>
      <c r="T20" s="176">
        <v>5513718</v>
      </c>
      <c r="U20" s="176">
        <v>5661796</v>
      </c>
      <c r="V20" s="176">
        <v>5335084</v>
      </c>
      <c r="W20" s="176">
        <v>5422682</v>
      </c>
      <c r="X20" s="176">
        <v>5577751</v>
      </c>
      <c r="Y20" s="176">
        <v>5676002</v>
      </c>
      <c r="Z20" s="176">
        <v>5507911</v>
      </c>
      <c r="AA20" s="176">
        <v>5490156</v>
      </c>
      <c r="AB20" s="176"/>
      <c r="AC20" s="177">
        <f t="shared" si="3"/>
        <v>59794373</v>
      </c>
      <c r="AD20" s="176">
        <v>4054851</v>
      </c>
      <c r="AE20" s="176">
        <v>5259281</v>
      </c>
      <c r="AF20" s="176">
        <v>6295141</v>
      </c>
      <c r="AG20" s="176">
        <v>5513718</v>
      </c>
      <c r="AH20" s="176">
        <v>5661796</v>
      </c>
      <c r="AI20" s="176">
        <v>5335084</v>
      </c>
      <c r="AJ20" s="176">
        <v>5422682</v>
      </c>
      <c r="AK20" s="176">
        <v>5577751</v>
      </c>
      <c r="AL20" s="176">
        <v>5676002</v>
      </c>
      <c r="AM20" s="176">
        <v>5507911</v>
      </c>
      <c r="AN20" s="176">
        <v>5490156</v>
      </c>
      <c r="AO20" s="176"/>
      <c r="AP20" s="178">
        <f t="shared" si="4"/>
        <v>59794373</v>
      </c>
    </row>
    <row r="21" spans="1:42" s="174" customFormat="1" ht="12.75">
      <c r="A21" s="47" t="s">
        <v>155</v>
      </c>
      <c r="B21" s="175" t="s">
        <v>156</v>
      </c>
      <c r="C21" s="176">
        <v>61304040</v>
      </c>
      <c r="D21" s="176">
        <v>4452072</v>
      </c>
      <c r="E21" s="176">
        <v>5784428</v>
      </c>
      <c r="F21" s="176">
        <v>4483430</v>
      </c>
      <c r="G21" s="176">
        <v>5212079</v>
      </c>
      <c r="H21" s="176">
        <v>5366173</v>
      </c>
      <c r="I21" s="176">
        <v>5127413</v>
      </c>
      <c r="J21" s="176">
        <v>5193456</v>
      </c>
      <c r="K21" s="176">
        <v>5400039</v>
      </c>
      <c r="L21" s="176">
        <v>5400040</v>
      </c>
      <c r="M21" s="176">
        <v>5235787</v>
      </c>
      <c r="N21" s="176">
        <v>5239172</v>
      </c>
      <c r="O21" s="176"/>
      <c r="P21" s="177">
        <f t="shared" si="2"/>
        <v>56894089</v>
      </c>
      <c r="Q21" s="176">
        <v>4452072</v>
      </c>
      <c r="R21" s="176">
        <v>5784428</v>
      </c>
      <c r="S21" s="176">
        <v>4483430</v>
      </c>
      <c r="T21" s="176">
        <v>5212079</v>
      </c>
      <c r="U21" s="176">
        <v>5366173</v>
      </c>
      <c r="V21" s="176">
        <v>5127413</v>
      </c>
      <c r="W21" s="176">
        <v>5193456</v>
      </c>
      <c r="X21" s="176">
        <v>5400039</v>
      </c>
      <c r="Y21" s="176">
        <v>5400040</v>
      </c>
      <c r="Z21" s="176">
        <v>5235787</v>
      </c>
      <c r="AA21" s="176">
        <v>5239172</v>
      </c>
      <c r="AB21" s="176"/>
      <c r="AC21" s="177">
        <f t="shared" si="3"/>
        <v>56894089</v>
      </c>
      <c r="AD21" s="176">
        <v>4452072</v>
      </c>
      <c r="AE21" s="176">
        <v>5784428</v>
      </c>
      <c r="AF21" s="176">
        <v>4483430</v>
      </c>
      <c r="AG21" s="176">
        <v>5212079</v>
      </c>
      <c r="AH21" s="176">
        <v>5366173</v>
      </c>
      <c r="AI21" s="176">
        <v>5127413</v>
      </c>
      <c r="AJ21" s="176">
        <v>5193456</v>
      </c>
      <c r="AK21" s="176">
        <v>5400039</v>
      </c>
      <c r="AL21" s="176">
        <v>5400040</v>
      </c>
      <c r="AM21" s="176">
        <v>5235787</v>
      </c>
      <c r="AN21" s="176">
        <v>5239172</v>
      </c>
      <c r="AO21" s="176"/>
      <c r="AP21" s="178">
        <f t="shared" si="4"/>
        <v>56894089</v>
      </c>
    </row>
    <row r="22" spans="1:42" s="174" customFormat="1" ht="12.75">
      <c r="A22" s="47" t="s">
        <v>157</v>
      </c>
      <c r="B22" s="175" t="s">
        <v>158</v>
      </c>
      <c r="C22" s="176">
        <v>398257610</v>
      </c>
      <c r="D22" s="176">
        <v>1596491</v>
      </c>
      <c r="E22" s="176">
        <v>771187</v>
      </c>
      <c r="F22" s="176">
        <v>547744</v>
      </c>
      <c r="G22" s="176">
        <v>2743640</v>
      </c>
      <c r="H22" s="176">
        <v>0</v>
      </c>
      <c r="I22" s="176">
        <v>2117807</v>
      </c>
      <c r="J22" s="176">
        <v>380486864</v>
      </c>
      <c r="K22" s="176">
        <v>0</v>
      </c>
      <c r="L22" s="176">
        <v>0</v>
      </c>
      <c r="M22" s="176">
        <v>0</v>
      </c>
      <c r="N22" s="176">
        <v>0</v>
      </c>
      <c r="O22" s="176"/>
      <c r="P22" s="177">
        <f t="shared" si="2"/>
        <v>388263733</v>
      </c>
      <c r="Q22" s="176">
        <v>1596491</v>
      </c>
      <c r="R22" s="176">
        <v>771187</v>
      </c>
      <c r="S22" s="176">
        <v>547744</v>
      </c>
      <c r="T22" s="176">
        <v>2743640</v>
      </c>
      <c r="U22" s="176">
        <v>0</v>
      </c>
      <c r="V22" s="176">
        <v>2117807</v>
      </c>
      <c r="W22" s="176">
        <v>380486864</v>
      </c>
      <c r="X22" s="176">
        <v>0</v>
      </c>
      <c r="Y22" s="176">
        <v>0</v>
      </c>
      <c r="Z22" s="176">
        <v>0</v>
      </c>
      <c r="AA22" s="176">
        <v>0</v>
      </c>
      <c r="AB22" s="176"/>
      <c r="AC22" s="177">
        <f t="shared" si="3"/>
        <v>388263733</v>
      </c>
      <c r="AD22" s="176">
        <v>1596491</v>
      </c>
      <c r="AE22" s="176">
        <v>771187</v>
      </c>
      <c r="AF22" s="176">
        <v>547744</v>
      </c>
      <c r="AG22" s="176">
        <v>2743640</v>
      </c>
      <c r="AH22" s="176">
        <v>0</v>
      </c>
      <c r="AI22" s="176">
        <v>2117807</v>
      </c>
      <c r="AJ22" s="176">
        <v>380486864</v>
      </c>
      <c r="AK22" s="176">
        <v>0</v>
      </c>
      <c r="AL22" s="176">
        <v>0</v>
      </c>
      <c r="AM22" s="176">
        <v>0</v>
      </c>
      <c r="AN22" s="176">
        <v>0</v>
      </c>
      <c r="AO22" s="176"/>
      <c r="AP22" s="178">
        <f t="shared" si="4"/>
        <v>388263733</v>
      </c>
    </row>
    <row r="23" spans="1:42" s="174" customFormat="1" ht="12.75">
      <c r="A23" s="47" t="s">
        <v>159</v>
      </c>
      <c r="B23" s="175" t="s">
        <v>160</v>
      </c>
      <c r="C23" s="176">
        <v>414851674</v>
      </c>
      <c r="D23" s="176">
        <v>21425339</v>
      </c>
      <c r="E23" s="176">
        <v>12702258</v>
      </c>
      <c r="F23" s="176">
        <v>32192653</v>
      </c>
      <c r="G23" s="176">
        <v>23792540</v>
      </c>
      <c r="H23" s="176">
        <v>11501866</v>
      </c>
      <c r="I23" s="176">
        <v>57255232</v>
      </c>
      <c r="J23" s="176">
        <v>35127129</v>
      </c>
      <c r="K23" s="176">
        <v>22450527</v>
      </c>
      <c r="L23" s="176">
        <v>18890188</v>
      </c>
      <c r="M23" s="176">
        <v>20326273</v>
      </c>
      <c r="N23" s="176">
        <v>17112671</v>
      </c>
      <c r="O23" s="176"/>
      <c r="P23" s="177">
        <f t="shared" si="2"/>
        <v>272776676</v>
      </c>
      <c r="Q23" s="176">
        <v>21425339</v>
      </c>
      <c r="R23" s="176">
        <v>12702258</v>
      </c>
      <c r="S23" s="176">
        <v>32192653</v>
      </c>
      <c r="T23" s="176">
        <v>23792540</v>
      </c>
      <c r="U23" s="176">
        <v>11501866</v>
      </c>
      <c r="V23" s="176">
        <v>57255232</v>
      </c>
      <c r="W23" s="176">
        <v>35127129</v>
      </c>
      <c r="X23" s="176">
        <v>22450527</v>
      </c>
      <c r="Y23" s="176">
        <v>18890188</v>
      </c>
      <c r="Z23" s="176">
        <v>20326273</v>
      </c>
      <c r="AA23" s="176">
        <v>17112671</v>
      </c>
      <c r="AB23" s="176"/>
      <c r="AC23" s="177">
        <f t="shared" si="3"/>
        <v>272776676</v>
      </c>
      <c r="AD23" s="176">
        <v>21425339</v>
      </c>
      <c r="AE23" s="176">
        <v>12702258</v>
      </c>
      <c r="AF23" s="176">
        <v>32192653</v>
      </c>
      <c r="AG23" s="176">
        <v>23792540</v>
      </c>
      <c r="AH23" s="176">
        <v>11501866</v>
      </c>
      <c r="AI23" s="176">
        <v>57255232</v>
      </c>
      <c r="AJ23" s="176">
        <v>35127129</v>
      </c>
      <c r="AK23" s="176">
        <v>22450527</v>
      </c>
      <c r="AL23" s="176">
        <v>18890188</v>
      </c>
      <c r="AM23" s="176">
        <v>20326273</v>
      </c>
      <c r="AN23" s="176">
        <v>17112671</v>
      </c>
      <c r="AO23" s="176"/>
      <c r="AP23" s="178">
        <f t="shared" si="4"/>
        <v>272776676</v>
      </c>
    </row>
    <row r="24" spans="1:42" s="174" customFormat="1" ht="12.75">
      <c r="A24" s="47" t="s">
        <v>161</v>
      </c>
      <c r="B24" s="175" t="s">
        <v>162</v>
      </c>
      <c r="C24" s="176">
        <v>864274321</v>
      </c>
      <c r="D24" s="176">
        <v>246185</v>
      </c>
      <c r="E24" s="176">
        <v>299736</v>
      </c>
      <c r="F24" s="176">
        <v>13217</v>
      </c>
      <c r="G24" s="176">
        <v>2080517</v>
      </c>
      <c r="H24" s="176">
        <v>0</v>
      </c>
      <c r="I24" s="176">
        <v>2272779</v>
      </c>
      <c r="J24" s="176">
        <v>3263273</v>
      </c>
      <c r="K24" s="176">
        <v>1232812</v>
      </c>
      <c r="L24" s="176">
        <v>8486880</v>
      </c>
      <c r="M24" s="176">
        <v>0</v>
      </c>
      <c r="N24" s="176">
        <v>9136047</v>
      </c>
      <c r="O24" s="176"/>
      <c r="P24" s="177">
        <f t="shared" si="2"/>
        <v>27031446</v>
      </c>
      <c r="Q24" s="176">
        <v>246185</v>
      </c>
      <c r="R24" s="176">
        <v>299736</v>
      </c>
      <c r="S24" s="176">
        <v>13217</v>
      </c>
      <c r="T24" s="176">
        <v>2080517</v>
      </c>
      <c r="U24" s="176">
        <v>0</v>
      </c>
      <c r="V24" s="176">
        <v>2272779</v>
      </c>
      <c r="W24" s="176">
        <v>3263273</v>
      </c>
      <c r="X24" s="176">
        <v>1232812</v>
      </c>
      <c r="Y24" s="176">
        <v>8486880</v>
      </c>
      <c r="Z24" s="176">
        <v>0</v>
      </c>
      <c r="AA24" s="176">
        <v>9136047</v>
      </c>
      <c r="AB24" s="176"/>
      <c r="AC24" s="177">
        <f t="shared" si="3"/>
        <v>27031446</v>
      </c>
      <c r="AD24" s="176">
        <v>246185</v>
      </c>
      <c r="AE24" s="176">
        <v>299736</v>
      </c>
      <c r="AF24" s="176">
        <v>13217</v>
      </c>
      <c r="AG24" s="176">
        <v>2080517</v>
      </c>
      <c r="AH24" s="176">
        <v>0</v>
      </c>
      <c r="AI24" s="176">
        <v>2272779</v>
      </c>
      <c r="AJ24" s="176">
        <v>3263273</v>
      </c>
      <c r="AK24" s="176">
        <v>1232812</v>
      </c>
      <c r="AL24" s="176">
        <v>8486880</v>
      </c>
      <c r="AM24" s="176">
        <v>0</v>
      </c>
      <c r="AN24" s="176">
        <v>9136047</v>
      </c>
      <c r="AO24" s="176"/>
      <c r="AP24" s="178">
        <f t="shared" si="4"/>
        <v>27031446</v>
      </c>
    </row>
    <row r="25" spans="1:42" s="174" customFormat="1" ht="12.75">
      <c r="A25" s="47" t="s">
        <v>163</v>
      </c>
      <c r="B25" s="175" t="s">
        <v>164</v>
      </c>
      <c r="C25" s="176">
        <v>2315794</v>
      </c>
      <c r="D25" s="176">
        <v>122529</v>
      </c>
      <c r="E25" s="176">
        <v>183794</v>
      </c>
      <c r="F25" s="176">
        <v>205848</v>
      </c>
      <c r="G25" s="176">
        <v>192064</v>
      </c>
      <c r="H25" s="176">
        <v>192064</v>
      </c>
      <c r="I25" s="176">
        <v>192064</v>
      </c>
      <c r="J25" s="176">
        <v>192064</v>
      </c>
      <c r="K25" s="176">
        <v>192064</v>
      </c>
      <c r="L25" s="176">
        <v>192064</v>
      </c>
      <c r="M25" s="176">
        <v>128043</v>
      </c>
      <c r="N25" s="176">
        <v>192064</v>
      </c>
      <c r="O25" s="176"/>
      <c r="P25" s="177">
        <f t="shared" si="2"/>
        <v>1984662</v>
      </c>
      <c r="Q25" s="176">
        <v>122529</v>
      </c>
      <c r="R25" s="176">
        <v>183794</v>
      </c>
      <c r="S25" s="176">
        <v>205848</v>
      </c>
      <c r="T25" s="176">
        <v>192064</v>
      </c>
      <c r="U25" s="176">
        <v>192064</v>
      </c>
      <c r="V25" s="176">
        <v>192064</v>
      </c>
      <c r="W25" s="176">
        <v>192064</v>
      </c>
      <c r="X25" s="176">
        <v>192064</v>
      </c>
      <c r="Y25" s="176">
        <v>192064</v>
      </c>
      <c r="Z25" s="176">
        <v>128043</v>
      </c>
      <c r="AA25" s="176">
        <v>192064</v>
      </c>
      <c r="AB25" s="176"/>
      <c r="AC25" s="177">
        <f t="shared" si="3"/>
        <v>1984662</v>
      </c>
      <c r="AD25" s="176">
        <v>122529</v>
      </c>
      <c r="AE25" s="176">
        <v>183794</v>
      </c>
      <c r="AF25" s="176">
        <v>205848</v>
      </c>
      <c r="AG25" s="176">
        <v>192064</v>
      </c>
      <c r="AH25" s="176">
        <v>192064</v>
      </c>
      <c r="AI25" s="176">
        <v>192064</v>
      </c>
      <c r="AJ25" s="176">
        <v>192064</v>
      </c>
      <c r="AK25" s="176">
        <v>192064</v>
      </c>
      <c r="AL25" s="176">
        <v>192064</v>
      </c>
      <c r="AM25" s="176">
        <v>128043</v>
      </c>
      <c r="AN25" s="176">
        <v>192064</v>
      </c>
      <c r="AO25" s="176"/>
      <c r="AP25" s="178">
        <f t="shared" si="4"/>
        <v>1984662</v>
      </c>
    </row>
    <row r="26" spans="1:42" s="174" customFormat="1" ht="12.75">
      <c r="A26" s="47" t="s">
        <v>165</v>
      </c>
      <c r="B26" s="175" t="s">
        <v>166</v>
      </c>
      <c r="C26" s="176">
        <v>285278275</v>
      </c>
      <c r="D26" s="176">
        <v>22001474</v>
      </c>
      <c r="E26" s="176">
        <v>35964177</v>
      </c>
      <c r="F26" s="176">
        <v>21582714</v>
      </c>
      <c r="G26" s="176">
        <v>31478275</v>
      </c>
      <c r="H26" s="176">
        <v>13564351</v>
      </c>
      <c r="I26" s="176">
        <v>17391123</v>
      </c>
      <c r="J26" s="176">
        <v>14933195</v>
      </c>
      <c r="K26" s="176">
        <v>12666559</v>
      </c>
      <c r="L26" s="176">
        <v>31512851</v>
      </c>
      <c r="M26" s="176">
        <v>23827731</v>
      </c>
      <c r="N26" s="176">
        <v>22696544</v>
      </c>
      <c r="O26" s="176"/>
      <c r="P26" s="177">
        <f t="shared" si="2"/>
        <v>247618994</v>
      </c>
      <c r="Q26" s="176">
        <v>22001474</v>
      </c>
      <c r="R26" s="176">
        <v>35964177</v>
      </c>
      <c r="S26" s="176">
        <v>21582714</v>
      </c>
      <c r="T26" s="176">
        <v>31478275</v>
      </c>
      <c r="U26" s="176">
        <v>13564351</v>
      </c>
      <c r="V26" s="176">
        <v>17391123</v>
      </c>
      <c r="W26" s="176">
        <v>14933195</v>
      </c>
      <c r="X26" s="176">
        <v>12666559</v>
      </c>
      <c r="Y26" s="176">
        <v>31512851</v>
      </c>
      <c r="Z26" s="176">
        <v>23827731</v>
      </c>
      <c r="AA26" s="176">
        <v>22696544</v>
      </c>
      <c r="AB26" s="176"/>
      <c r="AC26" s="177">
        <f t="shared" si="3"/>
        <v>247618994</v>
      </c>
      <c r="AD26" s="176">
        <v>22001474</v>
      </c>
      <c r="AE26" s="176">
        <v>35964177</v>
      </c>
      <c r="AF26" s="176">
        <v>21582714</v>
      </c>
      <c r="AG26" s="176">
        <v>31478275</v>
      </c>
      <c r="AH26" s="176">
        <v>13564351</v>
      </c>
      <c r="AI26" s="176">
        <v>17391123</v>
      </c>
      <c r="AJ26" s="176">
        <v>14933195</v>
      </c>
      <c r="AK26" s="176">
        <v>12666559</v>
      </c>
      <c r="AL26" s="176">
        <v>31512851</v>
      </c>
      <c r="AM26" s="176">
        <v>23827731</v>
      </c>
      <c r="AN26" s="176">
        <v>22696544</v>
      </c>
      <c r="AO26" s="176"/>
      <c r="AP26" s="178">
        <f t="shared" si="4"/>
        <v>247618994</v>
      </c>
    </row>
    <row r="27" spans="1:42" s="174" customFormat="1" ht="12.75">
      <c r="A27" s="47" t="s">
        <v>167</v>
      </c>
      <c r="B27" s="175" t="s">
        <v>168</v>
      </c>
      <c r="C27" s="176">
        <v>29876767</v>
      </c>
      <c r="D27" s="176">
        <v>632313</v>
      </c>
      <c r="E27" s="176">
        <v>2371172</v>
      </c>
      <c r="F27" s="176">
        <v>3798620</v>
      </c>
      <c r="G27" s="176">
        <v>2477876</v>
      </c>
      <c r="H27" s="176">
        <v>2477876</v>
      </c>
      <c r="I27" s="176">
        <v>2477876</v>
      </c>
      <c r="J27" s="176">
        <v>2477876</v>
      </c>
      <c r="K27" s="176">
        <v>2477876</v>
      </c>
      <c r="L27" s="176">
        <v>2477875</v>
      </c>
      <c r="M27" s="176">
        <v>2477876</v>
      </c>
      <c r="N27" s="176">
        <v>2477876</v>
      </c>
      <c r="O27" s="176"/>
      <c r="P27" s="177">
        <f t="shared" si="2"/>
        <v>26625112</v>
      </c>
      <c r="Q27" s="176">
        <v>632313</v>
      </c>
      <c r="R27" s="176">
        <v>2371172</v>
      </c>
      <c r="S27" s="176">
        <v>3798620</v>
      </c>
      <c r="T27" s="176">
        <v>2477876</v>
      </c>
      <c r="U27" s="176">
        <v>2477876</v>
      </c>
      <c r="V27" s="176">
        <v>2477876</v>
      </c>
      <c r="W27" s="176">
        <v>2477876</v>
      </c>
      <c r="X27" s="176">
        <v>2477876</v>
      </c>
      <c r="Y27" s="176">
        <v>2477875</v>
      </c>
      <c r="Z27" s="176">
        <v>2477876</v>
      </c>
      <c r="AA27" s="176">
        <v>2477876</v>
      </c>
      <c r="AB27" s="176"/>
      <c r="AC27" s="177">
        <f t="shared" si="3"/>
        <v>26625112</v>
      </c>
      <c r="AD27" s="176">
        <v>632313</v>
      </c>
      <c r="AE27" s="176">
        <v>2371172</v>
      </c>
      <c r="AF27" s="176">
        <v>3798620</v>
      </c>
      <c r="AG27" s="176">
        <v>2477876</v>
      </c>
      <c r="AH27" s="176">
        <v>2477876</v>
      </c>
      <c r="AI27" s="176">
        <v>2477876</v>
      </c>
      <c r="AJ27" s="176">
        <v>2477876</v>
      </c>
      <c r="AK27" s="176">
        <v>2477876</v>
      </c>
      <c r="AL27" s="176">
        <v>2477875</v>
      </c>
      <c r="AM27" s="176">
        <v>2477876</v>
      </c>
      <c r="AN27" s="176">
        <v>2477876</v>
      </c>
      <c r="AO27" s="176"/>
      <c r="AP27" s="178">
        <f t="shared" si="4"/>
        <v>26625112</v>
      </c>
    </row>
    <row r="28" spans="1:42" s="174" customFormat="1" ht="12.75">
      <c r="A28" s="47" t="s">
        <v>169</v>
      </c>
      <c r="B28" s="175" t="s">
        <v>170</v>
      </c>
      <c r="C28" s="176">
        <v>164045889</v>
      </c>
      <c r="D28" s="176">
        <v>10245859</v>
      </c>
      <c r="E28" s="176">
        <v>12376685</v>
      </c>
      <c r="F28" s="176">
        <v>15202143</v>
      </c>
      <c r="G28" s="176">
        <v>13656909</v>
      </c>
      <c r="H28" s="176">
        <v>13211375</v>
      </c>
      <c r="I28" s="176">
        <v>12194734</v>
      </c>
      <c r="J28" s="176">
        <v>13525197</v>
      </c>
      <c r="K28" s="176">
        <v>12605015</v>
      </c>
      <c r="L28" s="176">
        <v>13218429</v>
      </c>
      <c r="M28" s="176">
        <v>13871309</v>
      </c>
      <c r="N28" s="176">
        <v>12987489</v>
      </c>
      <c r="O28" s="176"/>
      <c r="P28" s="177">
        <f t="shared" si="2"/>
        <v>143095144</v>
      </c>
      <c r="Q28" s="176">
        <v>10245859</v>
      </c>
      <c r="R28" s="176">
        <v>12376685</v>
      </c>
      <c r="S28" s="176">
        <v>15202143</v>
      </c>
      <c r="T28" s="176">
        <v>13656909</v>
      </c>
      <c r="U28" s="176">
        <v>13211375</v>
      </c>
      <c r="V28" s="176">
        <v>12194734</v>
      </c>
      <c r="W28" s="176">
        <v>13525197</v>
      </c>
      <c r="X28" s="176">
        <v>12605015</v>
      </c>
      <c r="Y28" s="176">
        <v>13218429</v>
      </c>
      <c r="Z28" s="176">
        <v>13871309</v>
      </c>
      <c r="AA28" s="176">
        <v>12987489</v>
      </c>
      <c r="AB28" s="176"/>
      <c r="AC28" s="177">
        <f t="shared" si="3"/>
        <v>143095144</v>
      </c>
      <c r="AD28" s="176">
        <v>10245859</v>
      </c>
      <c r="AE28" s="176">
        <v>12376685</v>
      </c>
      <c r="AF28" s="176">
        <v>15202143</v>
      </c>
      <c r="AG28" s="176">
        <v>13656909</v>
      </c>
      <c r="AH28" s="176">
        <v>13211375</v>
      </c>
      <c r="AI28" s="176">
        <v>12194734</v>
      </c>
      <c r="AJ28" s="176">
        <v>13525197</v>
      </c>
      <c r="AK28" s="176">
        <v>12605015</v>
      </c>
      <c r="AL28" s="176">
        <v>13218429</v>
      </c>
      <c r="AM28" s="176">
        <v>13871309</v>
      </c>
      <c r="AN28" s="176">
        <v>12987489</v>
      </c>
      <c r="AO28" s="176"/>
      <c r="AP28" s="178">
        <f t="shared" si="4"/>
        <v>143095144</v>
      </c>
    </row>
    <row r="29" spans="1:42" s="174" customFormat="1" ht="12.75">
      <c r="A29" s="47" t="s">
        <v>171</v>
      </c>
      <c r="B29" s="175" t="s">
        <v>172</v>
      </c>
      <c r="C29" s="176">
        <v>50097213</v>
      </c>
      <c r="D29" s="176">
        <v>2607219</v>
      </c>
      <c r="E29" s="176">
        <v>1556601</v>
      </c>
      <c r="F29" s="176">
        <v>3784036</v>
      </c>
      <c r="G29" s="176">
        <v>2761131</v>
      </c>
      <c r="H29" s="176">
        <v>1406959</v>
      </c>
      <c r="I29" s="176">
        <v>6987187</v>
      </c>
      <c r="J29" s="176">
        <v>4302291</v>
      </c>
      <c r="K29" s="176">
        <v>2518148</v>
      </c>
      <c r="L29" s="176">
        <v>2319091</v>
      </c>
      <c r="M29" s="176">
        <v>2482397</v>
      </c>
      <c r="N29" s="176">
        <v>2059091</v>
      </c>
      <c r="O29" s="176"/>
      <c r="P29" s="177">
        <f t="shared" si="2"/>
        <v>32784151</v>
      </c>
      <c r="Q29" s="176">
        <v>2607219</v>
      </c>
      <c r="R29" s="176">
        <v>1556601</v>
      </c>
      <c r="S29" s="176">
        <v>3784036</v>
      </c>
      <c r="T29" s="176">
        <v>2761131</v>
      </c>
      <c r="U29" s="176">
        <v>1406959</v>
      </c>
      <c r="V29" s="176">
        <v>6987187</v>
      </c>
      <c r="W29" s="176">
        <v>4302291</v>
      </c>
      <c r="X29" s="176">
        <v>2518148</v>
      </c>
      <c r="Y29" s="176">
        <v>2319091</v>
      </c>
      <c r="Z29" s="176">
        <v>2482397</v>
      </c>
      <c r="AA29" s="176">
        <v>2059091</v>
      </c>
      <c r="AB29" s="176"/>
      <c r="AC29" s="177">
        <f t="shared" si="3"/>
        <v>32784151</v>
      </c>
      <c r="AD29" s="176">
        <v>2607219</v>
      </c>
      <c r="AE29" s="176">
        <v>1556601</v>
      </c>
      <c r="AF29" s="176">
        <v>3784036</v>
      </c>
      <c r="AG29" s="176">
        <v>2761131</v>
      </c>
      <c r="AH29" s="176">
        <v>1406959</v>
      </c>
      <c r="AI29" s="176">
        <v>6987187</v>
      </c>
      <c r="AJ29" s="176">
        <v>4302291</v>
      </c>
      <c r="AK29" s="176">
        <v>2518148</v>
      </c>
      <c r="AL29" s="176">
        <v>2319091</v>
      </c>
      <c r="AM29" s="176">
        <v>2482397</v>
      </c>
      <c r="AN29" s="176">
        <v>2059091</v>
      </c>
      <c r="AO29" s="176"/>
      <c r="AP29" s="178">
        <f t="shared" si="4"/>
        <v>32784151</v>
      </c>
    </row>
    <row r="30" spans="1:42" s="174" customFormat="1" ht="12.75">
      <c r="A30" s="47" t="s">
        <v>173</v>
      </c>
      <c r="B30" s="175" t="s">
        <v>174</v>
      </c>
      <c r="C30" s="176">
        <f>91638409+60000000</f>
        <v>151638409</v>
      </c>
      <c r="D30" s="176">
        <v>0</v>
      </c>
      <c r="E30" s="176"/>
      <c r="F30" s="176">
        <v>0</v>
      </c>
      <c r="G30" s="176">
        <v>0</v>
      </c>
      <c r="H30" s="176">
        <v>0</v>
      </c>
      <c r="I30" s="176">
        <v>85253086</v>
      </c>
      <c r="J30" s="176">
        <v>0</v>
      </c>
      <c r="K30" s="176">
        <v>0</v>
      </c>
      <c r="L30" s="176">
        <v>5231071</v>
      </c>
      <c r="M30" s="176">
        <v>0</v>
      </c>
      <c r="N30" s="176">
        <v>6949024</v>
      </c>
      <c r="O30" s="176"/>
      <c r="P30" s="177">
        <f t="shared" si="2"/>
        <v>97433181</v>
      </c>
      <c r="Q30" s="176">
        <v>0</v>
      </c>
      <c r="R30" s="176"/>
      <c r="S30" s="176">
        <v>0</v>
      </c>
      <c r="T30" s="176">
        <v>0</v>
      </c>
      <c r="U30" s="176">
        <v>0</v>
      </c>
      <c r="V30" s="176">
        <v>85253086</v>
      </c>
      <c r="W30" s="176">
        <v>0</v>
      </c>
      <c r="X30" s="176">
        <v>0</v>
      </c>
      <c r="Y30" s="176">
        <v>5231071</v>
      </c>
      <c r="Z30" s="176">
        <v>0</v>
      </c>
      <c r="AA30" s="176">
        <v>6949024</v>
      </c>
      <c r="AB30" s="176"/>
      <c r="AC30" s="177">
        <f t="shared" si="3"/>
        <v>97433181</v>
      </c>
      <c r="AD30" s="176">
        <v>0</v>
      </c>
      <c r="AE30" s="176"/>
      <c r="AF30" s="176">
        <v>0</v>
      </c>
      <c r="AG30" s="176">
        <v>0</v>
      </c>
      <c r="AH30" s="176">
        <v>0</v>
      </c>
      <c r="AI30" s="176">
        <v>85253086</v>
      </c>
      <c r="AJ30" s="176">
        <v>0</v>
      </c>
      <c r="AK30" s="176">
        <v>0</v>
      </c>
      <c r="AL30" s="176">
        <v>5231071</v>
      </c>
      <c r="AM30" s="176">
        <v>0</v>
      </c>
      <c r="AN30" s="176">
        <v>6949024</v>
      </c>
      <c r="AO30" s="176"/>
      <c r="AP30" s="178">
        <f t="shared" si="4"/>
        <v>97433181</v>
      </c>
    </row>
    <row r="31" spans="1:42" s="174" customFormat="1" ht="12.75">
      <c r="A31" s="47" t="s">
        <v>175</v>
      </c>
      <c r="B31" s="175" t="s">
        <v>176</v>
      </c>
      <c r="C31" s="176">
        <v>30860945</v>
      </c>
      <c r="D31" s="176">
        <v>0</v>
      </c>
      <c r="E31" s="176">
        <v>1884547</v>
      </c>
      <c r="F31" s="176">
        <v>2827654</v>
      </c>
      <c r="G31" s="176">
        <v>2917056</v>
      </c>
      <c r="H31" s="176">
        <v>2416180</v>
      </c>
      <c r="I31" s="176">
        <v>2467226</v>
      </c>
      <c r="J31" s="176">
        <v>2511218</v>
      </c>
      <c r="K31" s="176">
        <v>2647053</v>
      </c>
      <c r="L31" s="176">
        <v>3170893</v>
      </c>
      <c r="M31" s="176">
        <v>2855548</v>
      </c>
      <c r="N31" s="176">
        <v>3739158</v>
      </c>
      <c r="O31" s="176"/>
      <c r="P31" s="177">
        <f t="shared" si="2"/>
        <v>27436533</v>
      </c>
      <c r="Q31" s="176">
        <v>0</v>
      </c>
      <c r="R31" s="176">
        <v>1884547</v>
      </c>
      <c r="S31" s="176">
        <v>2827654</v>
      </c>
      <c r="T31" s="176">
        <v>2917056</v>
      </c>
      <c r="U31" s="176">
        <v>2416180</v>
      </c>
      <c r="V31" s="176">
        <v>2467226</v>
      </c>
      <c r="W31" s="176">
        <v>2511218</v>
      </c>
      <c r="X31" s="176">
        <v>2647053</v>
      </c>
      <c r="Y31" s="176">
        <v>3170893</v>
      </c>
      <c r="Z31" s="176">
        <v>2855548</v>
      </c>
      <c r="AA31" s="176">
        <v>3739158</v>
      </c>
      <c r="AB31" s="176"/>
      <c r="AC31" s="177">
        <f t="shared" si="3"/>
        <v>27436533</v>
      </c>
      <c r="AD31" s="176">
        <v>0</v>
      </c>
      <c r="AE31" s="176">
        <v>1884547</v>
      </c>
      <c r="AF31" s="176">
        <v>2827654</v>
      </c>
      <c r="AG31" s="176">
        <v>2917056</v>
      </c>
      <c r="AH31" s="176">
        <v>2416180</v>
      </c>
      <c r="AI31" s="176">
        <v>2467226</v>
      </c>
      <c r="AJ31" s="176">
        <v>2511218</v>
      </c>
      <c r="AK31" s="176">
        <v>2647053</v>
      </c>
      <c r="AL31" s="176">
        <v>3170893</v>
      </c>
      <c r="AM31" s="176">
        <v>2855548</v>
      </c>
      <c r="AN31" s="176">
        <v>3739158</v>
      </c>
      <c r="AO31" s="176"/>
      <c r="AP31" s="178">
        <f t="shared" si="4"/>
        <v>27436533</v>
      </c>
    </row>
    <row r="32" spans="1:42" s="174" customFormat="1" ht="12.75">
      <c r="A32" s="47" t="s">
        <v>177</v>
      </c>
      <c r="B32" s="175" t="s">
        <v>178</v>
      </c>
      <c r="C32" s="176">
        <v>2659171</v>
      </c>
      <c r="D32" s="176">
        <v>0</v>
      </c>
      <c r="E32" s="176">
        <v>63912</v>
      </c>
      <c r="F32" s="176">
        <v>47170</v>
      </c>
      <c r="G32" s="176">
        <v>0</v>
      </c>
      <c r="H32" s="176">
        <v>0</v>
      </c>
      <c r="I32" s="176">
        <v>0</v>
      </c>
      <c r="J32" s="176">
        <v>0</v>
      </c>
      <c r="K32" s="176">
        <v>0</v>
      </c>
      <c r="L32" s="176">
        <v>0</v>
      </c>
      <c r="M32" s="176">
        <v>0</v>
      </c>
      <c r="N32" s="176">
        <v>0</v>
      </c>
      <c r="O32" s="176"/>
      <c r="P32" s="177">
        <f t="shared" si="2"/>
        <v>111082</v>
      </c>
      <c r="Q32" s="176">
        <v>0</v>
      </c>
      <c r="R32" s="176">
        <v>63912</v>
      </c>
      <c r="S32" s="176">
        <v>47170</v>
      </c>
      <c r="T32" s="176">
        <v>0</v>
      </c>
      <c r="U32" s="176">
        <v>0</v>
      </c>
      <c r="V32" s="176">
        <v>0</v>
      </c>
      <c r="W32" s="176">
        <v>0</v>
      </c>
      <c r="X32" s="176">
        <v>0</v>
      </c>
      <c r="Y32" s="176">
        <v>0</v>
      </c>
      <c r="Z32" s="176">
        <v>0</v>
      </c>
      <c r="AA32" s="176">
        <v>0</v>
      </c>
      <c r="AB32" s="176"/>
      <c r="AC32" s="177">
        <f t="shared" si="3"/>
        <v>111082</v>
      </c>
      <c r="AD32" s="176">
        <v>0</v>
      </c>
      <c r="AE32" s="176">
        <v>63912</v>
      </c>
      <c r="AF32" s="176">
        <v>47170</v>
      </c>
      <c r="AG32" s="176">
        <v>0</v>
      </c>
      <c r="AH32" s="176">
        <v>0</v>
      </c>
      <c r="AI32" s="176">
        <v>0</v>
      </c>
      <c r="AJ32" s="176">
        <v>0</v>
      </c>
      <c r="AK32" s="176">
        <v>0</v>
      </c>
      <c r="AL32" s="176">
        <v>0</v>
      </c>
      <c r="AM32" s="176">
        <v>0</v>
      </c>
      <c r="AN32" s="176">
        <v>0</v>
      </c>
      <c r="AO32" s="176"/>
      <c r="AP32" s="178">
        <f t="shared" si="4"/>
        <v>111082</v>
      </c>
    </row>
    <row r="33" spans="1:42" s="174" customFormat="1" ht="12.75">
      <c r="A33" s="47" t="s">
        <v>179</v>
      </c>
      <c r="B33" s="179" t="s">
        <v>180</v>
      </c>
      <c r="C33" s="180">
        <f>50308945+50000000</f>
        <v>100308945</v>
      </c>
      <c r="D33" s="180">
        <v>3480427</v>
      </c>
      <c r="E33" s="180">
        <v>2835047</v>
      </c>
      <c r="F33" s="180">
        <v>2182894</v>
      </c>
      <c r="G33" s="180">
        <v>7913788</v>
      </c>
      <c r="H33" s="180">
        <v>959659</v>
      </c>
      <c r="I33" s="180">
        <v>6341460</v>
      </c>
      <c r="J33" s="180">
        <v>12055585</v>
      </c>
      <c r="K33" s="180">
        <v>1205691</v>
      </c>
      <c r="L33" s="180">
        <v>13184593</v>
      </c>
      <c r="M33" s="180">
        <v>0</v>
      </c>
      <c r="N33" s="180">
        <v>13868835</v>
      </c>
      <c r="O33" s="180"/>
      <c r="P33" s="177">
        <f t="shared" si="2"/>
        <v>64027979</v>
      </c>
      <c r="Q33" s="180">
        <v>3480427</v>
      </c>
      <c r="R33" s="180">
        <v>2835047</v>
      </c>
      <c r="S33" s="180">
        <v>2182894</v>
      </c>
      <c r="T33" s="180">
        <v>7913788</v>
      </c>
      <c r="U33" s="180">
        <v>959659</v>
      </c>
      <c r="V33" s="180">
        <v>6341460</v>
      </c>
      <c r="W33" s="180">
        <v>12055585</v>
      </c>
      <c r="X33" s="180">
        <v>1205691</v>
      </c>
      <c r="Y33" s="180">
        <v>13184593</v>
      </c>
      <c r="Z33" s="180">
        <v>0</v>
      </c>
      <c r="AA33" s="180">
        <v>13868835</v>
      </c>
      <c r="AB33" s="180"/>
      <c r="AC33" s="177">
        <f t="shared" si="3"/>
        <v>64027979</v>
      </c>
      <c r="AD33" s="180">
        <v>3480427</v>
      </c>
      <c r="AE33" s="180">
        <v>2835047</v>
      </c>
      <c r="AF33" s="180">
        <v>2182894</v>
      </c>
      <c r="AG33" s="180">
        <v>7913788</v>
      </c>
      <c r="AH33" s="180">
        <v>959659</v>
      </c>
      <c r="AI33" s="180">
        <v>6341460</v>
      </c>
      <c r="AJ33" s="180">
        <v>12055585</v>
      </c>
      <c r="AK33" s="180">
        <v>1205691</v>
      </c>
      <c r="AL33" s="180">
        <v>13184593</v>
      </c>
      <c r="AM33" s="180">
        <v>0</v>
      </c>
      <c r="AN33" s="180">
        <v>13868835</v>
      </c>
      <c r="AO33" s="180"/>
      <c r="AP33" s="178">
        <f t="shared" si="4"/>
        <v>64027979</v>
      </c>
    </row>
    <row r="34" spans="1:42" s="174" customFormat="1" ht="12.75">
      <c r="A34" s="47" t="s">
        <v>181</v>
      </c>
      <c r="B34" s="179" t="s">
        <v>182</v>
      </c>
      <c r="C34" s="181">
        <f>180000000-43118952</f>
        <v>136881048</v>
      </c>
      <c r="D34" s="180">
        <v>0</v>
      </c>
      <c r="E34" s="180"/>
      <c r="F34" s="180">
        <v>0</v>
      </c>
      <c r="G34" s="180">
        <v>0</v>
      </c>
      <c r="H34" s="180">
        <v>0</v>
      </c>
      <c r="I34" s="180">
        <v>5700000</v>
      </c>
      <c r="J34" s="180">
        <v>0</v>
      </c>
      <c r="K34" s="180">
        <v>0</v>
      </c>
      <c r="L34" s="180">
        <v>34800000</v>
      </c>
      <c r="M34" s="180">
        <v>0</v>
      </c>
      <c r="N34" s="180">
        <v>0</v>
      </c>
      <c r="O34" s="180"/>
      <c r="P34" s="177">
        <f t="shared" si="2"/>
        <v>40500000</v>
      </c>
      <c r="Q34" s="180">
        <v>0</v>
      </c>
      <c r="R34" s="180"/>
      <c r="S34" s="180">
        <v>0</v>
      </c>
      <c r="T34" s="180">
        <v>0</v>
      </c>
      <c r="U34" s="180">
        <v>0</v>
      </c>
      <c r="V34" s="180">
        <v>0</v>
      </c>
      <c r="W34" s="180">
        <v>2850000</v>
      </c>
      <c r="X34" s="180">
        <v>0</v>
      </c>
      <c r="Y34" s="180">
        <v>2850000</v>
      </c>
      <c r="Z34" s="180">
        <v>8700000</v>
      </c>
      <c r="AA34" s="180">
        <v>8700000</v>
      </c>
      <c r="AB34" s="180"/>
      <c r="AC34" s="177">
        <f t="shared" si="3"/>
        <v>23100000</v>
      </c>
      <c r="AD34" s="180">
        <v>0</v>
      </c>
      <c r="AE34" s="180"/>
      <c r="AF34" s="180">
        <v>0</v>
      </c>
      <c r="AG34" s="180">
        <v>0</v>
      </c>
      <c r="AH34" s="180">
        <v>0</v>
      </c>
      <c r="AI34" s="180">
        <v>0</v>
      </c>
      <c r="AJ34" s="180">
        <v>2850000</v>
      </c>
      <c r="AK34" s="180">
        <v>0</v>
      </c>
      <c r="AL34" s="180">
        <v>2850000</v>
      </c>
      <c r="AM34" s="180">
        <v>8700000</v>
      </c>
      <c r="AN34" s="180">
        <v>8700000</v>
      </c>
      <c r="AO34" s="180"/>
      <c r="AP34" s="178">
        <f t="shared" si="4"/>
        <v>23100000</v>
      </c>
    </row>
    <row r="35" spans="1:42" s="174" customFormat="1" ht="12.75">
      <c r="A35" s="47" t="s">
        <v>183</v>
      </c>
      <c r="B35" s="179" t="s">
        <v>184</v>
      </c>
      <c r="C35" s="181">
        <v>25200000</v>
      </c>
      <c r="D35" s="180">
        <v>0</v>
      </c>
      <c r="E35" s="180"/>
      <c r="F35" s="180">
        <v>0</v>
      </c>
      <c r="G35" s="180">
        <v>19268550</v>
      </c>
      <c r="H35" s="180">
        <v>0</v>
      </c>
      <c r="I35" s="180">
        <v>0</v>
      </c>
      <c r="J35" s="180">
        <v>1463000</v>
      </c>
      <c r="K35" s="180">
        <v>0</v>
      </c>
      <c r="L35" s="180">
        <v>-1263080</v>
      </c>
      <c r="M35" s="180">
        <v>2970900</v>
      </c>
      <c r="N35" s="180">
        <v>2341800</v>
      </c>
      <c r="O35" s="180"/>
      <c r="P35" s="177">
        <f t="shared" si="2"/>
        <v>24781170</v>
      </c>
      <c r="Q35" s="180">
        <v>0</v>
      </c>
      <c r="R35" s="180"/>
      <c r="S35" s="180">
        <v>0</v>
      </c>
      <c r="T35" s="180">
        <v>0</v>
      </c>
      <c r="U35" s="180">
        <v>3877250</v>
      </c>
      <c r="V35" s="180">
        <v>3240850</v>
      </c>
      <c r="W35" s="180">
        <v>3240850</v>
      </c>
      <c r="X35" s="180">
        <v>954520</v>
      </c>
      <c r="Y35" s="180">
        <v>1049780</v>
      </c>
      <c r="Z35" s="180">
        <v>2537900</v>
      </c>
      <c r="AA35" s="180">
        <v>2124520</v>
      </c>
      <c r="AB35" s="180"/>
      <c r="AC35" s="177">
        <f t="shared" si="3"/>
        <v>17025670</v>
      </c>
      <c r="AD35" s="180">
        <v>0</v>
      </c>
      <c r="AE35" s="180"/>
      <c r="AF35" s="180">
        <v>0</v>
      </c>
      <c r="AG35" s="180">
        <v>0</v>
      </c>
      <c r="AH35" s="180">
        <v>3877250</v>
      </c>
      <c r="AI35" s="180">
        <v>636400</v>
      </c>
      <c r="AJ35" s="180">
        <v>3240850</v>
      </c>
      <c r="AK35" s="180">
        <v>3240850</v>
      </c>
      <c r="AL35" s="180">
        <v>1367900</v>
      </c>
      <c r="AM35" s="180">
        <v>2537900</v>
      </c>
      <c r="AN35" s="180">
        <v>2124520</v>
      </c>
      <c r="AO35" s="180"/>
      <c r="AP35" s="178">
        <f t="shared" si="4"/>
        <v>17025670</v>
      </c>
    </row>
    <row r="36" spans="1:42" s="174" customFormat="1" ht="12.75">
      <c r="A36" s="47" t="s">
        <v>185</v>
      </c>
      <c r="B36" s="179" t="s">
        <v>186</v>
      </c>
      <c r="C36" s="180">
        <v>1664794991</v>
      </c>
      <c r="D36" s="180">
        <v>0</v>
      </c>
      <c r="E36" s="180">
        <v>126612520</v>
      </c>
      <c r="F36" s="180">
        <v>131936240</v>
      </c>
      <c r="G36" s="180">
        <v>137544060</v>
      </c>
      <c r="H36" s="180">
        <v>287806031</v>
      </c>
      <c r="I36" s="180">
        <v>135761316</v>
      </c>
      <c r="J36" s="180">
        <v>148771576</v>
      </c>
      <c r="K36" s="180">
        <v>133020724</v>
      </c>
      <c r="L36" s="180">
        <v>136930760</v>
      </c>
      <c r="M36" s="180">
        <v>131847271</v>
      </c>
      <c r="N36" s="180">
        <v>130293878</v>
      </c>
      <c r="O36" s="180"/>
      <c r="P36" s="177">
        <f t="shared" si="2"/>
        <v>1500524376</v>
      </c>
      <c r="Q36" s="180">
        <v>0</v>
      </c>
      <c r="R36" s="180">
        <v>126612520</v>
      </c>
      <c r="S36" s="180">
        <v>131936240</v>
      </c>
      <c r="T36" s="180">
        <v>137544060</v>
      </c>
      <c r="U36" s="180">
        <v>287806031</v>
      </c>
      <c r="V36" s="180">
        <v>135761316</v>
      </c>
      <c r="W36" s="180">
        <v>148771576</v>
      </c>
      <c r="X36" s="180">
        <v>133020724</v>
      </c>
      <c r="Y36" s="180">
        <v>136930760</v>
      </c>
      <c r="Z36" s="180">
        <v>131847271</v>
      </c>
      <c r="AA36" s="180">
        <v>130293878</v>
      </c>
      <c r="AB36" s="180"/>
      <c r="AC36" s="177">
        <f t="shared" si="3"/>
        <v>1500524376</v>
      </c>
      <c r="AD36" s="180">
        <v>0</v>
      </c>
      <c r="AE36" s="180">
        <v>126612520</v>
      </c>
      <c r="AF36" s="180">
        <v>131936240</v>
      </c>
      <c r="AG36" s="180">
        <v>137544060</v>
      </c>
      <c r="AH36" s="180">
        <v>154189554</v>
      </c>
      <c r="AI36" s="180">
        <v>133616477</v>
      </c>
      <c r="AJ36" s="180">
        <v>135799416</v>
      </c>
      <c r="AK36" s="180">
        <v>148733676</v>
      </c>
      <c r="AL36" s="180">
        <v>133020524</v>
      </c>
      <c r="AM36" s="180">
        <v>268778031</v>
      </c>
      <c r="AN36" s="180">
        <v>0</v>
      </c>
      <c r="AO36" s="180"/>
      <c r="AP36" s="178">
        <f t="shared" si="4"/>
        <v>1370230498</v>
      </c>
    </row>
    <row r="37" spans="1:42" s="174" customFormat="1" ht="12.75">
      <c r="A37" s="47" t="s">
        <v>187</v>
      </c>
      <c r="B37" s="179" t="s">
        <v>188</v>
      </c>
      <c r="C37" s="180">
        <f>1519410623+83000000</f>
        <v>1602410623</v>
      </c>
      <c r="D37" s="180">
        <v>64325588</v>
      </c>
      <c r="E37" s="180">
        <v>50721600</v>
      </c>
      <c r="F37" s="180">
        <v>118001347</v>
      </c>
      <c r="G37" s="180">
        <v>198998674</v>
      </c>
      <c r="H37" s="180">
        <v>182669277</v>
      </c>
      <c r="I37" s="180">
        <v>124582616</v>
      </c>
      <c r="J37" s="180">
        <v>155869131</v>
      </c>
      <c r="K37" s="180">
        <v>122104064</v>
      </c>
      <c r="L37" s="180">
        <v>125095720</v>
      </c>
      <c r="M37" s="180">
        <v>122086848</v>
      </c>
      <c r="N37" s="180">
        <v>122189488</v>
      </c>
      <c r="O37" s="180"/>
      <c r="P37" s="177">
        <f t="shared" si="2"/>
        <v>1386644353</v>
      </c>
      <c r="Q37" s="180">
        <v>64325588</v>
      </c>
      <c r="R37" s="180">
        <v>50721600</v>
      </c>
      <c r="S37" s="180">
        <v>118001347</v>
      </c>
      <c r="T37" s="180">
        <v>198998674</v>
      </c>
      <c r="U37" s="180">
        <v>182669277</v>
      </c>
      <c r="V37" s="180">
        <v>124582616</v>
      </c>
      <c r="W37" s="180">
        <v>155869131</v>
      </c>
      <c r="X37" s="180">
        <v>122104064</v>
      </c>
      <c r="Y37" s="180">
        <v>125095720</v>
      </c>
      <c r="Z37" s="180">
        <v>122086848</v>
      </c>
      <c r="AA37" s="180">
        <v>122189488</v>
      </c>
      <c r="AB37" s="180"/>
      <c r="AC37" s="177">
        <f t="shared" si="3"/>
        <v>1386644353</v>
      </c>
      <c r="AD37" s="180">
        <v>64325588</v>
      </c>
      <c r="AE37" s="180">
        <v>50721600</v>
      </c>
      <c r="AF37" s="180">
        <v>118001347</v>
      </c>
      <c r="AG37" s="180">
        <v>198998674</v>
      </c>
      <c r="AH37" s="180">
        <v>62102610</v>
      </c>
      <c r="AI37" s="180">
        <v>191138183</v>
      </c>
      <c r="AJ37" s="180">
        <v>54045065</v>
      </c>
      <c r="AK37" s="180">
        <v>155835166</v>
      </c>
      <c r="AL37" s="180">
        <v>190165084</v>
      </c>
      <c r="AM37" s="180">
        <v>112247000</v>
      </c>
      <c r="AN37" s="180">
        <v>133419036</v>
      </c>
      <c r="AO37" s="180"/>
      <c r="AP37" s="178">
        <f t="shared" si="4"/>
        <v>1330999353</v>
      </c>
    </row>
    <row r="38" spans="1:42" s="174" customFormat="1" ht="12.75">
      <c r="A38" s="47" t="s">
        <v>189</v>
      </c>
      <c r="B38" s="179" t="s">
        <v>190</v>
      </c>
      <c r="C38" s="180">
        <f>307886529+4000000</f>
        <v>311886529</v>
      </c>
      <c r="D38" s="180">
        <v>2666900</v>
      </c>
      <c r="E38" s="180">
        <v>19592340</v>
      </c>
      <c r="F38" s="180">
        <v>23120730</v>
      </c>
      <c r="G38" s="180">
        <v>24804170</v>
      </c>
      <c r="H38" s="180">
        <v>51301570</v>
      </c>
      <c r="I38" s="180">
        <v>25484430</v>
      </c>
      <c r="J38" s="180">
        <v>36167265</v>
      </c>
      <c r="K38" s="180">
        <v>24051150</v>
      </c>
      <c r="L38" s="180">
        <v>24691920</v>
      </c>
      <c r="M38" s="180">
        <v>24059550</v>
      </c>
      <c r="N38" s="180">
        <v>23572860</v>
      </c>
      <c r="O38" s="180"/>
      <c r="P38" s="177">
        <f t="shared" si="2"/>
        <v>279512885</v>
      </c>
      <c r="Q38" s="180">
        <v>2666900</v>
      </c>
      <c r="R38" s="180">
        <v>19592340</v>
      </c>
      <c r="S38" s="180">
        <v>23120730</v>
      </c>
      <c r="T38" s="180">
        <v>24804170</v>
      </c>
      <c r="U38" s="180">
        <v>51301570</v>
      </c>
      <c r="V38" s="180">
        <v>25484430</v>
      </c>
      <c r="W38" s="180">
        <v>36167265</v>
      </c>
      <c r="X38" s="180">
        <v>24051150</v>
      </c>
      <c r="Y38" s="180">
        <v>24691920</v>
      </c>
      <c r="Z38" s="180">
        <v>24059550</v>
      </c>
      <c r="AA38" s="180">
        <v>23572860</v>
      </c>
      <c r="AB38" s="180"/>
      <c r="AC38" s="177">
        <f t="shared" si="3"/>
        <v>279512885</v>
      </c>
      <c r="AD38" s="180">
        <v>2666900</v>
      </c>
      <c r="AE38" s="180">
        <v>19592340</v>
      </c>
      <c r="AF38" s="180">
        <v>23120730</v>
      </c>
      <c r="AG38" s="180">
        <v>24804170</v>
      </c>
      <c r="AH38" s="180">
        <v>27432550</v>
      </c>
      <c r="AI38" s="180">
        <v>23869020</v>
      </c>
      <c r="AJ38" s="180">
        <v>25493205</v>
      </c>
      <c r="AK38" s="180">
        <v>36158490</v>
      </c>
      <c r="AL38" s="180">
        <v>24051150</v>
      </c>
      <c r="AM38" s="180">
        <v>48751470</v>
      </c>
      <c r="AN38" s="180">
        <v>0</v>
      </c>
      <c r="AO38" s="180"/>
      <c r="AP38" s="178">
        <f t="shared" si="4"/>
        <v>255940025</v>
      </c>
    </row>
    <row r="39" spans="1:42" s="174" customFormat="1" ht="12.75">
      <c r="A39" s="47" t="s">
        <v>191</v>
      </c>
      <c r="B39" s="179" t="s">
        <v>192</v>
      </c>
      <c r="C39" s="180">
        <f>50794636+2000000</f>
        <v>52794636</v>
      </c>
      <c r="D39" s="180">
        <v>0</v>
      </c>
      <c r="E39" s="180">
        <v>3265390</v>
      </c>
      <c r="F39" s="180">
        <v>3853455</v>
      </c>
      <c r="G39" s="180">
        <v>4134045</v>
      </c>
      <c r="H39" s="180">
        <v>8550240</v>
      </c>
      <c r="I39" s="180">
        <v>4247405</v>
      </c>
      <c r="J39" s="180">
        <v>6027877</v>
      </c>
      <c r="K39" s="180">
        <v>4008525</v>
      </c>
      <c r="L39" s="180">
        <v>4115320</v>
      </c>
      <c r="M39" s="180">
        <v>4009925</v>
      </c>
      <c r="N39" s="180">
        <v>3928810</v>
      </c>
      <c r="O39" s="180"/>
      <c r="P39" s="177">
        <f t="shared" si="2"/>
        <v>46140992</v>
      </c>
      <c r="Q39" s="180">
        <v>0</v>
      </c>
      <c r="R39" s="180">
        <v>3265390</v>
      </c>
      <c r="S39" s="180">
        <v>3853455</v>
      </c>
      <c r="T39" s="180">
        <v>4134045</v>
      </c>
      <c r="U39" s="180">
        <v>8550240</v>
      </c>
      <c r="V39" s="180">
        <v>4247405</v>
      </c>
      <c r="W39" s="180">
        <v>6027877</v>
      </c>
      <c r="X39" s="180">
        <v>4008525</v>
      </c>
      <c r="Y39" s="180">
        <v>4115320</v>
      </c>
      <c r="Z39" s="180">
        <v>4009925</v>
      </c>
      <c r="AA39" s="180">
        <v>3928810</v>
      </c>
      <c r="AB39" s="180"/>
      <c r="AC39" s="177">
        <f t="shared" si="3"/>
        <v>46140992</v>
      </c>
      <c r="AD39" s="180">
        <v>0</v>
      </c>
      <c r="AE39" s="180">
        <v>3265390</v>
      </c>
      <c r="AF39" s="180">
        <v>3853455</v>
      </c>
      <c r="AG39" s="180">
        <v>4134045</v>
      </c>
      <c r="AH39" s="180">
        <v>4572070</v>
      </c>
      <c r="AI39" s="180">
        <v>3978170</v>
      </c>
      <c r="AJ39" s="180">
        <v>4248867</v>
      </c>
      <c r="AK39" s="180">
        <v>6026415</v>
      </c>
      <c r="AL39" s="180">
        <v>4008525</v>
      </c>
      <c r="AM39" s="180">
        <v>8125245</v>
      </c>
      <c r="AN39" s="180">
        <v>0</v>
      </c>
      <c r="AO39" s="180"/>
      <c r="AP39" s="178">
        <f t="shared" si="4"/>
        <v>42212182</v>
      </c>
    </row>
    <row r="40" spans="1:42" s="174" customFormat="1" ht="12.75">
      <c r="A40" s="47" t="s">
        <v>193</v>
      </c>
      <c r="B40" s="179" t="s">
        <v>194</v>
      </c>
      <c r="C40" s="180">
        <f>50794636+2000000</f>
        <v>52794636</v>
      </c>
      <c r="D40" s="180">
        <v>0</v>
      </c>
      <c r="E40" s="180">
        <v>3265300</v>
      </c>
      <c r="F40" s="180">
        <v>3853480</v>
      </c>
      <c r="G40" s="180">
        <v>4134075</v>
      </c>
      <c r="H40" s="180">
        <v>8550240</v>
      </c>
      <c r="I40" s="180">
        <v>4247405</v>
      </c>
      <c r="J40" s="180">
        <v>6027877</v>
      </c>
      <c r="K40" s="180">
        <v>4008525</v>
      </c>
      <c r="L40" s="180">
        <v>4115320</v>
      </c>
      <c r="M40" s="180">
        <v>4009925</v>
      </c>
      <c r="N40" s="180">
        <v>3928810</v>
      </c>
      <c r="O40" s="180"/>
      <c r="P40" s="177">
        <f t="shared" si="2"/>
        <v>46140957</v>
      </c>
      <c r="Q40" s="180">
        <v>0</v>
      </c>
      <c r="R40" s="180">
        <v>3265300</v>
      </c>
      <c r="S40" s="180">
        <v>3853480</v>
      </c>
      <c r="T40" s="180">
        <v>4134075</v>
      </c>
      <c r="U40" s="180">
        <v>8550240</v>
      </c>
      <c r="V40" s="180">
        <v>4247405</v>
      </c>
      <c r="W40" s="180">
        <v>6027877</v>
      </c>
      <c r="X40" s="180">
        <v>4008525</v>
      </c>
      <c r="Y40" s="180">
        <v>4115320</v>
      </c>
      <c r="Z40" s="180">
        <v>4009925</v>
      </c>
      <c r="AA40" s="180">
        <v>3928810</v>
      </c>
      <c r="AB40" s="180"/>
      <c r="AC40" s="177">
        <f t="shared" si="3"/>
        <v>46140957</v>
      </c>
      <c r="AD40" s="180">
        <v>0</v>
      </c>
      <c r="AE40" s="180">
        <v>3265300</v>
      </c>
      <c r="AF40" s="180">
        <v>3853480</v>
      </c>
      <c r="AG40" s="180">
        <v>4134075</v>
      </c>
      <c r="AH40" s="180">
        <v>4572070</v>
      </c>
      <c r="AI40" s="180">
        <v>3978170</v>
      </c>
      <c r="AJ40" s="180">
        <v>4248867</v>
      </c>
      <c r="AK40" s="180">
        <v>6026415</v>
      </c>
      <c r="AL40" s="180">
        <v>4008525</v>
      </c>
      <c r="AM40" s="180">
        <v>8125245</v>
      </c>
      <c r="AN40" s="180">
        <v>0</v>
      </c>
      <c r="AO40" s="180"/>
      <c r="AP40" s="178">
        <f t="shared" si="4"/>
        <v>42212147</v>
      </c>
    </row>
    <row r="41" spans="1:42" s="174" customFormat="1" ht="13.5" thickBot="1">
      <c r="A41" s="47" t="s">
        <v>195</v>
      </c>
      <c r="B41" s="179" t="s">
        <v>196</v>
      </c>
      <c r="C41" s="180">
        <f>101589273+3500000</f>
        <v>105089273</v>
      </c>
      <c r="D41" s="180">
        <v>0</v>
      </c>
      <c r="E41" s="180">
        <v>6530700</v>
      </c>
      <c r="F41" s="180">
        <v>7706860</v>
      </c>
      <c r="G41" s="180">
        <v>8268050</v>
      </c>
      <c r="H41" s="180">
        <v>17100539</v>
      </c>
      <c r="I41" s="180">
        <v>8494810</v>
      </c>
      <c r="J41" s="180">
        <v>12055755</v>
      </c>
      <c r="K41" s="180">
        <v>8017050</v>
      </c>
      <c r="L41" s="180">
        <v>8230640</v>
      </c>
      <c r="M41" s="180">
        <v>8019850</v>
      </c>
      <c r="N41" s="180">
        <v>7857620</v>
      </c>
      <c r="O41" s="180"/>
      <c r="P41" s="177">
        <f t="shared" si="2"/>
        <v>92281874</v>
      </c>
      <c r="Q41" s="180">
        <v>0</v>
      </c>
      <c r="R41" s="180">
        <v>6530700</v>
      </c>
      <c r="S41" s="180">
        <v>7706860</v>
      </c>
      <c r="T41" s="180">
        <v>8268050</v>
      </c>
      <c r="U41" s="180">
        <v>17100539</v>
      </c>
      <c r="V41" s="180">
        <v>8494810</v>
      </c>
      <c r="W41" s="180">
        <v>12055755</v>
      </c>
      <c r="X41" s="180">
        <v>8017050</v>
      </c>
      <c r="Y41" s="180">
        <v>8230640</v>
      </c>
      <c r="Z41" s="180">
        <v>8019850</v>
      </c>
      <c r="AA41" s="180">
        <v>7857620</v>
      </c>
      <c r="AB41" s="180"/>
      <c r="AC41" s="177">
        <f t="shared" si="3"/>
        <v>92281874</v>
      </c>
      <c r="AD41" s="180">
        <v>0</v>
      </c>
      <c r="AE41" s="180">
        <v>6530700</v>
      </c>
      <c r="AF41" s="180">
        <v>7706860</v>
      </c>
      <c r="AG41" s="180">
        <v>8268050</v>
      </c>
      <c r="AH41" s="180">
        <v>9144199</v>
      </c>
      <c r="AI41" s="180">
        <v>7956340</v>
      </c>
      <c r="AJ41" s="180">
        <v>8497735</v>
      </c>
      <c r="AK41" s="180">
        <v>12052830</v>
      </c>
      <c r="AL41" s="180">
        <v>8017050</v>
      </c>
      <c r="AM41" s="180">
        <v>16250490</v>
      </c>
      <c r="AN41" s="180"/>
      <c r="AO41" s="180"/>
      <c r="AP41" s="178">
        <f t="shared" si="4"/>
        <v>84424254</v>
      </c>
    </row>
    <row r="42" spans="1:42" s="30" customFormat="1" ht="13.5" thickBot="1">
      <c r="A42" s="84"/>
      <c r="B42" s="182" t="s">
        <v>64</v>
      </c>
      <c r="C42" s="183">
        <f aca="true" t="shared" si="5" ref="C42:AP42">SUM(C43:C52)</f>
        <v>1405060199</v>
      </c>
      <c r="D42" s="183">
        <f t="shared" si="5"/>
        <v>332656730</v>
      </c>
      <c r="E42" s="183">
        <f t="shared" si="5"/>
        <v>76554982.2</v>
      </c>
      <c r="F42" s="183">
        <f t="shared" si="5"/>
        <v>569627776</v>
      </c>
      <c r="G42" s="183">
        <f t="shared" si="5"/>
        <v>77176585</v>
      </c>
      <c r="H42" s="183">
        <f t="shared" si="5"/>
        <v>36079981</v>
      </c>
      <c r="I42" s="183">
        <f t="shared" si="5"/>
        <v>93452262</v>
      </c>
      <c r="J42" s="183">
        <f t="shared" si="5"/>
        <v>21879878</v>
      </c>
      <c r="K42" s="183">
        <f t="shared" si="5"/>
        <v>39691863</v>
      </c>
      <c r="L42" s="183">
        <f t="shared" si="5"/>
        <v>33098247</v>
      </c>
      <c r="M42" s="183">
        <f t="shared" si="5"/>
        <v>19305329</v>
      </c>
      <c r="N42" s="183">
        <f t="shared" si="5"/>
        <v>36264121</v>
      </c>
      <c r="O42" s="183">
        <f t="shared" si="5"/>
        <v>0</v>
      </c>
      <c r="P42" s="183">
        <f t="shared" si="5"/>
        <v>1335787754.2</v>
      </c>
      <c r="Q42" s="183">
        <f t="shared" si="5"/>
        <v>83722757</v>
      </c>
      <c r="R42" s="183">
        <f t="shared" si="5"/>
        <v>16801730</v>
      </c>
      <c r="S42" s="183">
        <f t="shared" si="5"/>
        <v>89746131.52</v>
      </c>
      <c r="T42" s="183">
        <f t="shared" si="5"/>
        <v>114759090.52</v>
      </c>
      <c r="U42" s="183">
        <f t="shared" si="5"/>
        <v>125529850.52</v>
      </c>
      <c r="V42" s="183">
        <f t="shared" si="5"/>
        <v>97462112.52</v>
      </c>
      <c r="W42" s="183">
        <f t="shared" si="5"/>
        <v>157363593.04000002</v>
      </c>
      <c r="X42" s="183">
        <f t="shared" si="5"/>
        <v>92509110</v>
      </c>
      <c r="Y42" s="183">
        <f t="shared" si="5"/>
        <v>89146084.04</v>
      </c>
      <c r="Z42" s="183">
        <f t="shared" si="5"/>
        <v>131048059.52</v>
      </c>
      <c r="AA42" s="183">
        <f t="shared" si="5"/>
        <v>108977636.52000001</v>
      </c>
      <c r="AB42" s="183">
        <f t="shared" si="5"/>
        <v>0</v>
      </c>
      <c r="AC42" s="183">
        <f t="shared" si="5"/>
        <v>1107066155.1999998</v>
      </c>
      <c r="AD42" s="183">
        <f t="shared" si="5"/>
        <v>83722757</v>
      </c>
      <c r="AE42" s="183">
        <f t="shared" si="5"/>
        <v>16801730</v>
      </c>
      <c r="AF42" s="183">
        <f t="shared" si="5"/>
        <v>89688131.52</v>
      </c>
      <c r="AG42" s="183">
        <f t="shared" si="5"/>
        <v>85227867.52000001</v>
      </c>
      <c r="AH42" s="183">
        <f t="shared" si="5"/>
        <v>153646016.51999998</v>
      </c>
      <c r="AI42" s="183">
        <f t="shared" si="5"/>
        <v>98785169.52</v>
      </c>
      <c r="AJ42" s="183">
        <f t="shared" si="5"/>
        <v>141407196.51999998</v>
      </c>
      <c r="AK42" s="183">
        <f t="shared" si="5"/>
        <v>107324315.52</v>
      </c>
      <c r="AL42" s="183">
        <f t="shared" si="5"/>
        <v>85768396.52</v>
      </c>
      <c r="AM42" s="183">
        <f t="shared" si="5"/>
        <v>131303923.52</v>
      </c>
      <c r="AN42" s="183">
        <f t="shared" si="5"/>
        <v>100688912.52000001</v>
      </c>
      <c r="AO42" s="183">
        <f t="shared" si="5"/>
        <v>0</v>
      </c>
      <c r="AP42" s="168">
        <f t="shared" si="5"/>
        <v>1094364416.6799998</v>
      </c>
    </row>
    <row r="43" spans="1:42" s="30" customFormat="1" ht="12.75">
      <c r="A43" s="47" t="s">
        <v>197</v>
      </c>
      <c r="B43" s="175" t="s">
        <v>123</v>
      </c>
      <c r="C43" s="176">
        <f>39840199+14518640</f>
        <v>54358839</v>
      </c>
      <c r="D43" s="184"/>
      <c r="E43" s="184"/>
      <c r="F43" s="185">
        <v>0</v>
      </c>
      <c r="G43" s="184">
        <v>0</v>
      </c>
      <c r="H43" s="184">
        <v>0</v>
      </c>
      <c r="I43" s="185">
        <v>39800000</v>
      </c>
      <c r="J43" s="185">
        <v>13457160</v>
      </c>
      <c r="K43" s="185">
        <v>1017240</v>
      </c>
      <c r="L43" s="185">
        <v>0</v>
      </c>
      <c r="M43" s="185">
        <v>0</v>
      </c>
      <c r="N43" s="176">
        <v>0</v>
      </c>
      <c r="O43" s="176"/>
      <c r="P43" s="177">
        <f aca="true" t="shared" si="6" ref="P43:P52">SUM(D43:O43)</f>
        <v>54274400</v>
      </c>
      <c r="Q43" s="184">
        <v>0</v>
      </c>
      <c r="R43" s="184"/>
      <c r="S43" s="184">
        <v>0</v>
      </c>
      <c r="T43" s="184">
        <v>0</v>
      </c>
      <c r="U43" s="184">
        <v>0</v>
      </c>
      <c r="V43" s="185">
        <v>0</v>
      </c>
      <c r="W43" s="185">
        <v>52505480</v>
      </c>
      <c r="X43" s="185">
        <v>1768920</v>
      </c>
      <c r="Y43" s="185">
        <v>0</v>
      </c>
      <c r="Z43" s="185">
        <v>0</v>
      </c>
      <c r="AA43" s="176">
        <v>0</v>
      </c>
      <c r="AB43" s="177"/>
      <c r="AC43" s="177">
        <f aca="true" t="shared" si="7" ref="AC43:AC52">SUM(Q43:AB43)</f>
        <v>54274400</v>
      </c>
      <c r="AD43" s="184">
        <v>0</v>
      </c>
      <c r="AE43" s="184"/>
      <c r="AF43" s="184"/>
      <c r="AG43" s="184">
        <v>0</v>
      </c>
      <c r="AH43" s="184">
        <v>0</v>
      </c>
      <c r="AI43" s="184">
        <v>0</v>
      </c>
      <c r="AJ43" s="185">
        <v>52505480</v>
      </c>
      <c r="AK43" s="185">
        <v>1768920</v>
      </c>
      <c r="AL43" s="185">
        <v>0</v>
      </c>
      <c r="AM43" s="185">
        <v>0</v>
      </c>
      <c r="AN43" s="176">
        <v>0</v>
      </c>
      <c r="AO43" s="177"/>
      <c r="AP43" s="178">
        <f aca="true" t="shared" si="8" ref="AP43:AP52">SUM(AD43:AO43)</f>
        <v>54274400</v>
      </c>
    </row>
    <row r="44" spans="1:42" s="174" customFormat="1" ht="12.75">
      <c r="A44" s="47" t="s">
        <v>198</v>
      </c>
      <c r="B44" s="175" t="s">
        <v>98</v>
      </c>
      <c r="C44" s="176">
        <v>300000</v>
      </c>
      <c r="D44" s="176"/>
      <c r="E44" s="180"/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0</v>
      </c>
      <c r="M44" s="176">
        <v>0</v>
      </c>
      <c r="N44" s="176">
        <v>0</v>
      </c>
      <c r="O44" s="176"/>
      <c r="P44" s="176">
        <f t="shared" si="6"/>
        <v>0</v>
      </c>
      <c r="Q44" s="176">
        <v>0</v>
      </c>
      <c r="R44" s="177"/>
      <c r="S44" s="176">
        <v>0</v>
      </c>
      <c r="T44" s="176">
        <v>0</v>
      </c>
      <c r="U44" s="176">
        <v>0</v>
      </c>
      <c r="V44" s="176">
        <v>0</v>
      </c>
      <c r="W44" s="176">
        <v>0</v>
      </c>
      <c r="X44" s="176">
        <v>0</v>
      </c>
      <c r="Y44" s="176">
        <v>0</v>
      </c>
      <c r="Z44" s="176">
        <v>0</v>
      </c>
      <c r="AA44" s="176">
        <v>0</v>
      </c>
      <c r="AB44" s="176"/>
      <c r="AC44" s="176">
        <f t="shared" si="7"/>
        <v>0</v>
      </c>
      <c r="AD44" s="176">
        <v>0</v>
      </c>
      <c r="AE44" s="177"/>
      <c r="AF44" s="176"/>
      <c r="AG44" s="176">
        <v>0</v>
      </c>
      <c r="AH44" s="176">
        <v>0</v>
      </c>
      <c r="AI44" s="176">
        <v>0</v>
      </c>
      <c r="AJ44" s="176">
        <v>0</v>
      </c>
      <c r="AK44" s="176">
        <v>0</v>
      </c>
      <c r="AL44" s="176">
        <v>0</v>
      </c>
      <c r="AM44" s="176">
        <v>0</v>
      </c>
      <c r="AN44" s="176">
        <v>0</v>
      </c>
      <c r="AO44" s="176"/>
      <c r="AP44" s="186">
        <f t="shared" si="8"/>
        <v>0</v>
      </c>
    </row>
    <row r="45" spans="1:42" s="174" customFormat="1" ht="12.75">
      <c r="A45" s="47" t="s">
        <v>199</v>
      </c>
      <c r="B45" s="175" t="s">
        <v>131</v>
      </c>
      <c r="C45" s="176">
        <v>22000000</v>
      </c>
      <c r="D45" s="176"/>
      <c r="E45" s="180"/>
      <c r="F45" s="176">
        <v>1265230</v>
      </c>
      <c r="G45" s="176">
        <v>12216354</v>
      </c>
      <c r="H45" s="176">
        <v>6470881</v>
      </c>
      <c r="I45" s="176">
        <v>0</v>
      </c>
      <c r="J45" s="176">
        <v>0</v>
      </c>
      <c r="K45" s="176">
        <v>1679892</v>
      </c>
      <c r="L45" s="176">
        <v>284332</v>
      </c>
      <c r="M45" s="176">
        <v>0</v>
      </c>
      <c r="N45" s="176">
        <v>-491551</v>
      </c>
      <c r="O45" s="176"/>
      <c r="P45" s="176">
        <f t="shared" si="6"/>
        <v>21425138</v>
      </c>
      <c r="Q45" s="176">
        <v>0</v>
      </c>
      <c r="R45" s="177"/>
      <c r="S45" s="176">
        <v>0</v>
      </c>
      <c r="T45" s="176">
        <v>8996590</v>
      </c>
      <c r="U45" s="176">
        <v>3754324</v>
      </c>
      <c r="V45" s="176">
        <v>5700000</v>
      </c>
      <c r="W45" s="176">
        <v>1010000</v>
      </c>
      <c r="X45" s="176">
        <v>0</v>
      </c>
      <c r="Y45" s="176">
        <v>279892</v>
      </c>
      <c r="Z45" s="176">
        <v>284332</v>
      </c>
      <c r="AA45" s="176">
        <v>0</v>
      </c>
      <c r="AB45" s="176"/>
      <c r="AC45" s="176">
        <f t="shared" si="7"/>
        <v>20025138</v>
      </c>
      <c r="AD45" s="176">
        <v>0</v>
      </c>
      <c r="AE45" s="177"/>
      <c r="AF45" s="176"/>
      <c r="AG45" s="176">
        <v>8996590</v>
      </c>
      <c r="AH45" s="176">
        <v>2933338</v>
      </c>
      <c r="AI45" s="176">
        <v>6370986</v>
      </c>
      <c r="AJ45" s="176">
        <v>1010000</v>
      </c>
      <c r="AK45" s="176">
        <v>0</v>
      </c>
      <c r="AL45" s="176">
        <v>429892</v>
      </c>
      <c r="AM45" s="176">
        <v>0</v>
      </c>
      <c r="AN45" s="176">
        <v>284332</v>
      </c>
      <c r="AO45" s="176"/>
      <c r="AP45" s="186">
        <f t="shared" si="8"/>
        <v>20025138</v>
      </c>
    </row>
    <row r="46" spans="1:42" s="174" customFormat="1" ht="12.75">
      <c r="A46" s="47" t="s">
        <v>200</v>
      </c>
      <c r="B46" s="175" t="s">
        <v>99</v>
      </c>
      <c r="C46" s="176">
        <f>69600000-1000000+13500000</f>
        <v>82100000</v>
      </c>
      <c r="D46" s="176"/>
      <c r="E46" s="180">
        <v>2500000</v>
      </c>
      <c r="F46" s="176">
        <v>1461600</v>
      </c>
      <c r="G46" s="176">
        <v>15250255</v>
      </c>
      <c r="H46" s="176">
        <v>1206971</v>
      </c>
      <c r="I46" s="176">
        <v>2791431</v>
      </c>
      <c r="J46" s="176">
        <v>0</v>
      </c>
      <c r="K46" s="176">
        <v>17016376</v>
      </c>
      <c r="L46" s="176">
        <v>13772676</v>
      </c>
      <c r="M46" s="176">
        <v>0</v>
      </c>
      <c r="N46" s="176">
        <v>15675384</v>
      </c>
      <c r="O46" s="176"/>
      <c r="P46" s="176">
        <f t="shared" si="6"/>
        <v>69674693</v>
      </c>
      <c r="Q46" s="176">
        <v>0</v>
      </c>
      <c r="R46" s="177">
        <v>2500000</v>
      </c>
      <c r="S46" s="176">
        <v>1171600</v>
      </c>
      <c r="T46" s="176">
        <v>1599190</v>
      </c>
      <c r="U46" s="176">
        <v>6151957</v>
      </c>
      <c r="V46" s="176">
        <v>2496079</v>
      </c>
      <c r="W46" s="176">
        <v>5092164</v>
      </c>
      <c r="X46" s="176">
        <v>1139673</v>
      </c>
      <c r="Y46" s="176">
        <v>3000000</v>
      </c>
      <c r="Z46" s="176">
        <v>16754176</v>
      </c>
      <c r="AA46" s="176">
        <v>16094470</v>
      </c>
      <c r="AB46" s="176"/>
      <c r="AC46" s="176">
        <f t="shared" si="7"/>
        <v>55999309</v>
      </c>
      <c r="AD46" s="176">
        <v>0</v>
      </c>
      <c r="AE46" s="177">
        <v>2500000</v>
      </c>
      <c r="AF46" s="176">
        <v>1171600</v>
      </c>
      <c r="AG46" s="176">
        <v>1599190</v>
      </c>
      <c r="AH46" s="176">
        <v>5499886</v>
      </c>
      <c r="AI46" s="176">
        <v>3148150</v>
      </c>
      <c r="AJ46" s="176">
        <v>5092164</v>
      </c>
      <c r="AK46" s="176">
        <v>1139673</v>
      </c>
      <c r="AL46" s="176">
        <v>3000000</v>
      </c>
      <c r="AM46" s="176">
        <v>16754176</v>
      </c>
      <c r="AN46" s="176">
        <v>14094470</v>
      </c>
      <c r="AO46" s="176"/>
      <c r="AP46" s="186">
        <f t="shared" si="8"/>
        <v>53999309</v>
      </c>
    </row>
    <row r="47" spans="1:42" s="174" customFormat="1" ht="12.75">
      <c r="A47" s="47" t="s">
        <v>200</v>
      </c>
      <c r="B47" s="175" t="s">
        <v>201</v>
      </c>
      <c r="C47" s="176">
        <v>10000000</v>
      </c>
      <c r="D47" s="176"/>
      <c r="E47" s="180"/>
      <c r="F47" s="176"/>
      <c r="G47" s="176"/>
      <c r="H47" s="176"/>
      <c r="I47" s="176"/>
      <c r="J47" s="176"/>
      <c r="K47" s="176"/>
      <c r="L47" s="176">
        <v>8242960</v>
      </c>
      <c r="M47" s="176">
        <v>0</v>
      </c>
      <c r="N47" s="176">
        <v>0</v>
      </c>
      <c r="O47" s="176"/>
      <c r="P47" s="176">
        <f t="shared" si="6"/>
        <v>8242960</v>
      </c>
      <c r="Q47" s="176"/>
      <c r="R47" s="177"/>
      <c r="S47" s="176"/>
      <c r="T47" s="176"/>
      <c r="U47" s="176"/>
      <c r="V47" s="176"/>
      <c r="W47" s="176"/>
      <c r="X47" s="176"/>
      <c r="Y47" s="176">
        <v>0</v>
      </c>
      <c r="Z47" s="176">
        <v>8242960</v>
      </c>
      <c r="AA47" s="176">
        <v>0</v>
      </c>
      <c r="AB47" s="176"/>
      <c r="AC47" s="176">
        <f t="shared" si="7"/>
        <v>8242960</v>
      </c>
      <c r="AD47" s="176"/>
      <c r="AE47" s="177"/>
      <c r="AF47" s="176"/>
      <c r="AG47" s="176"/>
      <c r="AH47" s="176"/>
      <c r="AI47" s="176"/>
      <c r="AJ47" s="176"/>
      <c r="AK47" s="176"/>
      <c r="AL47" s="176">
        <v>0</v>
      </c>
      <c r="AM47" s="176">
        <v>8242960</v>
      </c>
      <c r="AN47" s="176">
        <v>0</v>
      </c>
      <c r="AO47" s="176"/>
      <c r="AP47" s="186">
        <f t="shared" si="8"/>
        <v>8242960</v>
      </c>
    </row>
    <row r="48" spans="1:42" s="174" customFormat="1" ht="12.75">
      <c r="A48" s="47" t="s">
        <v>202</v>
      </c>
      <c r="B48" s="175" t="s">
        <v>100</v>
      </c>
      <c r="C48" s="176">
        <f>891220000-14518640-4500000-13500000</f>
        <v>858701360</v>
      </c>
      <c r="D48" s="176">
        <v>179712140</v>
      </c>
      <c r="E48" s="180">
        <v>64601774.2</v>
      </c>
      <c r="F48" s="176">
        <v>547063365</v>
      </c>
      <c r="G48" s="176">
        <v>8983144</v>
      </c>
      <c r="H48" s="176">
        <v>9056520</v>
      </c>
      <c r="I48" s="176">
        <v>37215164</v>
      </c>
      <c r="J48" s="176">
        <v>2840342</v>
      </c>
      <c r="K48" s="176">
        <v>820654</v>
      </c>
      <c r="L48" s="176">
        <v>0</v>
      </c>
      <c r="M48" s="176">
        <v>904760</v>
      </c>
      <c r="N48" s="176">
        <v>-8055277</v>
      </c>
      <c r="O48" s="176"/>
      <c r="P48" s="176">
        <f t="shared" si="6"/>
        <v>843142586.2</v>
      </c>
      <c r="Q48" s="176">
        <v>0</v>
      </c>
      <c r="R48" s="177">
        <v>5905552</v>
      </c>
      <c r="S48" s="176">
        <v>70130863.52</v>
      </c>
      <c r="T48" s="176">
        <v>70111134.52</v>
      </c>
      <c r="U48" s="176">
        <v>94823582.52</v>
      </c>
      <c r="V48" s="176">
        <v>74773963.52</v>
      </c>
      <c r="W48" s="176">
        <v>81990880.04</v>
      </c>
      <c r="X48" s="176">
        <v>68750816</v>
      </c>
      <c r="Y48" s="176">
        <v>74277923.04</v>
      </c>
      <c r="Z48" s="176">
        <v>87126022.52</v>
      </c>
      <c r="AA48" s="176">
        <v>63635527.52</v>
      </c>
      <c r="AB48" s="176"/>
      <c r="AC48" s="176">
        <f t="shared" si="7"/>
        <v>691526265.1999999</v>
      </c>
      <c r="AD48" s="176">
        <v>0</v>
      </c>
      <c r="AE48" s="177">
        <v>5905552</v>
      </c>
      <c r="AF48" s="176">
        <v>70072863.52</v>
      </c>
      <c r="AG48" s="176">
        <v>40660429.52</v>
      </c>
      <c r="AH48" s="176">
        <v>124332287.52</v>
      </c>
      <c r="AI48" s="176">
        <v>74773963.52</v>
      </c>
      <c r="AJ48" s="176">
        <v>77870903.52</v>
      </c>
      <c r="AK48" s="176">
        <v>71729601.52</v>
      </c>
      <c r="AL48" s="176">
        <v>71299137.52</v>
      </c>
      <c r="AM48" s="176">
        <v>87126022.52</v>
      </c>
      <c r="AN48" s="176">
        <v>63635527.52</v>
      </c>
      <c r="AO48" s="176"/>
      <c r="AP48" s="186">
        <f t="shared" si="8"/>
        <v>687406288.68</v>
      </c>
    </row>
    <row r="49" spans="1:42" s="174" customFormat="1" ht="12.75">
      <c r="A49" s="47" t="s">
        <v>203</v>
      </c>
      <c r="B49" s="175" t="s">
        <v>204</v>
      </c>
      <c r="C49" s="176">
        <f>16000000-300000-1500000</f>
        <v>14200000</v>
      </c>
      <c r="D49" s="176"/>
      <c r="E49" s="180">
        <v>0</v>
      </c>
      <c r="F49" s="176">
        <v>0</v>
      </c>
      <c r="G49" s="176">
        <v>7000000</v>
      </c>
      <c r="H49" s="176">
        <v>0</v>
      </c>
      <c r="I49" s="176">
        <v>0</v>
      </c>
      <c r="J49" s="176">
        <v>0</v>
      </c>
      <c r="K49" s="176">
        <v>0</v>
      </c>
      <c r="L49" s="176">
        <v>0</v>
      </c>
      <c r="M49" s="176">
        <v>0</v>
      </c>
      <c r="N49" s="176">
        <v>0</v>
      </c>
      <c r="O49" s="176"/>
      <c r="P49" s="176">
        <f t="shared" si="6"/>
        <v>7000000</v>
      </c>
      <c r="Q49" s="176">
        <v>0</v>
      </c>
      <c r="R49" s="177"/>
      <c r="S49" s="176">
        <v>0</v>
      </c>
      <c r="T49" s="176">
        <v>0</v>
      </c>
      <c r="U49" s="176">
        <v>0</v>
      </c>
      <c r="V49" s="176">
        <v>0</v>
      </c>
      <c r="W49" s="176">
        <v>0</v>
      </c>
      <c r="X49" s="176">
        <v>0</v>
      </c>
      <c r="Y49" s="176">
        <v>540000</v>
      </c>
      <c r="Z49" s="176">
        <v>240000</v>
      </c>
      <c r="AA49" s="176">
        <v>0</v>
      </c>
      <c r="AB49" s="176"/>
      <c r="AC49" s="176">
        <f t="shared" si="7"/>
        <v>780000</v>
      </c>
      <c r="AD49" s="176">
        <v>0</v>
      </c>
      <c r="AE49" s="177"/>
      <c r="AF49" s="176"/>
      <c r="AG49" s="176">
        <v>0</v>
      </c>
      <c r="AH49" s="176">
        <v>0</v>
      </c>
      <c r="AI49" s="176">
        <v>0</v>
      </c>
      <c r="AJ49" s="176">
        <v>0</v>
      </c>
      <c r="AK49" s="176">
        <v>0</v>
      </c>
      <c r="AL49" s="176">
        <v>540000</v>
      </c>
      <c r="AM49" s="176">
        <v>240000</v>
      </c>
      <c r="AN49" s="176">
        <v>0</v>
      </c>
      <c r="AO49" s="176"/>
      <c r="AP49" s="186">
        <f t="shared" si="8"/>
        <v>780000</v>
      </c>
    </row>
    <row r="50" spans="1:42" s="174" customFormat="1" ht="12.75">
      <c r="A50" s="47" t="s">
        <v>205</v>
      </c>
      <c r="B50" s="175" t="s">
        <v>206</v>
      </c>
      <c r="C50" s="176">
        <f>12100000-3000000</f>
        <v>9100000</v>
      </c>
      <c r="D50" s="176">
        <v>187700</v>
      </c>
      <c r="E50" s="180">
        <v>1256000</v>
      </c>
      <c r="F50" s="176">
        <v>696000</v>
      </c>
      <c r="G50" s="176">
        <v>0</v>
      </c>
      <c r="H50" s="176">
        <v>2169980</v>
      </c>
      <c r="I50" s="176">
        <v>0</v>
      </c>
      <c r="J50" s="176">
        <v>1692000</v>
      </c>
      <c r="K50" s="176">
        <v>218000</v>
      </c>
      <c r="L50" s="176">
        <v>0</v>
      </c>
      <c r="M50" s="176">
        <v>0</v>
      </c>
      <c r="N50" s="176">
        <v>972000</v>
      </c>
      <c r="O50" s="176"/>
      <c r="P50" s="176">
        <f t="shared" si="6"/>
        <v>7191680</v>
      </c>
      <c r="Q50" s="176">
        <v>187700</v>
      </c>
      <c r="R50" s="177"/>
      <c r="S50" s="176">
        <v>1324000</v>
      </c>
      <c r="T50" s="176">
        <v>628000</v>
      </c>
      <c r="U50" s="176">
        <v>743000</v>
      </c>
      <c r="V50" s="176">
        <v>927000</v>
      </c>
      <c r="W50" s="176">
        <v>0</v>
      </c>
      <c r="X50" s="176">
        <v>1910000</v>
      </c>
      <c r="Y50" s="176">
        <v>249990</v>
      </c>
      <c r="Z50" s="176">
        <v>0</v>
      </c>
      <c r="AA50" s="176">
        <v>1221990</v>
      </c>
      <c r="AB50" s="176"/>
      <c r="AC50" s="176">
        <f t="shared" si="7"/>
        <v>7191680</v>
      </c>
      <c r="AD50" s="176">
        <v>187700</v>
      </c>
      <c r="AE50" s="177"/>
      <c r="AF50" s="176">
        <v>1324000</v>
      </c>
      <c r="AG50" s="176">
        <v>628000</v>
      </c>
      <c r="AH50" s="176">
        <v>743000</v>
      </c>
      <c r="AI50" s="176">
        <v>927000</v>
      </c>
      <c r="AJ50" s="176">
        <v>0</v>
      </c>
      <c r="AK50" s="176">
        <v>1910000</v>
      </c>
      <c r="AL50" s="176">
        <v>249990</v>
      </c>
      <c r="AM50" s="176">
        <v>0</v>
      </c>
      <c r="AN50" s="176">
        <v>1221990</v>
      </c>
      <c r="AO50" s="176"/>
      <c r="AP50" s="186">
        <f t="shared" si="8"/>
        <v>7191680</v>
      </c>
    </row>
    <row r="51" spans="1:42" s="174" customFormat="1" ht="12.75">
      <c r="A51" s="47" t="s">
        <v>207</v>
      </c>
      <c r="B51" s="175" t="s">
        <v>101</v>
      </c>
      <c r="C51" s="176">
        <f>234300000-22000000</f>
        <v>212300000</v>
      </c>
      <c r="D51" s="176">
        <v>10862306</v>
      </c>
      <c r="E51" s="180">
        <v>8197208</v>
      </c>
      <c r="F51" s="176">
        <v>19141581</v>
      </c>
      <c r="G51" s="176">
        <v>33726832</v>
      </c>
      <c r="H51" s="176">
        <v>17175629</v>
      </c>
      <c r="I51" s="176">
        <v>13645667</v>
      </c>
      <c r="J51" s="176">
        <v>3890376</v>
      </c>
      <c r="K51" s="176">
        <v>18939701</v>
      </c>
      <c r="L51" s="176">
        <v>10798279</v>
      </c>
      <c r="M51" s="176">
        <v>18400569</v>
      </c>
      <c r="N51" s="176">
        <v>28163565</v>
      </c>
      <c r="O51" s="176"/>
      <c r="P51" s="176">
        <f t="shared" si="6"/>
        <v>182941713</v>
      </c>
      <c r="Q51" s="176">
        <v>10663336</v>
      </c>
      <c r="R51" s="177">
        <v>8396178</v>
      </c>
      <c r="S51" s="176">
        <v>17119668</v>
      </c>
      <c r="T51" s="176">
        <v>33424176</v>
      </c>
      <c r="U51" s="176">
        <v>19500198</v>
      </c>
      <c r="V51" s="176">
        <v>13468657</v>
      </c>
      <c r="W51" s="176">
        <v>4067386</v>
      </c>
      <c r="X51" s="176">
        <v>18939701</v>
      </c>
      <c r="Y51" s="176">
        <v>10798279</v>
      </c>
      <c r="Z51" s="176">
        <v>18400569</v>
      </c>
      <c r="AA51" s="176">
        <v>28025649</v>
      </c>
      <c r="AB51" s="176"/>
      <c r="AC51" s="176">
        <f t="shared" si="7"/>
        <v>182803797</v>
      </c>
      <c r="AD51" s="176">
        <v>10663336</v>
      </c>
      <c r="AE51" s="177">
        <v>8396178</v>
      </c>
      <c r="AF51" s="176">
        <v>17119668</v>
      </c>
      <c r="AG51" s="176">
        <v>33343658</v>
      </c>
      <c r="AH51" s="176">
        <v>19580716</v>
      </c>
      <c r="AI51" s="176">
        <v>13468657</v>
      </c>
      <c r="AJ51" s="176">
        <v>4067386</v>
      </c>
      <c r="AK51" s="176">
        <v>18939701</v>
      </c>
      <c r="AL51" s="176">
        <v>10249377</v>
      </c>
      <c r="AM51" s="176">
        <v>18940765</v>
      </c>
      <c r="AN51" s="176">
        <v>21452593</v>
      </c>
      <c r="AO51" s="176"/>
      <c r="AP51" s="186">
        <f t="shared" si="8"/>
        <v>176222035</v>
      </c>
    </row>
    <row r="52" spans="1:42" s="174" customFormat="1" ht="13.5" thickBot="1">
      <c r="A52" s="47" t="s">
        <v>208</v>
      </c>
      <c r="B52" s="175" t="s">
        <v>102</v>
      </c>
      <c r="C52" s="176">
        <v>142000000</v>
      </c>
      <c r="D52" s="176">
        <v>141894584</v>
      </c>
      <c r="E52" s="180"/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v>0</v>
      </c>
      <c r="L52" s="176">
        <v>0</v>
      </c>
      <c r="M52" s="176">
        <v>0</v>
      </c>
      <c r="N52" s="176"/>
      <c r="O52" s="176"/>
      <c r="P52" s="176">
        <f t="shared" si="6"/>
        <v>141894584</v>
      </c>
      <c r="Q52" s="176">
        <v>72871721</v>
      </c>
      <c r="R52" s="177"/>
      <c r="S52" s="176">
        <v>0</v>
      </c>
      <c r="T52" s="176">
        <v>0</v>
      </c>
      <c r="U52" s="176">
        <v>556789</v>
      </c>
      <c r="V52" s="176">
        <v>96413</v>
      </c>
      <c r="W52" s="176">
        <v>12697683</v>
      </c>
      <c r="X52" s="176">
        <v>0</v>
      </c>
      <c r="Y52" s="176">
        <v>0</v>
      </c>
      <c r="Z52" s="176">
        <v>0</v>
      </c>
      <c r="AA52" s="176">
        <v>0</v>
      </c>
      <c r="AB52" s="176"/>
      <c r="AC52" s="176">
        <f t="shared" si="7"/>
        <v>86222606</v>
      </c>
      <c r="AD52" s="176">
        <v>72871721</v>
      </c>
      <c r="AE52" s="177"/>
      <c r="AF52" s="176"/>
      <c r="AG52" s="176">
        <v>0</v>
      </c>
      <c r="AH52" s="176">
        <v>556789</v>
      </c>
      <c r="AI52" s="176">
        <v>96413</v>
      </c>
      <c r="AJ52" s="176">
        <v>861263</v>
      </c>
      <c r="AK52" s="176">
        <v>11836420</v>
      </c>
      <c r="AL52" s="176">
        <v>0</v>
      </c>
      <c r="AM52" s="176">
        <v>0</v>
      </c>
      <c r="AN52" s="176"/>
      <c r="AO52" s="176"/>
      <c r="AP52" s="187">
        <f t="shared" si="8"/>
        <v>86222606</v>
      </c>
    </row>
    <row r="53" spans="1:42" s="30" customFormat="1" ht="13.5" thickBot="1">
      <c r="A53" s="84"/>
      <c r="B53" s="182" t="s">
        <v>209</v>
      </c>
      <c r="C53" s="183">
        <f aca="true" t="shared" si="9" ref="C53:AK53">SUM(C54:C55)</f>
        <v>571843370</v>
      </c>
      <c r="D53" s="183">
        <f t="shared" si="9"/>
        <v>0</v>
      </c>
      <c r="E53" s="183">
        <f t="shared" si="9"/>
        <v>0</v>
      </c>
      <c r="F53" s="183">
        <f t="shared" si="9"/>
        <v>7121594</v>
      </c>
      <c r="G53" s="183">
        <f t="shared" si="9"/>
        <v>0</v>
      </c>
      <c r="H53" s="183">
        <f t="shared" si="9"/>
        <v>1000000</v>
      </c>
      <c r="I53" s="183">
        <f t="shared" si="9"/>
        <v>2487150</v>
      </c>
      <c r="J53" s="183">
        <f t="shared" si="9"/>
        <v>0</v>
      </c>
      <c r="K53" s="183">
        <f t="shared" si="9"/>
        <v>0</v>
      </c>
      <c r="L53" s="183">
        <f t="shared" si="9"/>
        <v>0</v>
      </c>
      <c r="M53" s="183">
        <f t="shared" si="9"/>
        <v>0</v>
      </c>
      <c r="N53" s="183">
        <f t="shared" si="9"/>
        <v>108702806</v>
      </c>
      <c r="O53" s="183">
        <f t="shared" si="9"/>
        <v>0</v>
      </c>
      <c r="P53" s="183">
        <f t="shared" si="9"/>
        <v>119311550</v>
      </c>
      <c r="Q53" s="183">
        <f t="shared" si="9"/>
        <v>0</v>
      </c>
      <c r="R53" s="183">
        <f t="shared" si="9"/>
        <v>0</v>
      </c>
      <c r="S53" s="183">
        <f t="shared" si="9"/>
        <v>7121594</v>
      </c>
      <c r="T53" s="183">
        <f t="shared" si="9"/>
        <v>0</v>
      </c>
      <c r="U53" s="183">
        <f t="shared" si="9"/>
        <v>1000000</v>
      </c>
      <c r="V53" s="183">
        <f t="shared" si="9"/>
        <v>2487150</v>
      </c>
      <c r="W53" s="183">
        <f t="shared" si="9"/>
        <v>0</v>
      </c>
      <c r="X53" s="183">
        <f t="shared" si="9"/>
        <v>0</v>
      </c>
      <c r="Y53" s="183">
        <f t="shared" si="9"/>
        <v>0</v>
      </c>
      <c r="Z53" s="183">
        <f t="shared" si="9"/>
        <v>0</v>
      </c>
      <c r="AA53" s="183">
        <f t="shared" si="9"/>
        <v>108702806</v>
      </c>
      <c r="AB53" s="183">
        <f t="shared" si="9"/>
        <v>0</v>
      </c>
      <c r="AC53" s="183">
        <f t="shared" si="9"/>
        <v>119311550</v>
      </c>
      <c r="AD53" s="183">
        <f t="shared" si="9"/>
        <v>0</v>
      </c>
      <c r="AE53" s="183">
        <f t="shared" si="9"/>
        <v>0</v>
      </c>
      <c r="AF53" s="183">
        <f t="shared" si="9"/>
        <v>7121594</v>
      </c>
      <c r="AG53" s="183">
        <f t="shared" si="9"/>
        <v>0</v>
      </c>
      <c r="AH53" s="183">
        <f t="shared" si="9"/>
        <v>0</v>
      </c>
      <c r="AI53" s="183">
        <f t="shared" si="9"/>
        <v>3487150</v>
      </c>
      <c r="AJ53" s="183">
        <f t="shared" si="9"/>
        <v>0</v>
      </c>
      <c r="AK53" s="183">
        <f t="shared" si="9"/>
        <v>0</v>
      </c>
      <c r="AL53" s="183">
        <v>0</v>
      </c>
      <c r="AM53" s="183">
        <f>SUM(AM54:AM55)</f>
        <v>0</v>
      </c>
      <c r="AN53" s="183">
        <f>SUM(AN54:AN55)</f>
        <v>108702806</v>
      </c>
      <c r="AO53" s="183">
        <f>SUM(AO54:AO55)</f>
        <v>0</v>
      </c>
      <c r="AP53" s="168">
        <f>SUM(AP54:AP55)</f>
        <v>119311550</v>
      </c>
    </row>
    <row r="54" spans="1:42" s="174" customFormat="1" ht="12.75">
      <c r="A54" s="153" t="s">
        <v>210</v>
      </c>
      <c r="B54" s="188" t="s">
        <v>211</v>
      </c>
      <c r="C54" s="189">
        <v>120000000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0">
        <v>0</v>
      </c>
      <c r="K54" s="189">
        <v>0</v>
      </c>
      <c r="L54" s="189">
        <v>0</v>
      </c>
      <c r="M54" s="189">
        <v>0</v>
      </c>
      <c r="N54" s="180">
        <v>108702806</v>
      </c>
      <c r="O54" s="180"/>
      <c r="P54" s="177">
        <f>SUM(D54:O54)</f>
        <v>108702806</v>
      </c>
      <c r="Q54" s="180">
        <v>0</v>
      </c>
      <c r="R54" s="177">
        <v>0</v>
      </c>
      <c r="S54" s="177">
        <v>0</v>
      </c>
      <c r="T54" s="189">
        <v>0</v>
      </c>
      <c r="U54" s="177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108702806</v>
      </c>
      <c r="AB54" s="180"/>
      <c r="AC54" s="177">
        <f>SUM(Q54:AB54)</f>
        <v>108702806</v>
      </c>
      <c r="AD54" s="180">
        <v>0</v>
      </c>
      <c r="AE54" s="177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0</v>
      </c>
      <c r="AK54" s="180">
        <v>0</v>
      </c>
      <c r="AL54" s="189">
        <v>0</v>
      </c>
      <c r="AM54" s="177">
        <v>0</v>
      </c>
      <c r="AN54" s="177">
        <f>SUM(AB54:AM54)</f>
        <v>108702806</v>
      </c>
      <c r="AO54" s="180"/>
      <c r="AP54" s="180">
        <v>108702806</v>
      </c>
    </row>
    <row r="55" spans="1:42" s="174" customFormat="1" ht="13.5" thickBot="1">
      <c r="A55" s="44" t="s">
        <v>212</v>
      </c>
      <c r="B55" s="179" t="s">
        <v>213</v>
      </c>
      <c r="C55" s="180">
        <v>451843370</v>
      </c>
      <c r="D55" s="180">
        <v>0</v>
      </c>
      <c r="E55" s="180">
        <v>0</v>
      </c>
      <c r="F55" s="180">
        <v>7121594</v>
      </c>
      <c r="G55" s="180">
        <v>0</v>
      </c>
      <c r="H55" s="180">
        <v>1000000</v>
      </c>
      <c r="I55" s="180">
        <v>2487150</v>
      </c>
      <c r="J55" s="180">
        <v>0</v>
      </c>
      <c r="K55" s="189">
        <v>0</v>
      </c>
      <c r="L55" s="189">
        <v>0</v>
      </c>
      <c r="M55" s="189">
        <v>0</v>
      </c>
      <c r="N55" s="180">
        <v>0</v>
      </c>
      <c r="O55" s="180">
        <v>0</v>
      </c>
      <c r="P55" s="177">
        <f>SUM(D55:O55)</f>
        <v>10608744</v>
      </c>
      <c r="Q55" s="180">
        <v>0</v>
      </c>
      <c r="R55" s="177">
        <v>0</v>
      </c>
      <c r="S55" s="177">
        <v>7121594</v>
      </c>
      <c r="T55" s="180">
        <v>0</v>
      </c>
      <c r="U55" s="177">
        <v>1000000</v>
      </c>
      <c r="V55" s="180">
        <v>2487150</v>
      </c>
      <c r="W55" s="180">
        <v>0</v>
      </c>
      <c r="X55" s="180">
        <v>0</v>
      </c>
      <c r="Y55" s="180">
        <v>0</v>
      </c>
      <c r="Z55" s="180">
        <v>0</v>
      </c>
      <c r="AA55" s="180">
        <v>0</v>
      </c>
      <c r="AB55" s="180">
        <v>0</v>
      </c>
      <c r="AC55" s="177">
        <f>SUM(Q55:AB55)</f>
        <v>10608744</v>
      </c>
      <c r="AD55" s="180">
        <v>0</v>
      </c>
      <c r="AE55" s="177">
        <v>0</v>
      </c>
      <c r="AF55" s="180">
        <v>7121594</v>
      </c>
      <c r="AG55" s="180">
        <v>0</v>
      </c>
      <c r="AH55" s="180">
        <v>0</v>
      </c>
      <c r="AI55" s="180">
        <v>3487150</v>
      </c>
      <c r="AJ55" s="180">
        <v>0</v>
      </c>
      <c r="AK55" s="180">
        <v>0</v>
      </c>
      <c r="AL55" s="189">
        <v>0</v>
      </c>
      <c r="AM55" s="177">
        <v>0</v>
      </c>
      <c r="AN55" s="180">
        <v>0</v>
      </c>
      <c r="AO55" s="180">
        <v>0</v>
      </c>
      <c r="AP55" s="178">
        <f>SUM(AD55:AO55)</f>
        <v>10608744</v>
      </c>
    </row>
    <row r="56" spans="1:42" s="30" customFormat="1" ht="18" customHeight="1" thickBot="1">
      <c r="A56" s="84"/>
      <c r="B56" s="182" t="s">
        <v>214</v>
      </c>
      <c r="C56" s="183">
        <f aca="true" t="shared" si="10" ref="C56:AP56">SUM(C57:C66)</f>
        <v>67500000000</v>
      </c>
      <c r="D56" s="183">
        <f t="shared" si="10"/>
        <v>1753162167</v>
      </c>
      <c r="E56" s="190">
        <f t="shared" si="10"/>
        <v>5402572362</v>
      </c>
      <c r="F56" s="190">
        <f t="shared" si="10"/>
        <v>8347786612</v>
      </c>
      <c r="G56" s="190">
        <f t="shared" si="10"/>
        <v>7685885886</v>
      </c>
      <c r="H56" s="190">
        <f t="shared" si="10"/>
        <v>20325550321</v>
      </c>
      <c r="I56" s="183">
        <f t="shared" si="10"/>
        <v>1974181184</v>
      </c>
      <c r="J56" s="183">
        <f t="shared" si="10"/>
        <v>4897036262</v>
      </c>
      <c r="K56" s="183">
        <f t="shared" si="10"/>
        <v>4013776526.05</v>
      </c>
      <c r="L56" s="183">
        <f t="shared" si="10"/>
        <v>-10019868470.29</v>
      </c>
      <c r="M56" s="183">
        <f t="shared" si="10"/>
        <v>2554536806.95</v>
      </c>
      <c r="N56" s="183">
        <f t="shared" si="10"/>
        <v>3970656275.5</v>
      </c>
      <c r="O56" s="183">
        <f t="shared" si="10"/>
        <v>0</v>
      </c>
      <c r="P56" s="183">
        <f t="shared" si="10"/>
        <v>50905275932.20999</v>
      </c>
      <c r="Q56" s="183">
        <f t="shared" si="10"/>
        <v>0</v>
      </c>
      <c r="R56" s="183">
        <f t="shared" si="10"/>
        <v>735431948</v>
      </c>
      <c r="S56" s="183">
        <f t="shared" si="10"/>
        <v>1603272175</v>
      </c>
      <c r="T56" s="183">
        <f t="shared" si="10"/>
        <v>3229314735.6</v>
      </c>
      <c r="U56" s="183">
        <f t="shared" si="10"/>
        <v>6081044725.84</v>
      </c>
      <c r="V56" s="183">
        <f t="shared" si="10"/>
        <v>3038492063.9300003</v>
      </c>
      <c r="W56" s="183">
        <f t="shared" si="10"/>
        <v>3939443121</v>
      </c>
      <c r="X56" s="183">
        <f t="shared" si="10"/>
        <v>3283546781.4900002</v>
      </c>
      <c r="Y56" s="183">
        <f t="shared" si="10"/>
        <v>3996101363.07</v>
      </c>
      <c r="Z56" s="183">
        <f t="shared" si="10"/>
        <v>5513597472.95202</v>
      </c>
      <c r="AA56" s="183">
        <f t="shared" si="10"/>
        <v>5266195356.34</v>
      </c>
      <c r="AB56" s="183">
        <f t="shared" si="10"/>
        <v>0</v>
      </c>
      <c r="AC56" s="183">
        <f t="shared" si="10"/>
        <v>36686439743.22202</v>
      </c>
      <c r="AD56" s="183">
        <f t="shared" si="10"/>
        <v>0</v>
      </c>
      <c r="AE56" s="183">
        <f t="shared" si="10"/>
        <v>733675470</v>
      </c>
      <c r="AF56" s="183">
        <f t="shared" si="10"/>
        <v>1501544247</v>
      </c>
      <c r="AG56" s="183">
        <f t="shared" si="10"/>
        <v>2917532127.5</v>
      </c>
      <c r="AH56" s="183">
        <f t="shared" si="10"/>
        <v>5137335597.110001</v>
      </c>
      <c r="AI56" s="183">
        <f t="shared" si="10"/>
        <v>3919750356.76</v>
      </c>
      <c r="AJ56" s="183">
        <f t="shared" si="10"/>
        <v>3978524748</v>
      </c>
      <c r="AK56" s="183">
        <f t="shared" si="10"/>
        <v>3535287535.86</v>
      </c>
      <c r="AL56" s="183">
        <f t="shared" si="10"/>
        <v>3812232201.65</v>
      </c>
      <c r="AM56" s="183">
        <f t="shared" si="10"/>
        <v>4804795981</v>
      </c>
      <c r="AN56" s="183">
        <f t="shared" si="10"/>
        <v>5491518392.96</v>
      </c>
      <c r="AO56" s="183">
        <f t="shared" si="10"/>
        <v>0</v>
      </c>
      <c r="AP56" s="168">
        <f t="shared" si="10"/>
        <v>35832196657.84001</v>
      </c>
    </row>
    <row r="57" spans="1:42" s="12" customFormat="1" ht="12.75">
      <c r="A57" s="191" t="s">
        <v>215</v>
      </c>
      <c r="B57" s="192" t="s">
        <v>216</v>
      </c>
      <c r="C57" s="176">
        <v>18104000000</v>
      </c>
      <c r="D57" s="176">
        <v>1056168759</v>
      </c>
      <c r="E57" s="176">
        <v>309300146</v>
      </c>
      <c r="F57" s="176">
        <v>1952121035</v>
      </c>
      <c r="G57" s="176">
        <v>4848136823</v>
      </c>
      <c r="H57" s="176">
        <v>186266992</v>
      </c>
      <c r="I57" s="176">
        <v>403435055</v>
      </c>
      <c r="J57" s="176">
        <v>995188035</v>
      </c>
      <c r="K57" s="176">
        <v>955094417</v>
      </c>
      <c r="L57" s="176">
        <v>721206019</v>
      </c>
      <c r="M57" s="176">
        <v>387689543</v>
      </c>
      <c r="N57" s="176">
        <v>1508274643</v>
      </c>
      <c r="O57" s="193"/>
      <c r="P57" s="176">
        <f aca="true" t="shared" si="11" ref="P57:P66">SUM(D57:O57)</f>
        <v>13322881467</v>
      </c>
      <c r="Q57" s="176">
        <v>0</v>
      </c>
      <c r="R57" s="176">
        <v>128097281</v>
      </c>
      <c r="S57" s="176">
        <v>233486042</v>
      </c>
      <c r="T57" s="176">
        <v>432825558</v>
      </c>
      <c r="U57" s="176">
        <v>3063925437</v>
      </c>
      <c r="V57" s="176">
        <v>364629436</v>
      </c>
      <c r="W57" s="176">
        <v>1296053666</v>
      </c>
      <c r="X57" s="176">
        <v>544179562.36</v>
      </c>
      <c r="Y57" s="176">
        <v>502052415.36</v>
      </c>
      <c r="Z57" s="176">
        <v>792794272</v>
      </c>
      <c r="AA57" s="176">
        <v>977721872.38</v>
      </c>
      <c r="AB57" s="193"/>
      <c r="AC57" s="176">
        <f aca="true" t="shared" si="12" ref="AC57:AC66">SUM(Q57:AB57)</f>
        <v>8335765542.099999</v>
      </c>
      <c r="AD57" s="176">
        <v>0</v>
      </c>
      <c r="AE57" s="176">
        <v>128097281</v>
      </c>
      <c r="AF57" s="176">
        <v>226286042</v>
      </c>
      <c r="AG57" s="176">
        <v>266550090</v>
      </c>
      <c r="AH57" s="176">
        <v>2259864189</v>
      </c>
      <c r="AI57" s="176">
        <v>1322728261</v>
      </c>
      <c r="AJ57" s="176">
        <v>1270922175</v>
      </c>
      <c r="AK57" s="176">
        <v>550922184.36</v>
      </c>
      <c r="AL57" s="176">
        <v>492703591.36</v>
      </c>
      <c r="AM57" s="176">
        <v>667106468</v>
      </c>
      <c r="AN57" s="176">
        <v>969715941</v>
      </c>
      <c r="AO57" s="193"/>
      <c r="AP57" s="186">
        <f aca="true" t="shared" si="13" ref="AP57:AP66">SUM(AD57:AO57)</f>
        <v>8154896222.719999</v>
      </c>
    </row>
    <row r="58" spans="1:42" s="12" customFormat="1" ht="12.75">
      <c r="A58" s="191" t="s">
        <v>217</v>
      </c>
      <c r="B58" s="192" t="s">
        <v>218</v>
      </c>
      <c r="C58" s="176">
        <v>5300000000</v>
      </c>
      <c r="D58" s="176">
        <v>0</v>
      </c>
      <c r="E58" s="176">
        <v>113216000</v>
      </c>
      <c r="F58" s="176">
        <v>65555668</v>
      </c>
      <c r="G58" s="176">
        <v>96280550</v>
      </c>
      <c r="H58" s="176">
        <v>2095629158</v>
      </c>
      <c r="I58" s="176">
        <v>2372689413</v>
      </c>
      <c r="J58" s="176">
        <v>23716736</v>
      </c>
      <c r="K58" s="176">
        <v>291940492</v>
      </c>
      <c r="L58" s="176">
        <v>-1218085283</v>
      </c>
      <c r="M58" s="176">
        <v>879251487.1</v>
      </c>
      <c r="N58" s="176">
        <v>84465725</v>
      </c>
      <c r="O58" s="193"/>
      <c r="P58" s="176">
        <f t="shared" si="11"/>
        <v>4804659946.1</v>
      </c>
      <c r="Q58" s="176">
        <v>0</v>
      </c>
      <c r="R58" s="176">
        <v>0</v>
      </c>
      <c r="S58" s="176">
        <v>28304000</v>
      </c>
      <c r="T58" s="176">
        <v>33687068</v>
      </c>
      <c r="U58" s="176">
        <v>58886896</v>
      </c>
      <c r="V58" s="176">
        <v>34339628</v>
      </c>
      <c r="W58" s="176">
        <v>310342217</v>
      </c>
      <c r="X58" s="176">
        <v>534591184</v>
      </c>
      <c r="Y58" s="176">
        <v>605305942</v>
      </c>
      <c r="Z58" s="176">
        <v>1303850636</v>
      </c>
      <c r="AA58" s="176">
        <v>664275065.75</v>
      </c>
      <c r="AB58" s="193"/>
      <c r="AC58" s="176">
        <f t="shared" si="12"/>
        <v>3573582636.75</v>
      </c>
      <c r="AD58" s="176">
        <v>0</v>
      </c>
      <c r="AE58" s="176">
        <v>0</v>
      </c>
      <c r="AF58" s="176">
        <v>28304000</v>
      </c>
      <c r="AG58" s="176">
        <v>32787068</v>
      </c>
      <c r="AH58" s="176">
        <v>57703998</v>
      </c>
      <c r="AI58" s="176">
        <v>36422526</v>
      </c>
      <c r="AJ58" s="176">
        <v>212893311</v>
      </c>
      <c r="AK58" s="176">
        <v>610857385</v>
      </c>
      <c r="AL58" s="176">
        <v>563119841</v>
      </c>
      <c r="AM58" s="176">
        <v>1082853152</v>
      </c>
      <c r="AN58" s="176">
        <v>884069880.25</v>
      </c>
      <c r="AO58" s="193"/>
      <c r="AP58" s="186">
        <f t="shared" si="13"/>
        <v>3509011161.25</v>
      </c>
    </row>
    <row r="59" spans="1:42" s="12" customFormat="1" ht="12.75">
      <c r="A59" s="191" t="s">
        <v>219</v>
      </c>
      <c r="B59" s="192" t="s">
        <v>220</v>
      </c>
      <c r="C59" s="176">
        <v>12229000000</v>
      </c>
      <c r="D59" s="176">
        <v>0</v>
      </c>
      <c r="E59" s="176">
        <v>876924284</v>
      </c>
      <c r="F59" s="176">
        <v>1044392219.5</v>
      </c>
      <c r="G59" s="176">
        <v>644460151.5</v>
      </c>
      <c r="H59" s="176">
        <v>5131726532</v>
      </c>
      <c r="I59" s="176">
        <v>-734965886</v>
      </c>
      <c r="J59" s="176">
        <v>2363009686</v>
      </c>
      <c r="K59" s="176">
        <v>1024183054.25</v>
      </c>
      <c r="L59" s="176">
        <v>-2514158252</v>
      </c>
      <c r="M59" s="176">
        <v>240609749</v>
      </c>
      <c r="N59" s="176">
        <v>536754323</v>
      </c>
      <c r="O59" s="193"/>
      <c r="P59" s="176">
        <f t="shared" si="11"/>
        <v>8612935861.25</v>
      </c>
      <c r="Q59" s="176">
        <v>0</v>
      </c>
      <c r="R59" s="176">
        <v>3000000</v>
      </c>
      <c r="S59" s="176">
        <v>175198315</v>
      </c>
      <c r="T59" s="176">
        <v>375565878.67</v>
      </c>
      <c r="U59" s="176">
        <v>516537491.5</v>
      </c>
      <c r="V59" s="176">
        <v>555387809.83</v>
      </c>
      <c r="W59" s="176">
        <v>454999983.5</v>
      </c>
      <c r="X59" s="176">
        <v>598850946.9</v>
      </c>
      <c r="Y59" s="176">
        <v>1072561136.6</v>
      </c>
      <c r="Z59" s="176">
        <v>1351927056</v>
      </c>
      <c r="AA59" s="176">
        <v>1074241355.25</v>
      </c>
      <c r="AB59" s="193"/>
      <c r="AC59" s="176">
        <f t="shared" si="12"/>
        <v>6178269973.25</v>
      </c>
      <c r="AD59" s="176">
        <v>0</v>
      </c>
      <c r="AE59" s="176">
        <v>3000000</v>
      </c>
      <c r="AF59" s="176">
        <v>146104385</v>
      </c>
      <c r="AG59" s="176">
        <v>371422591.17</v>
      </c>
      <c r="AH59" s="176">
        <v>426852680</v>
      </c>
      <c r="AI59" s="176">
        <v>605077261.83</v>
      </c>
      <c r="AJ59" s="176">
        <v>487797933.5</v>
      </c>
      <c r="AK59" s="176">
        <v>580387193.5</v>
      </c>
      <c r="AL59" s="176">
        <v>1043041952</v>
      </c>
      <c r="AM59" s="176">
        <v>1143562611</v>
      </c>
      <c r="AN59" s="176">
        <v>1132018930.25</v>
      </c>
      <c r="AO59" s="193"/>
      <c r="AP59" s="186">
        <f t="shared" si="13"/>
        <v>5939265538.25</v>
      </c>
    </row>
    <row r="60" spans="1:42" s="12" customFormat="1" ht="12.75">
      <c r="A60" s="191" t="s">
        <v>221</v>
      </c>
      <c r="B60" s="192" t="s">
        <v>222</v>
      </c>
      <c r="C60" s="176">
        <v>2120000000</v>
      </c>
      <c r="D60" s="176">
        <v>62309456</v>
      </c>
      <c r="E60" s="176">
        <v>251934448</v>
      </c>
      <c r="F60" s="176">
        <v>358241908.5</v>
      </c>
      <c r="G60" s="176">
        <v>72082142.5</v>
      </c>
      <c r="H60" s="176">
        <v>1066959243</v>
      </c>
      <c r="I60" s="176">
        <v>-94195643</v>
      </c>
      <c r="J60" s="176">
        <v>312612563</v>
      </c>
      <c r="K60" s="176">
        <v>37090078.25</v>
      </c>
      <c r="L60" s="176">
        <v>-601383868</v>
      </c>
      <c r="M60" s="176">
        <v>233421972</v>
      </c>
      <c r="N60" s="176">
        <v>16314764.5</v>
      </c>
      <c r="O60" s="193"/>
      <c r="P60" s="176">
        <f t="shared" si="11"/>
        <v>1715387064.75</v>
      </c>
      <c r="Q60" s="176">
        <v>0</v>
      </c>
      <c r="R60" s="176">
        <v>0</v>
      </c>
      <c r="S60" s="176">
        <v>87324787</v>
      </c>
      <c r="T60" s="176">
        <v>116683260.74</v>
      </c>
      <c r="U60" s="176">
        <v>101843604.33</v>
      </c>
      <c r="V60" s="176">
        <v>106883120.17</v>
      </c>
      <c r="W60" s="176">
        <v>184250325.5</v>
      </c>
      <c r="X60" s="176">
        <v>131759059.6</v>
      </c>
      <c r="Y60" s="176">
        <v>257465601.4</v>
      </c>
      <c r="Z60" s="176">
        <v>161341151</v>
      </c>
      <c r="AA60" s="176">
        <v>241685531.75</v>
      </c>
      <c r="AB60" s="193"/>
      <c r="AC60" s="176">
        <f t="shared" si="12"/>
        <v>1389236441.49</v>
      </c>
      <c r="AD60" s="176">
        <v>0</v>
      </c>
      <c r="AE60" s="176">
        <v>0</v>
      </c>
      <c r="AF60" s="176">
        <v>77189111</v>
      </c>
      <c r="AG60" s="176">
        <v>113565649.74</v>
      </c>
      <c r="AH60" s="176">
        <v>104014242.5</v>
      </c>
      <c r="AI60" s="176">
        <v>109846609</v>
      </c>
      <c r="AJ60" s="176">
        <v>177424870.5</v>
      </c>
      <c r="AK60" s="176">
        <v>130232162</v>
      </c>
      <c r="AL60" s="176">
        <v>252684783</v>
      </c>
      <c r="AM60" s="176">
        <v>147888086</v>
      </c>
      <c r="AN60" s="176">
        <v>202266653.75</v>
      </c>
      <c r="AO60" s="193"/>
      <c r="AP60" s="186">
        <f t="shared" si="13"/>
        <v>1315112167.49</v>
      </c>
    </row>
    <row r="61" spans="1:42" s="12" customFormat="1" ht="12.75">
      <c r="A61" s="191" t="s">
        <v>223</v>
      </c>
      <c r="B61" s="192" t="s">
        <v>224</v>
      </c>
      <c r="C61" s="176">
        <v>3745000000</v>
      </c>
      <c r="D61" s="176">
        <v>634683952</v>
      </c>
      <c r="E61" s="176">
        <v>24656716</v>
      </c>
      <c r="F61" s="176">
        <v>111193115.4</v>
      </c>
      <c r="G61" s="176">
        <v>152158056.5</v>
      </c>
      <c r="H61" s="176">
        <v>2342188022.4</v>
      </c>
      <c r="I61" s="176">
        <v>70250240.4</v>
      </c>
      <c r="J61" s="176">
        <v>56130937</v>
      </c>
      <c r="K61" s="176">
        <v>309898330.25</v>
      </c>
      <c r="L61" s="176">
        <v>-815775770</v>
      </c>
      <c r="M61" s="176">
        <v>188842858</v>
      </c>
      <c r="N61" s="176">
        <v>63701343</v>
      </c>
      <c r="O61" s="193"/>
      <c r="P61" s="176">
        <f t="shared" si="11"/>
        <v>3137927800.9500003</v>
      </c>
      <c r="Q61" s="176">
        <v>0</v>
      </c>
      <c r="R61" s="176">
        <v>63358328</v>
      </c>
      <c r="S61" s="176">
        <v>181903523.2</v>
      </c>
      <c r="T61" s="176">
        <v>169861976.86</v>
      </c>
      <c r="U61" s="176">
        <v>236859945.18</v>
      </c>
      <c r="V61" s="176">
        <v>150512473.5</v>
      </c>
      <c r="W61" s="176">
        <v>271959400.44</v>
      </c>
      <c r="X61" s="176">
        <v>246704851.52</v>
      </c>
      <c r="Y61" s="176">
        <v>296185100</v>
      </c>
      <c r="Z61" s="176">
        <v>369567801</v>
      </c>
      <c r="AA61" s="176">
        <v>407773727.25</v>
      </c>
      <c r="AB61" s="193"/>
      <c r="AC61" s="176">
        <f t="shared" si="12"/>
        <v>2394687126.95</v>
      </c>
      <c r="AD61" s="176">
        <v>0</v>
      </c>
      <c r="AE61" s="176">
        <v>61601850</v>
      </c>
      <c r="AF61" s="176">
        <v>175404084.7</v>
      </c>
      <c r="AG61" s="176">
        <v>149715023.76</v>
      </c>
      <c r="AH61" s="176">
        <v>219364812.78</v>
      </c>
      <c r="AI61" s="176">
        <v>179604099.5</v>
      </c>
      <c r="AJ61" s="176">
        <v>240438136.04</v>
      </c>
      <c r="AK61" s="176">
        <v>280214361.34</v>
      </c>
      <c r="AL61" s="176">
        <v>276264877.58</v>
      </c>
      <c r="AM61" s="176">
        <v>355775373</v>
      </c>
      <c r="AN61" s="176">
        <v>397076405.25</v>
      </c>
      <c r="AO61" s="193"/>
      <c r="AP61" s="186">
        <f t="shared" si="13"/>
        <v>2335459023.95</v>
      </c>
    </row>
    <row r="62" spans="1:42" s="12" customFormat="1" ht="12.75">
      <c r="A62" s="191" t="s">
        <v>225</v>
      </c>
      <c r="B62" s="192" t="s">
        <v>226</v>
      </c>
      <c r="C62" s="176">
        <v>15029000000</v>
      </c>
      <c r="D62" s="176">
        <v>0</v>
      </c>
      <c r="E62" s="176">
        <v>3800290768</v>
      </c>
      <c r="F62" s="176">
        <v>2620072775.6</v>
      </c>
      <c r="G62" s="176">
        <v>1295581762.5</v>
      </c>
      <c r="H62" s="176">
        <v>5329154283.6</v>
      </c>
      <c r="I62" s="176">
        <v>430578877.6</v>
      </c>
      <c r="J62" s="176">
        <v>460033132.5</v>
      </c>
      <c r="K62" s="176">
        <v>640930344.3</v>
      </c>
      <c r="L62" s="176">
        <v>-3166536302.29</v>
      </c>
      <c r="M62" s="176">
        <v>299510305.23</v>
      </c>
      <c r="N62" s="176">
        <v>770736460</v>
      </c>
      <c r="O62" s="193"/>
      <c r="P62" s="176">
        <f t="shared" si="11"/>
        <v>12480352407.04</v>
      </c>
      <c r="Q62" s="176">
        <v>0</v>
      </c>
      <c r="R62" s="176">
        <v>540976339</v>
      </c>
      <c r="S62" s="176">
        <v>758899978.8</v>
      </c>
      <c r="T62" s="176">
        <v>1905452974.33</v>
      </c>
      <c r="U62" s="176">
        <v>1690433590.83</v>
      </c>
      <c r="V62" s="176">
        <v>1450556968.43</v>
      </c>
      <c r="W62" s="176">
        <v>1010653965.56</v>
      </c>
      <c r="X62" s="176">
        <v>729737788.11</v>
      </c>
      <c r="Y62" s="176">
        <v>711564508.71</v>
      </c>
      <c r="Z62" s="176">
        <v>763877599.95</v>
      </c>
      <c r="AA62" s="176">
        <v>992982111.75</v>
      </c>
      <c r="AB62" s="193"/>
      <c r="AC62" s="176">
        <f t="shared" si="12"/>
        <v>10555135825.470001</v>
      </c>
      <c r="AD62" s="176">
        <v>0</v>
      </c>
      <c r="AE62" s="176">
        <v>540976339</v>
      </c>
      <c r="AF62" s="176">
        <v>710101095.3</v>
      </c>
      <c r="AG62" s="176">
        <v>1806731029.83</v>
      </c>
      <c r="AH62" s="176">
        <v>1686329765.83</v>
      </c>
      <c r="AI62" s="176">
        <v>1255623747.43</v>
      </c>
      <c r="AJ62" s="176">
        <v>1181670842.96</v>
      </c>
      <c r="AK62" s="176">
        <v>879435002.66</v>
      </c>
      <c r="AL62" s="176">
        <v>665315842.71</v>
      </c>
      <c r="AM62" s="176">
        <v>700273973</v>
      </c>
      <c r="AN62" s="176">
        <v>1021711101.25</v>
      </c>
      <c r="AO62" s="193"/>
      <c r="AP62" s="186">
        <f t="shared" si="13"/>
        <v>10448168739.970001</v>
      </c>
    </row>
    <row r="63" spans="1:42" s="12" customFormat="1" ht="12.75">
      <c r="A63" s="191" t="s">
        <v>227</v>
      </c>
      <c r="B63" s="192" t="s">
        <v>228</v>
      </c>
      <c r="C63" s="176">
        <v>1799000000</v>
      </c>
      <c r="D63" s="176">
        <v>0</v>
      </c>
      <c r="E63" s="176">
        <v>0</v>
      </c>
      <c r="F63" s="176">
        <v>392897296.5</v>
      </c>
      <c r="G63" s="176">
        <v>1000000</v>
      </c>
      <c r="H63" s="176">
        <v>757367934</v>
      </c>
      <c r="I63" s="176">
        <v>-111972135</v>
      </c>
      <c r="J63" s="176">
        <v>200775859.5</v>
      </c>
      <c r="K63" s="176">
        <v>130179889</v>
      </c>
      <c r="L63" s="176">
        <v>-462685817</v>
      </c>
      <c r="M63" s="176">
        <v>115305990.11</v>
      </c>
      <c r="N63" s="176">
        <v>47967708</v>
      </c>
      <c r="O63" s="193"/>
      <c r="P63" s="176">
        <f t="shared" si="11"/>
        <v>1070836725.11</v>
      </c>
      <c r="Q63" s="176">
        <v>0</v>
      </c>
      <c r="R63" s="176">
        <v>0</v>
      </c>
      <c r="S63" s="176">
        <v>23051779</v>
      </c>
      <c r="T63" s="176">
        <v>500000</v>
      </c>
      <c r="U63" s="176">
        <v>75819000</v>
      </c>
      <c r="V63" s="176">
        <v>67014499</v>
      </c>
      <c r="W63" s="176">
        <v>96755006</v>
      </c>
      <c r="X63" s="176">
        <v>117807233</v>
      </c>
      <c r="Y63" s="176">
        <v>119666990</v>
      </c>
      <c r="Z63" s="176">
        <v>171844401.5</v>
      </c>
      <c r="AA63" s="176">
        <v>161830179.91</v>
      </c>
      <c r="AB63" s="193"/>
      <c r="AC63" s="176">
        <f t="shared" si="12"/>
        <v>834289088.41</v>
      </c>
      <c r="AD63" s="176">
        <v>0</v>
      </c>
      <c r="AE63" s="176">
        <v>0</v>
      </c>
      <c r="AF63" s="176">
        <v>23051779</v>
      </c>
      <c r="AG63" s="176">
        <v>500000</v>
      </c>
      <c r="AH63" s="176">
        <v>64753000</v>
      </c>
      <c r="AI63" s="176">
        <v>78080499</v>
      </c>
      <c r="AJ63" s="176">
        <v>88335966</v>
      </c>
      <c r="AK63" s="176">
        <v>119732273</v>
      </c>
      <c r="AL63" s="176">
        <v>119838854</v>
      </c>
      <c r="AM63" s="176">
        <v>136343363.5</v>
      </c>
      <c r="AN63" s="176">
        <v>182228657.91</v>
      </c>
      <c r="AO63" s="193"/>
      <c r="AP63" s="186">
        <f t="shared" si="13"/>
        <v>812864392.41</v>
      </c>
    </row>
    <row r="64" spans="1:42" s="12" customFormat="1" ht="12.75">
      <c r="A64" s="191" t="s">
        <v>229</v>
      </c>
      <c r="B64" s="192" t="s">
        <v>230</v>
      </c>
      <c r="C64" s="176">
        <v>3021000000</v>
      </c>
      <c r="D64" s="176">
        <v>0</v>
      </c>
      <c r="E64" s="176">
        <v>0</v>
      </c>
      <c r="F64" s="176">
        <v>216883109.5</v>
      </c>
      <c r="G64" s="176">
        <v>329482453</v>
      </c>
      <c r="H64" s="176">
        <v>1360070516.5</v>
      </c>
      <c r="I64" s="176">
        <v>-127285572</v>
      </c>
      <c r="J64" s="176">
        <v>322881600</v>
      </c>
      <c r="K64" s="176">
        <v>477203212</v>
      </c>
      <c r="L64" s="176">
        <v>-699892850</v>
      </c>
      <c r="M64" s="176">
        <v>135205403.81</v>
      </c>
      <c r="N64" s="176">
        <v>89033102</v>
      </c>
      <c r="O64" s="193"/>
      <c r="P64" s="176">
        <f t="shared" si="11"/>
        <v>2103580974.81</v>
      </c>
      <c r="Q64" s="176">
        <v>0</v>
      </c>
      <c r="R64" s="176">
        <v>0</v>
      </c>
      <c r="S64" s="176">
        <v>0</v>
      </c>
      <c r="T64" s="176">
        <v>21952460</v>
      </c>
      <c r="U64" s="176">
        <v>123437628</v>
      </c>
      <c r="V64" s="176">
        <v>105905386</v>
      </c>
      <c r="W64" s="176">
        <v>102117571</v>
      </c>
      <c r="X64" s="176">
        <v>116061213</v>
      </c>
      <c r="Y64" s="176">
        <v>170858328.5</v>
      </c>
      <c r="Z64" s="176">
        <v>278118704</v>
      </c>
      <c r="AA64" s="176">
        <v>264328647.25</v>
      </c>
      <c r="AB64" s="193"/>
      <c r="AC64" s="176">
        <f t="shared" si="12"/>
        <v>1182779937.75</v>
      </c>
      <c r="AD64" s="176">
        <v>0</v>
      </c>
      <c r="AE64" s="176">
        <v>0</v>
      </c>
      <c r="AF64" s="176">
        <v>0</v>
      </c>
      <c r="AG64" s="176">
        <v>18452460</v>
      </c>
      <c r="AH64" s="176">
        <v>114917660</v>
      </c>
      <c r="AI64" s="176">
        <v>115384313</v>
      </c>
      <c r="AJ64" s="176">
        <v>103417920</v>
      </c>
      <c r="AK64" s="176">
        <v>116345764</v>
      </c>
      <c r="AL64" s="176">
        <v>161666865.5</v>
      </c>
      <c r="AM64" s="176">
        <v>269237647</v>
      </c>
      <c r="AN64" s="176">
        <v>272471822.25</v>
      </c>
      <c r="AO64" s="193"/>
      <c r="AP64" s="186">
        <f t="shared" si="13"/>
        <v>1171894451.75</v>
      </c>
    </row>
    <row r="65" spans="1:42" s="12" customFormat="1" ht="12.75">
      <c r="A65" s="191" t="s">
        <v>231</v>
      </c>
      <c r="B65" s="192" t="s">
        <v>232</v>
      </c>
      <c r="C65" s="176">
        <v>3668000000</v>
      </c>
      <c r="D65" s="176">
        <v>0</v>
      </c>
      <c r="E65" s="176">
        <v>26250000</v>
      </c>
      <c r="F65" s="176">
        <v>353064857</v>
      </c>
      <c r="G65" s="176">
        <v>180791883</v>
      </c>
      <c r="H65" s="176">
        <v>1479618841.5</v>
      </c>
      <c r="I65" s="176">
        <v>-246456775</v>
      </c>
      <c r="J65" s="176">
        <v>86605583</v>
      </c>
      <c r="K65" s="176">
        <v>87929816</v>
      </c>
      <c r="L65" s="176">
        <v>-1006007260</v>
      </c>
      <c r="M65" s="176">
        <v>33947035.81</v>
      </c>
      <c r="N65" s="176">
        <v>822991022</v>
      </c>
      <c r="O65" s="193"/>
      <c r="P65" s="176">
        <f t="shared" si="11"/>
        <v>1818735003.31</v>
      </c>
      <c r="Q65" s="176">
        <v>0</v>
      </c>
      <c r="R65" s="176">
        <v>0</v>
      </c>
      <c r="S65" s="176">
        <v>10750000</v>
      </c>
      <c r="T65" s="176">
        <v>56404670</v>
      </c>
      <c r="U65" s="176">
        <v>81304737</v>
      </c>
      <c r="V65" s="176">
        <v>60418971</v>
      </c>
      <c r="W65" s="176">
        <v>75279096</v>
      </c>
      <c r="X65" s="176">
        <v>94466371</v>
      </c>
      <c r="Y65" s="176">
        <v>110104744</v>
      </c>
      <c r="Z65" s="176">
        <v>118207308.50202</v>
      </c>
      <c r="AA65" s="176">
        <v>255317103</v>
      </c>
      <c r="AB65" s="193"/>
      <c r="AC65" s="176">
        <f t="shared" si="12"/>
        <v>862253000.50202</v>
      </c>
      <c r="AD65" s="176">
        <v>0</v>
      </c>
      <c r="AE65" s="176">
        <v>0</v>
      </c>
      <c r="AF65" s="176">
        <v>10750000</v>
      </c>
      <c r="AG65" s="176">
        <v>53627326</v>
      </c>
      <c r="AH65" s="176">
        <v>71772853</v>
      </c>
      <c r="AI65" s="176">
        <v>70675268</v>
      </c>
      <c r="AJ65" s="176">
        <v>75082027</v>
      </c>
      <c r="AK65" s="176">
        <v>92312314</v>
      </c>
      <c r="AL65" s="176">
        <v>100374722</v>
      </c>
      <c r="AM65" s="176">
        <v>118129541.5</v>
      </c>
      <c r="AN65" s="176">
        <v>245497738</v>
      </c>
      <c r="AO65" s="193"/>
      <c r="AP65" s="186">
        <f t="shared" si="13"/>
        <v>838221789.5</v>
      </c>
    </row>
    <row r="66" spans="1:42" s="12" customFormat="1" ht="13.5" thickBot="1">
      <c r="A66" s="191" t="s">
        <v>233</v>
      </c>
      <c r="B66" s="192" t="s">
        <v>234</v>
      </c>
      <c r="C66" s="176">
        <v>2485000000</v>
      </c>
      <c r="D66" s="176">
        <v>0</v>
      </c>
      <c r="E66" s="176">
        <v>0</v>
      </c>
      <c r="F66" s="176">
        <v>1233364627</v>
      </c>
      <c r="G66" s="176">
        <v>65912064</v>
      </c>
      <c r="H66" s="176">
        <v>576568798</v>
      </c>
      <c r="I66" s="176">
        <v>12103609</v>
      </c>
      <c r="J66" s="176">
        <v>76082130</v>
      </c>
      <c r="K66" s="176">
        <v>59326893</v>
      </c>
      <c r="L66" s="176">
        <v>-256549087</v>
      </c>
      <c r="M66" s="176">
        <v>40752462.89</v>
      </c>
      <c r="N66" s="176">
        <v>30417185</v>
      </c>
      <c r="O66" s="193"/>
      <c r="P66" s="176">
        <f t="shared" si="11"/>
        <v>1837978681.89</v>
      </c>
      <c r="Q66" s="176">
        <v>0</v>
      </c>
      <c r="R66" s="176">
        <v>0</v>
      </c>
      <c r="S66" s="176">
        <v>104353750</v>
      </c>
      <c r="T66" s="176">
        <v>116380889</v>
      </c>
      <c r="U66" s="176">
        <v>131996396</v>
      </c>
      <c r="V66" s="176">
        <v>142843772</v>
      </c>
      <c r="W66" s="176">
        <v>137031890</v>
      </c>
      <c r="X66" s="176">
        <v>169388572</v>
      </c>
      <c r="Y66" s="176">
        <v>150336596.5</v>
      </c>
      <c r="Z66" s="176">
        <v>202068543</v>
      </c>
      <c r="AA66" s="176">
        <v>226039762.05</v>
      </c>
      <c r="AB66" s="193"/>
      <c r="AC66" s="176">
        <f t="shared" si="12"/>
        <v>1380440170.55</v>
      </c>
      <c r="AD66" s="176">
        <v>0</v>
      </c>
      <c r="AE66" s="176">
        <v>0</v>
      </c>
      <c r="AF66" s="176">
        <v>104353750</v>
      </c>
      <c r="AG66" s="176">
        <v>104180889</v>
      </c>
      <c r="AH66" s="176">
        <v>131762396</v>
      </c>
      <c r="AI66" s="176">
        <v>146307772</v>
      </c>
      <c r="AJ66" s="176">
        <v>140541566</v>
      </c>
      <c r="AK66" s="176">
        <v>174848896</v>
      </c>
      <c r="AL66" s="176">
        <v>137220872.5</v>
      </c>
      <c r="AM66" s="176">
        <v>183625766</v>
      </c>
      <c r="AN66" s="176">
        <v>184461263.05</v>
      </c>
      <c r="AO66" s="193"/>
      <c r="AP66" s="186">
        <f t="shared" si="13"/>
        <v>1307303170.55</v>
      </c>
    </row>
    <row r="67" spans="1:42" s="143" customFormat="1" ht="13.5" thickBot="1">
      <c r="A67" s="238" t="s">
        <v>50</v>
      </c>
      <c r="B67" s="239"/>
      <c r="C67" s="183">
        <f aca="true" t="shared" si="14" ref="C67:AP67">SUM(C14+C42+C53+C56)</f>
        <v>85824643727</v>
      </c>
      <c r="D67" s="183">
        <f t="shared" si="14"/>
        <v>2858529325</v>
      </c>
      <c r="E67" s="183">
        <f t="shared" si="14"/>
        <v>6526458975.2</v>
      </c>
      <c r="F67" s="183">
        <f t="shared" si="14"/>
        <v>10210706136</v>
      </c>
      <c r="G67" s="183">
        <f t="shared" si="14"/>
        <v>9046573059</v>
      </c>
      <c r="H67" s="183">
        <f t="shared" si="14"/>
        <v>21775179754</v>
      </c>
      <c r="I67" s="183">
        <f t="shared" si="14"/>
        <v>3430193760</v>
      </c>
      <c r="J67" s="183">
        <f t="shared" si="14"/>
        <v>6540407432</v>
      </c>
      <c r="K67" s="183">
        <f t="shared" si="14"/>
        <v>5196946236.05</v>
      </c>
      <c r="L67" s="183">
        <f t="shared" si="14"/>
        <v>-8750887219.29</v>
      </c>
      <c r="M67" s="183">
        <f t="shared" si="14"/>
        <v>3734661096.95</v>
      </c>
      <c r="N67" s="183">
        <f t="shared" si="14"/>
        <v>5291554201.5</v>
      </c>
      <c r="O67" s="183">
        <f t="shared" si="14"/>
        <v>0</v>
      </c>
      <c r="P67" s="183">
        <f t="shared" si="14"/>
        <v>65860322756.40999</v>
      </c>
      <c r="Q67" s="183">
        <f t="shared" si="14"/>
        <v>856433185</v>
      </c>
      <c r="R67" s="183">
        <f t="shared" si="14"/>
        <v>1799565309</v>
      </c>
      <c r="S67" s="183">
        <f t="shared" si="14"/>
        <v>2986310054.52</v>
      </c>
      <c r="T67" s="183">
        <f t="shared" si="14"/>
        <v>4608315864.12</v>
      </c>
      <c r="U67" s="183">
        <f t="shared" si="14"/>
        <v>7624001278.360001</v>
      </c>
      <c r="V67" s="183">
        <f t="shared" si="14"/>
        <v>4496055340.450001</v>
      </c>
      <c r="W67" s="183">
        <f t="shared" si="14"/>
        <v>5722925856.04</v>
      </c>
      <c r="X67" s="183">
        <f t="shared" si="14"/>
        <v>4520488258.49</v>
      </c>
      <c r="Y67" s="183">
        <f t="shared" si="14"/>
        <v>5291493311.110001</v>
      </c>
      <c r="Z67" s="183">
        <f t="shared" si="14"/>
        <v>6813731493.472019</v>
      </c>
      <c r="AA67" s="183">
        <f t="shared" si="14"/>
        <v>6667950017.860001</v>
      </c>
      <c r="AB67" s="183">
        <f t="shared" si="14"/>
        <v>0</v>
      </c>
      <c r="AC67" s="183">
        <f t="shared" si="14"/>
        <v>51387269968.42203</v>
      </c>
      <c r="AD67" s="183">
        <f t="shared" si="14"/>
        <v>856433185</v>
      </c>
      <c r="AE67" s="183">
        <f t="shared" si="14"/>
        <v>1797808831</v>
      </c>
      <c r="AF67" s="183">
        <f t="shared" si="14"/>
        <v>2884524126.52</v>
      </c>
      <c r="AG67" s="183">
        <f t="shared" si="14"/>
        <v>4267002033.02</v>
      </c>
      <c r="AH67" s="183">
        <f t="shared" si="14"/>
        <v>6413443471.630001</v>
      </c>
      <c r="AI67" s="183">
        <f t="shared" si="14"/>
        <v>5438750618.280001</v>
      </c>
      <c r="AJ67" s="183">
        <f t="shared" si="14"/>
        <v>5613464760.52</v>
      </c>
      <c r="AK67" s="183">
        <f t="shared" si="14"/>
        <v>4858953502.38</v>
      </c>
      <c r="AL67" s="183">
        <f t="shared" si="14"/>
        <v>5164655760.17</v>
      </c>
      <c r="AM67" s="183">
        <f t="shared" si="14"/>
        <v>6273429977.52</v>
      </c>
      <c r="AN67" s="183">
        <f t="shared" si="14"/>
        <v>6726631900.48</v>
      </c>
      <c r="AO67" s="183">
        <f t="shared" si="14"/>
        <v>0</v>
      </c>
      <c r="AP67" s="168">
        <f t="shared" si="14"/>
        <v>50295098166.52001</v>
      </c>
    </row>
    <row r="68" spans="1:42" ht="12.75">
      <c r="A68" s="194" t="s">
        <v>235</v>
      </c>
      <c r="B68" s="195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7"/>
    </row>
    <row r="69" spans="1:42" ht="12.75">
      <c r="A69" s="124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8"/>
    </row>
    <row r="70" spans="1:42" ht="12.75">
      <c r="A70" s="124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8"/>
    </row>
    <row r="71" spans="1:42" ht="12.75">
      <c r="A71" s="124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8"/>
    </row>
    <row r="72" spans="1:42" ht="12.75">
      <c r="A72" s="124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8"/>
    </row>
    <row r="73" spans="1:42" ht="9.75" customHeight="1" thickBot="1">
      <c r="A73" s="124"/>
      <c r="B73" s="199"/>
      <c r="C73" s="3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199"/>
      <c r="AL73" s="196"/>
      <c r="AM73" s="196"/>
      <c r="AN73" s="196"/>
      <c r="AO73" s="196"/>
      <c r="AP73" s="198"/>
    </row>
    <row r="74" spans="1:42" ht="18.75" customHeight="1">
      <c r="A74" s="124"/>
      <c r="B74" s="200" t="s">
        <v>236</v>
      </c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237" t="s">
        <v>237</v>
      </c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196"/>
      <c r="AM74" s="196"/>
      <c r="AN74" s="196"/>
      <c r="AO74" s="196"/>
      <c r="AP74" s="198"/>
    </row>
    <row r="75" spans="1:42" ht="0.75" customHeight="1" thickBot="1">
      <c r="A75" s="201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9"/>
    </row>
    <row r="76" spans="1:42" ht="0.75" customHeight="1">
      <c r="A76" s="6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0.75" customHeight="1">
      <c r="A77" s="6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60" customHeight="1">
      <c r="A78" s="235" t="s">
        <v>238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</row>
    <row r="79" spans="1:42" ht="12.75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</row>
    <row r="80" spans="1:42" ht="12.75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</row>
  </sheetData>
  <mergeCells count="9">
    <mergeCell ref="A5:AP5"/>
    <mergeCell ref="A4:AP4"/>
    <mergeCell ref="A1:AP1"/>
    <mergeCell ref="A2:AP2"/>
    <mergeCell ref="A3:AP3"/>
    <mergeCell ref="A78:AP78"/>
    <mergeCell ref="X74:AK74"/>
    <mergeCell ref="A67:B67"/>
    <mergeCell ref="X73:AJ7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2008-12-30T16:10:36Z</cp:lastPrinted>
  <dcterms:created xsi:type="dcterms:W3CDTF">1999-04-05T19:37:02Z</dcterms:created>
  <dcterms:modified xsi:type="dcterms:W3CDTF">2009-01-05T14:57:57Z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