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APN'!$A$1:$AP$34</definedName>
    <definedName name="_xlnm.Print_Area" localSheetId="3">'RESER FOND'!$A$1:$AC$39</definedName>
  </definedNames>
  <calcPr fullCalcOnLoad="1"/>
</workbook>
</file>

<file path=xl/sharedStrings.xml><?xml version="1.0" encoding="utf-8"?>
<sst xmlns="http://schemas.openxmlformats.org/spreadsheetml/2006/main" count="594" uniqueCount="172">
  <si>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</si>
  <si>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</si>
  <si>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</si>
  <si>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</si>
  <si>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</si>
  <si>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</si>
  <si>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</si>
  <si>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</si>
  <si>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</si>
  <si>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</si>
  <si>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</si>
  <si>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</si>
  <si>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</si>
  <si>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</si>
  <si>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</si>
  <si>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</si>
  <si>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</si>
  <si>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</si>
  <si>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</si>
  <si>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</si>
  <si>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</si>
  <si>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</si>
  <si>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</si>
  <si>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</si>
  <si>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</si>
  <si>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</si>
  <si>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</si>
  <si>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</si>
  <si>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</si>
  <si>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</si>
  <si>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</si>
  <si>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</si>
  <si>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</si>
  <si>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</si>
  <si>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</si>
  <si>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</si>
  <si>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</si>
  <si>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</si>
  <si>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</si>
  <si>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</si>
  <si>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</si>
  <si>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</si>
  <si>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</si>
  <si>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</si>
  <si>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</si>
  <si>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</si>
  <si>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</si>
  <si>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</si>
  <si>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</si>
  <si>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</si>
  <si>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</si>
  <si>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</si>
  <si>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</si>
  <si>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</si>
  <si>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</si>
  <si>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</si>
  <si>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</si>
  <si>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</si>
  <si>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</si>
  <si>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</si>
  <si>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</si>
  <si>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</si>
  <si>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</si>
  <si>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</si>
  <si>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</si>
  <si>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</si>
  <si>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</si>
  <si>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</si>
  <si>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</si>
  <si>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</si>
  <si>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</si>
  <si>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</si>
  <si>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</si>
  <si>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</si>
  <si>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</si>
  <si>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</si>
  <si>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</si>
  <si>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</si>
  <si>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</si>
  <si>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</si>
  <si>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</si>
  <si>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</si>
  <si>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</si>
  <si>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</si>
  <si>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</si>
  <si>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</si>
  <si>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</si>
  <si>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</si>
  <si>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</si>
  <si>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</si>
  <si>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</si>
  <si>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</si>
  <si>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</si>
  <si>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</si>
  <si>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</si>
  <si>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</si>
  <si>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</si>
  <si>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</si>
  <si>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</si>
  <si>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</si>
  <si>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</si>
  <si>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</si>
  <si>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</si>
  <si>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</si>
  <si>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</si>
  <si>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</si>
  <si>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</si>
  <si>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</si>
  <si>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</si>
  <si>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</si>
  <si>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</si>
  <si>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</si>
  <si>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</si>
  <si>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</si>
  <si>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</si>
  <si>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</si>
  <si>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</si>
  <si>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</si>
  <si>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</si>
  <si>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</si>
  <si>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</si>
  <si>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</si>
  <si>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</si>
  <si>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</si>
  <si>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</si>
  <si>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</si>
  <si>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</si>
  <si>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</si>
  <si>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</si>
  <si>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</si>
  <si>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</si>
  <si>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</si>
  <si>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>A|3|2|1|1|21</t>
  </si>
  <si>
    <t>A|2|0|4|2|1|20</t>
  </si>
  <si>
    <t>SERVICIO DE SEGURIDAD Y VIGILANCIA</t>
  </si>
  <si>
    <t>A|2|0|4|7|6|20</t>
  </si>
  <si>
    <t>IMPRESOS Y PUBLICACIONES</t>
  </si>
  <si>
    <t>OTROS GASTOS POR IMPRESOS Y PUBLICACIONES</t>
  </si>
  <si>
    <t>A|2|0|4|8|2|20</t>
  </si>
  <si>
    <t>ENERGIA</t>
  </si>
  <si>
    <t>A|2|0|4|5|6|20</t>
  </si>
  <si>
    <t>MANTENIMIENTO EQUIPO NAVEGACION Y TRANSPORTE</t>
  </si>
  <si>
    <t>A|2|0|4|5|10|20</t>
  </si>
  <si>
    <t>A|2|0|4|6|3|20</t>
  </si>
  <si>
    <t>EMBALAJE Y ACARREO</t>
  </si>
  <si>
    <t>ARRENDAMIENTO</t>
  </si>
  <si>
    <t>ARRENDAMIENTO BIENES INMUEBLES</t>
  </si>
  <si>
    <t>A|2|0|410|2|20</t>
  </si>
  <si>
    <t>A|1|0|2|14|21</t>
  </si>
  <si>
    <t>A|2|0|4|0|21</t>
  </si>
  <si>
    <t>A|2|0|4|1|21</t>
  </si>
  <si>
    <t>A|2|0|4|2|21</t>
  </si>
  <si>
    <t>A|2|0|4|4|21</t>
  </si>
  <si>
    <t>A|2|0|4|5|21</t>
  </si>
  <si>
    <t>A|2|0|4|6|21</t>
  </si>
  <si>
    <t>A|2|0|4|7|21</t>
  </si>
  <si>
    <t>A|2|0|4|8|21</t>
  </si>
  <si>
    <t>A|2|0|4|9|21</t>
  </si>
  <si>
    <t>A|2|0|4|10|21</t>
  </si>
  <si>
    <t>A|2|0|4|11|21</t>
  </si>
  <si>
    <t>A|2|0|4|41|21</t>
  </si>
  <si>
    <t>A|2|0|3|0|21</t>
  </si>
  <si>
    <t>A|2|0|3|50|21</t>
  </si>
  <si>
    <t xml:space="preserve">MES </t>
  </si>
  <si>
    <t>OTROS GASTOS POR ADQUISICION DE SERVICIOS</t>
  </si>
  <si>
    <t xml:space="preserve"> A JUNIO</t>
  </si>
  <si>
    <t>A AGOSTO</t>
  </si>
  <si>
    <t>NOTA. LA CARTERA PENDIENTE DE COBRO EN OTROS INGRESOS CORRESPONDE AL CANON DE ARRENDAMIENTO DE LA CAFETERIA DIAS DE JUNIO Y MES DE JULIO DE 2010, $3.257.575 EL QUE QUEDA PENDIENTE HASTA QUE SE EFECTUE EL CRUCE DE CUENTAS PACTADO EN EL CONTRATO.</t>
  </si>
  <si>
    <t>A OCTUBRE</t>
  </si>
  <si>
    <t>NOTA: RESOL 041 MODIFICACION A LA DESAGREGACION DEL PRESUPUESTO DE GASTOS DE FUNCIONAMIENTO. SE TRASLADA DEL RUBRO  ADQUISICIÓN DE BIENES Y SERVICIOS - OTROS GASTOS POR ADQUISICIÓN DE SERVICIOS AL RUBRO ADQUISICION DE BIENES Y SERVICIOS - MANTENIMIENTO POR VALOR DE $7.260.000</t>
  </si>
  <si>
    <t xml:space="preserve"> A OCTUBRE</t>
  </si>
  <si>
    <t>LOS OTROS INGRESOS RECIBIDOS POR CONCEPTO DE SOBRANTES EN CONVENIO N°253-08 NO SE RELACIONAN COMO TAL, DEBIDO A QUE EN EL MOMENTO DEL RECAUDO SE RELACIONA EN EL INFORME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</si>
</sst>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78" fontId="13" fillId="2" borderId="31" xfId="19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4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35" xfId="0" applyNumberFormat="1" applyFont="1" applyBorder="1" applyAlignment="1" applyProtection="1">
      <alignment horizontal="right"/>
      <protection locked="0"/>
    </xf>
    <xf numFmtId="0" fontId="7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  <xf numFmtId="4" fontId="2" fillId="0" borderId="3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B4">
      <selection activeCell="BD20" sqref="BD20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customWidth="1"/>
    <col min="14" max="14" width="15.8515625" style="1" hidden="1" customWidth="1"/>
    <col min="15" max="15" width="0.13671875" style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60"/>
    </row>
    <row r="2" spans="1:55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3"/>
    </row>
    <row r="3" spans="1:55" ht="18">
      <c r="A3" s="164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6"/>
    </row>
    <row r="4" spans="1:55" ht="20.25">
      <c r="A4" s="167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5" t="s">
        <v>4</v>
      </c>
      <c r="B6" s="156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163</v>
      </c>
      <c r="AP6" s="52"/>
      <c r="AQ6" s="52"/>
      <c r="AR6" s="52"/>
      <c r="AS6" s="52"/>
      <c r="AT6" s="90" t="s">
        <v>165</v>
      </c>
      <c r="AU6" s="150" t="s">
        <v>166</v>
      </c>
      <c r="AV6" s="52"/>
      <c r="AW6" s="52"/>
      <c r="AX6" s="52"/>
      <c r="AY6" s="52"/>
      <c r="AZ6" s="52"/>
      <c r="BA6" s="52"/>
      <c r="BB6" s="90" t="s">
        <v>170</v>
      </c>
      <c r="BC6" s="53"/>
    </row>
    <row r="7" spans="1:55" ht="12.75">
      <c r="A7" s="155" t="s">
        <v>5</v>
      </c>
      <c r="B7" s="156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9">
        <v>2010</v>
      </c>
      <c r="AU7" s="60">
        <v>2010</v>
      </c>
      <c r="AV7" s="52"/>
      <c r="AW7" s="52"/>
      <c r="AX7" s="52"/>
      <c r="AY7" s="52"/>
      <c r="AZ7" s="52"/>
      <c r="BA7" s="52"/>
      <c r="BB7" s="59">
        <v>2010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2" t="s">
        <v>78</v>
      </c>
      <c r="B9" s="94"/>
      <c r="C9" s="95" t="s">
        <v>66</v>
      </c>
      <c r="D9" s="94" t="s">
        <v>64</v>
      </c>
      <c r="E9" s="94" t="s">
        <v>64</v>
      </c>
      <c r="F9" s="94" t="s">
        <v>64</v>
      </c>
      <c r="G9" s="94" t="s">
        <v>64</v>
      </c>
      <c r="H9" s="94" t="s">
        <v>64</v>
      </c>
      <c r="I9" s="94" t="s">
        <v>64</v>
      </c>
      <c r="J9" s="94" t="s">
        <v>64</v>
      </c>
      <c r="K9" s="94" t="s">
        <v>64</v>
      </c>
      <c r="L9" s="94" t="s">
        <v>64</v>
      </c>
      <c r="M9" s="94" t="s">
        <v>64</v>
      </c>
      <c r="N9" s="94" t="s">
        <v>64</v>
      </c>
      <c r="O9" s="94" t="s">
        <v>64</v>
      </c>
      <c r="P9" s="94" t="s">
        <v>64</v>
      </c>
      <c r="Q9" s="95" t="s">
        <v>68</v>
      </c>
      <c r="R9" s="94" t="s">
        <v>26</v>
      </c>
      <c r="S9" s="94" t="s">
        <v>68</v>
      </c>
      <c r="T9" s="94" t="s">
        <v>26</v>
      </c>
      <c r="U9" s="94" t="s">
        <v>68</v>
      </c>
      <c r="V9" s="94" t="s">
        <v>26</v>
      </c>
      <c r="W9" s="94" t="s">
        <v>68</v>
      </c>
      <c r="X9" s="94" t="s">
        <v>26</v>
      </c>
      <c r="Y9" s="94" t="s">
        <v>68</v>
      </c>
      <c r="Z9" s="94" t="s">
        <v>26</v>
      </c>
      <c r="AA9" s="94" t="s">
        <v>68</v>
      </c>
      <c r="AB9" s="94" t="s">
        <v>26</v>
      </c>
      <c r="AC9" s="94" t="s">
        <v>68</v>
      </c>
      <c r="AD9" s="94" t="s">
        <v>26</v>
      </c>
      <c r="AE9" s="94" t="s">
        <v>68</v>
      </c>
      <c r="AF9" s="94" t="s">
        <v>26</v>
      </c>
      <c r="AG9" s="95" t="s">
        <v>68</v>
      </c>
      <c r="AH9" s="94" t="s">
        <v>26</v>
      </c>
      <c r="AI9" s="94" t="s">
        <v>68</v>
      </c>
      <c r="AJ9" s="94" t="s">
        <v>26</v>
      </c>
      <c r="AK9" s="94" t="s">
        <v>68</v>
      </c>
      <c r="AL9" s="94" t="s">
        <v>26</v>
      </c>
      <c r="AM9" s="94" t="s">
        <v>68</v>
      </c>
      <c r="AN9" s="94" t="s">
        <v>26</v>
      </c>
      <c r="AO9" s="94" t="s">
        <v>32</v>
      </c>
      <c r="AP9" s="94" t="s">
        <v>34</v>
      </c>
      <c r="AQ9" s="94" t="s">
        <v>34</v>
      </c>
      <c r="AR9" s="94" t="s">
        <v>34</v>
      </c>
      <c r="AS9" s="94" t="s">
        <v>34</v>
      </c>
      <c r="AT9" s="94" t="s">
        <v>34</v>
      </c>
      <c r="AU9" s="94" t="s">
        <v>34</v>
      </c>
      <c r="AV9" s="94" t="s">
        <v>34</v>
      </c>
      <c r="AW9" s="94" t="s">
        <v>34</v>
      </c>
      <c r="AX9" s="94" t="s">
        <v>34</v>
      </c>
      <c r="AY9" s="94" t="s">
        <v>34</v>
      </c>
      <c r="AZ9" s="94" t="s">
        <v>34</v>
      </c>
      <c r="BA9" s="94" t="s">
        <v>34</v>
      </c>
      <c r="BB9" s="94" t="s">
        <v>34</v>
      </c>
      <c r="BC9" s="94" t="s">
        <v>37</v>
      </c>
    </row>
    <row r="10" spans="1:55" ht="12.75">
      <c r="A10" s="103" t="s">
        <v>10</v>
      </c>
      <c r="B10" s="96" t="s">
        <v>11</v>
      </c>
      <c r="C10" s="97" t="s">
        <v>67</v>
      </c>
      <c r="D10" s="96" t="s">
        <v>65</v>
      </c>
      <c r="E10" s="96" t="s">
        <v>65</v>
      </c>
      <c r="F10" s="96" t="s">
        <v>65</v>
      </c>
      <c r="G10" s="96" t="s">
        <v>65</v>
      </c>
      <c r="H10" s="96" t="s">
        <v>65</v>
      </c>
      <c r="I10" s="96" t="s">
        <v>65</v>
      </c>
      <c r="J10" s="96" t="s">
        <v>65</v>
      </c>
      <c r="K10" s="96" t="s">
        <v>65</v>
      </c>
      <c r="L10" s="96" t="s">
        <v>65</v>
      </c>
      <c r="M10" s="96" t="s">
        <v>65</v>
      </c>
      <c r="N10" s="96" t="s">
        <v>65</v>
      </c>
      <c r="O10" s="96" t="s">
        <v>65</v>
      </c>
      <c r="P10" s="96" t="s">
        <v>65</v>
      </c>
      <c r="Q10" s="97" t="s">
        <v>67</v>
      </c>
      <c r="R10" s="96" t="s">
        <v>27</v>
      </c>
      <c r="S10" s="96" t="s">
        <v>67</v>
      </c>
      <c r="T10" s="96" t="s">
        <v>27</v>
      </c>
      <c r="U10" s="96" t="s">
        <v>67</v>
      </c>
      <c r="V10" s="96" t="s">
        <v>27</v>
      </c>
      <c r="W10" s="96" t="s">
        <v>67</v>
      </c>
      <c r="X10" s="96" t="s">
        <v>27</v>
      </c>
      <c r="Y10" s="96" t="s">
        <v>67</v>
      </c>
      <c r="Z10" s="96" t="s">
        <v>27</v>
      </c>
      <c r="AA10" s="96" t="s">
        <v>67</v>
      </c>
      <c r="AB10" s="96" t="s">
        <v>27</v>
      </c>
      <c r="AC10" s="98" t="s">
        <v>67</v>
      </c>
      <c r="AD10" s="98" t="s">
        <v>27</v>
      </c>
      <c r="AE10" s="96" t="s">
        <v>67</v>
      </c>
      <c r="AF10" s="96" t="s">
        <v>27</v>
      </c>
      <c r="AG10" s="97" t="s">
        <v>67</v>
      </c>
      <c r="AH10" s="96" t="s">
        <v>27</v>
      </c>
      <c r="AI10" s="96" t="s">
        <v>67</v>
      </c>
      <c r="AJ10" s="96" t="s">
        <v>27</v>
      </c>
      <c r="AK10" s="96" t="s">
        <v>67</v>
      </c>
      <c r="AL10" s="96" t="s">
        <v>27</v>
      </c>
      <c r="AM10" s="96" t="s">
        <v>67</v>
      </c>
      <c r="AN10" s="96" t="s">
        <v>27</v>
      </c>
      <c r="AO10" s="96" t="s">
        <v>27</v>
      </c>
      <c r="AP10" s="96" t="s">
        <v>35</v>
      </c>
      <c r="AQ10" s="96" t="s">
        <v>35</v>
      </c>
      <c r="AR10" s="96" t="s">
        <v>35</v>
      </c>
      <c r="AS10" s="96" t="s">
        <v>35</v>
      </c>
      <c r="AT10" s="96" t="s">
        <v>35</v>
      </c>
      <c r="AU10" s="96" t="s">
        <v>35</v>
      </c>
      <c r="AV10" s="96" t="s">
        <v>35</v>
      </c>
      <c r="AW10" s="96" t="s">
        <v>35</v>
      </c>
      <c r="AX10" s="96" t="s">
        <v>35</v>
      </c>
      <c r="AY10" s="96" t="s">
        <v>35</v>
      </c>
      <c r="AZ10" s="96" t="s">
        <v>35</v>
      </c>
      <c r="BA10" s="96" t="s">
        <v>35</v>
      </c>
      <c r="BB10" s="96" t="s">
        <v>36</v>
      </c>
      <c r="BC10" s="96" t="s">
        <v>38</v>
      </c>
    </row>
    <row r="11" spans="1:55" ht="13.5" thickBot="1">
      <c r="A11" s="104"/>
      <c r="B11" s="99" t="s">
        <v>12</v>
      </c>
      <c r="C11" s="99" t="s">
        <v>24</v>
      </c>
      <c r="D11" s="99" t="s">
        <v>13</v>
      </c>
      <c r="E11" s="99" t="s">
        <v>14</v>
      </c>
      <c r="F11" s="99" t="s">
        <v>15</v>
      </c>
      <c r="G11" s="99" t="s">
        <v>16</v>
      </c>
      <c r="H11" s="99" t="s">
        <v>17</v>
      </c>
      <c r="I11" s="99" t="s">
        <v>18</v>
      </c>
      <c r="J11" s="99" t="s">
        <v>19</v>
      </c>
      <c r="K11" s="99" t="s">
        <v>20</v>
      </c>
      <c r="L11" s="99" t="s">
        <v>21</v>
      </c>
      <c r="M11" s="99" t="s">
        <v>22</v>
      </c>
      <c r="N11" s="99" t="s">
        <v>23</v>
      </c>
      <c r="O11" s="99" t="s">
        <v>24</v>
      </c>
      <c r="P11" s="99" t="s">
        <v>25</v>
      </c>
      <c r="Q11" s="99" t="s">
        <v>110</v>
      </c>
      <c r="R11" s="99" t="s">
        <v>13</v>
      </c>
      <c r="S11" s="99" t="s">
        <v>77</v>
      </c>
      <c r="T11" s="99" t="s">
        <v>14</v>
      </c>
      <c r="U11" s="99" t="s">
        <v>76</v>
      </c>
      <c r="V11" s="99" t="s">
        <v>15</v>
      </c>
      <c r="W11" s="99" t="s">
        <v>75</v>
      </c>
      <c r="X11" s="99" t="s">
        <v>16</v>
      </c>
      <c r="Y11" s="99" t="s">
        <v>74</v>
      </c>
      <c r="Z11" s="99" t="s">
        <v>28</v>
      </c>
      <c r="AA11" s="99" t="s">
        <v>73</v>
      </c>
      <c r="AB11" s="99" t="s">
        <v>29</v>
      </c>
      <c r="AC11" s="99" t="s">
        <v>19</v>
      </c>
      <c r="AD11" s="99" t="s">
        <v>30</v>
      </c>
      <c r="AE11" s="99" t="s">
        <v>72</v>
      </c>
      <c r="AF11" s="99" t="s">
        <v>20</v>
      </c>
      <c r="AG11" s="99" t="s">
        <v>71</v>
      </c>
      <c r="AH11" s="99" t="s">
        <v>21</v>
      </c>
      <c r="AI11" s="99" t="s">
        <v>22</v>
      </c>
      <c r="AJ11" s="99" t="s">
        <v>31</v>
      </c>
      <c r="AK11" s="99" t="s">
        <v>70</v>
      </c>
      <c r="AL11" s="99" t="s">
        <v>23</v>
      </c>
      <c r="AM11" s="99" t="s">
        <v>69</v>
      </c>
      <c r="AN11" s="99" t="s">
        <v>24</v>
      </c>
      <c r="AO11" s="99" t="s">
        <v>33</v>
      </c>
      <c r="AP11" s="99" t="s">
        <v>13</v>
      </c>
      <c r="AQ11" s="99" t="s">
        <v>14</v>
      </c>
      <c r="AR11" s="99" t="s">
        <v>15</v>
      </c>
      <c r="AS11" s="99" t="s">
        <v>16</v>
      </c>
      <c r="AT11" s="99" t="s">
        <v>28</v>
      </c>
      <c r="AU11" s="99" t="s">
        <v>129</v>
      </c>
      <c r="AV11" s="99" t="s">
        <v>30</v>
      </c>
      <c r="AW11" s="99" t="s">
        <v>23</v>
      </c>
      <c r="AX11" s="99" t="s">
        <v>21</v>
      </c>
      <c r="AY11" s="99" t="s">
        <v>31</v>
      </c>
      <c r="AZ11" s="99" t="s">
        <v>23</v>
      </c>
      <c r="BA11" s="99" t="s">
        <v>24</v>
      </c>
      <c r="BB11" s="99" t="s">
        <v>33</v>
      </c>
      <c r="BC11" s="99" t="s">
        <v>39</v>
      </c>
    </row>
    <row r="12" spans="1:55" ht="13.5" thickBot="1">
      <c r="A12" s="100">
        <v>1</v>
      </c>
      <c r="B12" s="100">
        <v>2</v>
      </c>
      <c r="C12" s="100">
        <v>3</v>
      </c>
      <c r="D12" s="100">
        <v>3</v>
      </c>
      <c r="E12" s="101">
        <v>3</v>
      </c>
      <c r="F12" s="101">
        <v>3</v>
      </c>
      <c r="G12" s="101">
        <v>3</v>
      </c>
      <c r="H12" s="101">
        <v>3</v>
      </c>
      <c r="I12" s="101">
        <v>3</v>
      </c>
      <c r="J12" s="101">
        <v>3</v>
      </c>
      <c r="K12" s="101">
        <v>3</v>
      </c>
      <c r="L12" s="101">
        <v>3</v>
      </c>
      <c r="M12" s="101">
        <v>3</v>
      </c>
      <c r="N12" s="101">
        <v>3</v>
      </c>
      <c r="O12" s="101">
        <v>3</v>
      </c>
      <c r="P12" s="100">
        <v>4</v>
      </c>
      <c r="Q12" s="100">
        <v>5</v>
      </c>
      <c r="R12" s="100">
        <v>5</v>
      </c>
      <c r="S12" s="100">
        <v>5</v>
      </c>
      <c r="T12" s="100">
        <v>5</v>
      </c>
      <c r="U12" s="100">
        <v>5</v>
      </c>
      <c r="V12" s="100">
        <v>5</v>
      </c>
      <c r="W12" s="100">
        <v>5</v>
      </c>
      <c r="X12" s="100">
        <v>5</v>
      </c>
      <c r="Y12" s="100">
        <v>5</v>
      </c>
      <c r="Z12" s="100">
        <v>5</v>
      </c>
      <c r="AA12" s="100">
        <v>5</v>
      </c>
      <c r="AB12" s="100">
        <v>5</v>
      </c>
      <c r="AC12" s="100">
        <v>5</v>
      </c>
      <c r="AD12" s="100">
        <v>5</v>
      </c>
      <c r="AE12" s="100">
        <v>5</v>
      </c>
      <c r="AF12" s="100">
        <v>5</v>
      </c>
      <c r="AG12" s="100">
        <v>5</v>
      </c>
      <c r="AH12" s="100">
        <v>5</v>
      </c>
      <c r="AI12" s="100">
        <v>5</v>
      </c>
      <c r="AJ12" s="100">
        <v>5</v>
      </c>
      <c r="AK12" s="100">
        <v>5</v>
      </c>
      <c r="AL12" s="100">
        <v>5</v>
      </c>
      <c r="AM12" s="100">
        <v>5</v>
      </c>
      <c r="AN12" s="100">
        <v>5</v>
      </c>
      <c r="AO12" s="100">
        <v>6</v>
      </c>
      <c r="AP12" s="100">
        <v>7</v>
      </c>
      <c r="AQ12" s="100">
        <v>7</v>
      </c>
      <c r="AR12" s="100">
        <v>7</v>
      </c>
      <c r="AS12" s="100">
        <v>7</v>
      </c>
      <c r="AT12" s="100">
        <v>7</v>
      </c>
      <c r="AU12" s="100">
        <v>7</v>
      </c>
      <c r="AV12" s="100">
        <v>7</v>
      </c>
      <c r="AW12" s="100">
        <v>7</v>
      </c>
      <c r="AX12" s="100">
        <v>7</v>
      </c>
      <c r="AY12" s="100">
        <v>7</v>
      </c>
      <c r="AZ12" s="100">
        <v>7</v>
      </c>
      <c r="BA12" s="100">
        <v>7</v>
      </c>
      <c r="BB12" s="100">
        <v>8</v>
      </c>
      <c r="BC12" s="100">
        <v>9</v>
      </c>
    </row>
    <row r="13" spans="1:55" ht="24.75" customHeight="1" thickBot="1">
      <c r="A13" s="64" t="s">
        <v>80</v>
      </c>
      <c r="B13" s="18">
        <v>10000000000</v>
      </c>
      <c r="C13" s="18">
        <v>38742883</v>
      </c>
      <c r="D13" s="18">
        <v>3388614.55</v>
      </c>
      <c r="E13" s="18">
        <v>4452341.76</v>
      </c>
      <c r="F13" s="18">
        <v>20122387.5</v>
      </c>
      <c r="G13" s="18">
        <v>12005278.37</v>
      </c>
      <c r="H13" s="18">
        <v>195113416.22</v>
      </c>
      <c r="I13" s="18">
        <v>24062336.95</v>
      </c>
      <c r="J13" s="18">
        <v>441253138.61</v>
      </c>
      <c r="K13" s="18">
        <v>14222522.23</v>
      </c>
      <c r="L13" s="18">
        <v>1578434124.93</v>
      </c>
      <c r="M13" s="18">
        <v>774735218.49</v>
      </c>
      <c r="N13" s="18"/>
      <c r="O13" s="18"/>
      <c r="P13" s="17">
        <f>SUM(C13:O13)</f>
        <v>3106532262.6099997</v>
      </c>
      <c r="Q13" s="16">
        <v>6198165</v>
      </c>
      <c r="R13" s="18">
        <v>2172298.55</v>
      </c>
      <c r="S13" s="18">
        <v>32544718</v>
      </c>
      <c r="T13" s="18">
        <v>5283229.76</v>
      </c>
      <c r="U13" s="19">
        <v>0</v>
      </c>
      <c r="V13" s="18">
        <v>11203883.5</v>
      </c>
      <c r="W13" s="18">
        <v>0</v>
      </c>
      <c r="X13" s="18">
        <v>13398162.37</v>
      </c>
      <c r="Y13" s="18">
        <v>0</v>
      </c>
      <c r="Z13" s="18">
        <v>17495595.22</v>
      </c>
      <c r="AA13" s="18">
        <v>0</v>
      </c>
      <c r="AB13" s="18">
        <v>202084520.95</v>
      </c>
      <c r="AC13" s="18"/>
      <c r="AD13" s="18">
        <v>14463359.61</v>
      </c>
      <c r="AE13" s="18">
        <v>0</v>
      </c>
      <c r="AF13" s="18">
        <v>448415670.23</v>
      </c>
      <c r="AG13" s="18"/>
      <c r="AH13" s="18">
        <v>1472441430.93</v>
      </c>
      <c r="AI13" s="18"/>
      <c r="AJ13" s="18">
        <v>861046418.49</v>
      </c>
      <c r="AK13" s="18"/>
      <c r="AL13" s="18"/>
      <c r="AM13" s="18"/>
      <c r="AN13" s="18"/>
      <c r="AO13" s="14">
        <f>SUM(Q13:AN13)</f>
        <v>3086747452.6099997</v>
      </c>
      <c r="AP13" s="18">
        <v>0</v>
      </c>
      <c r="AQ13" s="18"/>
      <c r="AR13" s="18">
        <v>0</v>
      </c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15">
        <f>SUM(P13-AO13-BB13)</f>
        <v>19784810</v>
      </c>
    </row>
    <row r="14" spans="1:55" ht="24.75" customHeight="1" thickBot="1">
      <c r="A14" s="65" t="s">
        <v>81</v>
      </c>
      <c r="B14" s="19"/>
      <c r="C14" s="19">
        <v>38</v>
      </c>
      <c r="D14" s="19">
        <v>505</v>
      </c>
      <c r="E14" s="19">
        <v>70</v>
      </c>
      <c r="F14" s="19">
        <v>6693</v>
      </c>
      <c r="G14" s="19">
        <v>4066</v>
      </c>
      <c r="H14" s="19">
        <v>1362</v>
      </c>
      <c r="I14" s="19"/>
      <c r="J14" s="19">
        <v>3257578</v>
      </c>
      <c r="K14" s="19">
        <v>679</v>
      </c>
      <c r="L14" s="19">
        <v>3049</v>
      </c>
      <c r="M14" s="19">
        <v>12600</v>
      </c>
      <c r="N14" s="19"/>
      <c r="O14" s="19"/>
      <c r="P14" s="17">
        <f>SUM(C14:O14)</f>
        <v>3286640</v>
      </c>
      <c r="Q14" s="17">
        <v>0</v>
      </c>
      <c r="R14" s="19">
        <v>505</v>
      </c>
      <c r="S14" s="19">
        <v>0</v>
      </c>
      <c r="T14" s="19">
        <v>70</v>
      </c>
      <c r="U14" s="19">
        <v>0</v>
      </c>
      <c r="V14" s="19">
        <v>6693</v>
      </c>
      <c r="W14" s="19">
        <v>0</v>
      </c>
      <c r="X14" s="19">
        <v>4066</v>
      </c>
      <c r="Y14" s="19"/>
      <c r="Z14" s="19">
        <v>1362</v>
      </c>
      <c r="AA14" s="19"/>
      <c r="AB14" s="19"/>
      <c r="AC14" s="19"/>
      <c r="AD14" s="19">
        <v>3</v>
      </c>
      <c r="AE14" s="19">
        <v>38</v>
      </c>
      <c r="AF14" s="19">
        <v>679</v>
      </c>
      <c r="AG14" s="19"/>
      <c r="AH14" s="19">
        <v>3049</v>
      </c>
      <c r="AI14" s="19"/>
      <c r="AJ14" s="19">
        <v>12600</v>
      </c>
      <c r="AK14" s="19"/>
      <c r="AL14" s="19"/>
      <c r="AM14" s="19"/>
      <c r="AN14" s="19"/>
      <c r="AO14" s="79">
        <f>SUM(Q14:AN14)</f>
        <v>29065</v>
      </c>
      <c r="AP14" s="19">
        <v>0</v>
      </c>
      <c r="AQ14" s="19"/>
      <c r="AR14" s="18">
        <v>0</v>
      </c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3257575</v>
      </c>
    </row>
    <row r="15" spans="1:55" ht="25.5" customHeight="1">
      <c r="A15" s="65" t="s">
        <v>115</v>
      </c>
      <c r="B15" s="19">
        <v>1073805300</v>
      </c>
      <c r="C15" s="19">
        <v>0</v>
      </c>
      <c r="D15" s="19">
        <v>0</v>
      </c>
      <c r="E15" s="19"/>
      <c r="F15" s="19">
        <v>0</v>
      </c>
      <c r="G15" s="92">
        <v>0</v>
      </c>
      <c r="H15" s="19">
        <v>0</v>
      </c>
      <c r="I15" s="19"/>
      <c r="J15" s="19">
        <v>594171588</v>
      </c>
      <c r="K15" s="19"/>
      <c r="L15" s="19">
        <v>433843750</v>
      </c>
      <c r="M15" s="19">
        <v>0</v>
      </c>
      <c r="N15" s="19"/>
      <c r="O15" s="19"/>
      <c r="P15" s="17">
        <f>SUM(C15:O15)</f>
        <v>1028015338</v>
      </c>
      <c r="Q15" s="17">
        <v>0</v>
      </c>
      <c r="R15" s="19">
        <v>0</v>
      </c>
      <c r="S15" s="19"/>
      <c r="T15" s="19"/>
      <c r="U15" s="19">
        <v>0</v>
      </c>
      <c r="V15" s="19"/>
      <c r="W15" s="19">
        <v>0</v>
      </c>
      <c r="X15" s="19">
        <v>0</v>
      </c>
      <c r="Y15" s="19"/>
      <c r="Z15" s="19">
        <v>0</v>
      </c>
      <c r="AA15" s="19"/>
      <c r="AB15" s="19"/>
      <c r="AC15" s="19"/>
      <c r="AD15" s="19">
        <v>594171588</v>
      </c>
      <c r="AE15" s="19"/>
      <c r="AF15" s="19"/>
      <c r="AG15" s="19"/>
      <c r="AH15" s="19">
        <v>433843750</v>
      </c>
      <c r="AI15" s="19"/>
      <c r="AJ15" s="19">
        <v>0</v>
      </c>
      <c r="AK15" s="19"/>
      <c r="AL15" s="19"/>
      <c r="AM15" s="19"/>
      <c r="AN15" s="19"/>
      <c r="AO15" s="79">
        <f>SUM(Q15:AN15)</f>
        <v>1028015338</v>
      </c>
      <c r="AP15" s="19">
        <v>0</v>
      </c>
      <c r="AQ15" s="19"/>
      <c r="AR15" s="18">
        <v>0</v>
      </c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7" t="s">
        <v>87</v>
      </c>
      <c r="B22" s="88">
        <f aca="true" t="shared" si="0" ref="B22:AG22">SUM(B13:B21)</f>
        <v>11073805300</v>
      </c>
      <c r="C22" s="88">
        <f t="shared" si="0"/>
        <v>38742921</v>
      </c>
      <c r="D22" s="88">
        <f t="shared" si="0"/>
        <v>3389119.55</v>
      </c>
      <c r="E22" s="88">
        <f t="shared" si="0"/>
        <v>4452411.76</v>
      </c>
      <c r="F22" s="88">
        <f t="shared" si="0"/>
        <v>20129080.5</v>
      </c>
      <c r="G22" s="88">
        <f t="shared" si="0"/>
        <v>12009344.37</v>
      </c>
      <c r="H22" s="88">
        <f t="shared" si="0"/>
        <v>195114778.22</v>
      </c>
      <c r="I22" s="88">
        <f t="shared" si="0"/>
        <v>24062336.95</v>
      </c>
      <c r="J22" s="88">
        <f t="shared" si="0"/>
        <v>1038682304.61</v>
      </c>
      <c r="K22" s="88">
        <f t="shared" si="0"/>
        <v>14223201.23</v>
      </c>
      <c r="L22" s="88">
        <f t="shared" si="0"/>
        <v>2012280923.93</v>
      </c>
      <c r="M22" s="88">
        <f t="shared" si="0"/>
        <v>774747818.49</v>
      </c>
      <c r="N22" s="88">
        <f t="shared" si="0"/>
        <v>0</v>
      </c>
      <c r="O22" s="88">
        <f t="shared" si="0"/>
        <v>0</v>
      </c>
      <c r="P22" s="88">
        <f t="shared" si="0"/>
        <v>4137834240.6099997</v>
      </c>
      <c r="Q22" s="88">
        <f t="shared" si="0"/>
        <v>6198165</v>
      </c>
      <c r="R22" s="88">
        <f t="shared" si="0"/>
        <v>2172803.55</v>
      </c>
      <c r="S22" s="88">
        <f t="shared" si="0"/>
        <v>32544718</v>
      </c>
      <c r="T22" s="88">
        <f t="shared" si="0"/>
        <v>5283299.76</v>
      </c>
      <c r="U22" s="88">
        <f t="shared" si="0"/>
        <v>0</v>
      </c>
      <c r="V22" s="88">
        <f t="shared" si="0"/>
        <v>11210576.5</v>
      </c>
      <c r="W22" s="88">
        <f t="shared" si="0"/>
        <v>0</v>
      </c>
      <c r="X22" s="88">
        <f t="shared" si="0"/>
        <v>13402228.37</v>
      </c>
      <c r="Y22" s="88">
        <f t="shared" si="0"/>
        <v>0</v>
      </c>
      <c r="Z22" s="88">
        <f t="shared" si="0"/>
        <v>17496957.22</v>
      </c>
      <c r="AA22" s="88">
        <f t="shared" si="0"/>
        <v>0</v>
      </c>
      <c r="AB22" s="88">
        <f t="shared" si="0"/>
        <v>202084520.95</v>
      </c>
      <c r="AC22" s="88">
        <f t="shared" si="0"/>
        <v>0</v>
      </c>
      <c r="AD22" s="88">
        <f t="shared" si="0"/>
        <v>608634950.61</v>
      </c>
      <c r="AE22" s="88">
        <f t="shared" si="0"/>
        <v>38</v>
      </c>
      <c r="AF22" s="88">
        <f t="shared" si="0"/>
        <v>448416349.23</v>
      </c>
      <c r="AG22" s="88">
        <f t="shared" si="0"/>
        <v>0</v>
      </c>
      <c r="AH22" s="88">
        <f aca="true" t="shared" si="1" ref="AH22:BC22">SUM(AH13:AH21)</f>
        <v>1906288229.93</v>
      </c>
      <c r="AI22" s="88">
        <f t="shared" si="1"/>
        <v>0</v>
      </c>
      <c r="AJ22" s="88">
        <f t="shared" si="1"/>
        <v>861059018.49</v>
      </c>
      <c r="AK22" s="88">
        <f t="shared" si="1"/>
        <v>0</v>
      </c>
      <c r="AL22" s="88">
        <f t="shared" si="1"/>
        <v>0</v>
      </c>
      <c r="AM22" s="88">
        <f t="shared" si="1"/>
        <v>0</v>
      </c>
      <c r="AN22" s="88">
        <f t="shared" si="1"/>
        <v>0</v>
      </c>
      <c r="AO22" s="112">
        <f t="shared" si="1"/>
        <v>4114791855.6099997</v>
      </c>
      <c r="AP22" s="88">
        <f t="shared" si="1"/>
        <v>0</v>
      </c>
      <c r="AQ22" s="88">
        <f t="shared" si="1"/>
        <v>0</v>
      </c>
      <c r="AR22" s="88">
        <f t="shared" si="1"/>
        <v>0</v>
      </c>
      <c r="AS22" s="88">
        <f t="shared" si="1"/>
        <v>0</v>
      </c>
      <c r="AT22" s="88">
        <f t="shared" si="1"/>
        <v>0</v>
      </c>
      <c r="AU22" s="88">
        <f t="shared" si="1"/>
        <v>0</v>
      </c>
      <c r="AV22" s="88">
        <f t="shared" si="1"/>
        <v>0</v>
      </c>
      <c r="AW22" s="88">
        <f t="shared" si="1"/>
        <v>0</v>
      </c>
      <c r="AX22" s="88">
        <f t="shared" si="1"/>
        <v>0</v>
      </c>
      <c r="AY22" s="88">
        <f t="shared" si="1"/>
        <v>0</v>
      </c>
      <c r="AZ22" s="88">
        <f t="shared" si="1"/>
        <v>0</v>
      </c>
      <c r="BA22" s="88">
        <f t="shared" si="1"/>
        <v>0</v>
      </c>
      <c r="BB22" s="88">
        <f t="shared" si="1"/>
        <v>0</v>
      </c>
      <c r="BC22" s="89">
        <f t="shared" si="1"/>
        <v>23042385</v>
      </c>
    </row>
    <row r="23" spans="1:55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51" t="s">
        <v>167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3"/>
    </row>
    <row r="26" spans="1:55" ht="19.5" customHeight="1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3"/>
    </row>
    <row r="27" spans="1:55" ht="12.75" customHeight="1">
      <c r="A27" s="151" t="s">
        <v>171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3"/>
    </row>
    <row r="28" spans="1:55" ht="6.75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57" t="s">
        <v>119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="75" zoomScaleNormal="75" workbookViewId="0" topLeftCell="A11">
      <pane ySplit="645" topLeftCell="BM18" activePane="bottomLeft" state="split"/>
      <selection pane="topLeft" activeCell="AQ11" sqref="AQ1:AT16384"/>
      <selection pane="bottomLeft" activeCell="AS31" sqref="AS3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4" bestFit="1" customWidth="1"/>
    <col min="44" max="44" width="19.57421875" style="114" customWidth="1"/>
    <col min="45" max="45" width="20.00390625" style="139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60"/>
    </row>
    <row r="2" spans="1:42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3"/>
    </row>
    <row r="3" spans="1:42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</row>
    <row r="4" spans="1:42" ht="15.75">
      <c r="A4" s="161" t="s">
        <v>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3"/>
    </row>
    <row r="5" spans="1:42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9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5"/>
    </row>
    <row r="7" spans="1:43" ht="15.75">
      <c r="A7" s="171" t="s">
        <v>4</v>
      </c>
      <c r="B7" s="172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168</v>
      </c>
      <c r="AQ7" s="116"/>
    </row>
    <row r="8" spans="1:44" ht="20.25">
      <c r="A8" s="171" t="s">
        <v>5</v>
      </c>
      <c r="B8" s="172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</row>
    <row r="11" spans="1:42" ht="15">
      <c r="A11" s="107" t="s">
        <v>40</v>
      </c>
      <c r="B11" s="107" t="s">
        <v>42</v>
      </c>
      <c r="C11" s="107" t="s">
        <v>43</v>
      </c>
      <c r="D11" s="107" t="s">
        <v>44</v>
      </c>
      <c r="E11" s="107" t="s">
        <v>44</v>
      </c>
      <c r="F11" s="107" t="s">
        <v>44</v>
      </c>
      <c r="G11" s="107" t="s">
        <v>44</v>
      </c>
      <c r="H11" s="107" t="s">
        <v>44</v>
      </c>
      <c r="I11" s="107" t="s">
        <v>44</v>
      </c>
      <c r="J11" s="107" t="s">
        <v>44</v>
      </c>
      <c r="K11" s="107" t="s">
        <v>44</v>
      </c>
      <c r="L11" s="107" t="s">
        <v>44</v>
      </c>
      <c r="M11" s="107" t="s">
        <v>44</v>
      </c>
      <c r="N11" s="107" t="s">
        <v>44</v>
      </c>
      <c r="O11" s="107" t="s">
        <v>44</v>
      </c>
      <c r="P11" s="107" t="s">
        <v>44</v>
      </c>
      <c r="Q11" s="107" t="s">
        <v>45</v>
      </c>
      <c r="R11" s="107" t="s">
        <v>45</v>
      </c>
      <c r="S11" s="107" t="s">
        <v>45</v>
      </c>
      <c r="T11" s="107" t="s">
        <v>45</v>
      </c>
      <c r="U11" s="107" t="s">
        <v>45</v>
      </c>
      <c r="V11" s="107" t="s">
        <v>45</v>
      </c>
      <c r="W11" s="107" t="s">
        <v>45</v>
      </c>
      <c r="X11" s="107" t="s">
        <v>45</v>
      </c>
      <c r="Y11" s="107" t="s">
        <v>45</v>
      </c>
      <c r="Z11" s="107" t="s">
        <v>45</v>
      </c>
      <c r="AA11" s="107" t="s">
        <v>45</v>
      </c>
      <c r="AB11" s="107" t="s">
        <v>45</v>
      </c>
      <c r="AC11" s="107" t="s">
        <v>45</v>
      </c>
      <c r="AD11" s="107" t="s">
        <v>46</v>
      </c>
      <c r="AE11" s="107" t="s">
        <v>46</v>
      </c>
      <c r="AF11" s="107" t="s">
        <v>46</v>
      </c>
      <c r="AG11" s="107" t="s">
        <v>46</v>
      </c>
      <c r="AH11" s="107" t="s">
        <v>46</v>
      </c>
      <c r="AI11" s="107" t="s">
        <v>46</v>
      </c>
      <c r="AJ11" s="107" t="s">
        <v>46</v>
      </c>
      <c r="AK11" s="107" t="s">
        <v>46</v>
      </c>
      <c r="AL11" s="107" t="s">
        <v>46</v>
      </c>
      <c r="AM11" s="107" t="s">
        <v>46</v>
      </c>
      <c r="AN11" s="107" t="s">
        <v>46</v>
      </c>
      <c r="AO11" s="107" t="s">
        <v>46</v>
      </c>
      <c r="AP11" s="107" t="s">
        <v>46</v>
      </c>
    </row>
    <row r="12" spans="1:45" ht="15.75" thickBot="1">
      <c r="A12" s="108" t="s">
        <v>41</v>
      </c>
      <c r="B12" s="108"/>
      <c r="C12" s="108" t="s">
        <v>12</v>
      </c>
      <c r="D12" s="108" t="s">
        <v>13</v>
      </c>
      <c r="E12" s="108" t="s">
        <v>14</v>
      </c>
      <c r="F12" s="108" t="s">
        <v>15</v>
      </c>
      <c r="G12" s="108" t="s">
        <v>82</v>
      </c>
      <c r="H12" s="108" t="s">
        <v>17</v>
      </c>
      <c r="I12" s="108" t="s">
        <v>18</v>
      </c>
      <c r="J12" s="108" t="s">
        <v>19</v>
      </c>
      <c r="K12" s="108" t="s">
        <v>20</v>
      </c>
      <c r="L12" s="108" t="s">
        <v>21</v>
      </c>
      <c r="M12" s="108" t="s">
        <v>22</v>
      </c>
      <c r="N12" s="108" t="s">
        <v>23</v>
      </c>
      <c r="O12" s="108" t="s">
        <v>24</v>
      </c>
      <c r="P12" s="108" t="s">
        <v>25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21</v>
      </c>
      <c r="Z12" s="108" t="s">
        <v>31</v>
      </c>
      <c r="AA12" s="108" t="s">
        <v>23</v>
      </c>
      <c r="AB12" s="108" t="s">
        <v>24</v>
      </c>
      <c r="AC12" s="108" t="s">
        <v>47</v>
      </c>
      <c r="AD12" s="108" t="s">
        <v>13</v>
      </c>
      <c r="AE12" s="108" t="s">
        <v>14</v>
      </c>
      <c r="AF12" s="108" t="s">
        <v>15</v>
      </c>
      <c r="AG12" s="108" t="s">
        <v>16</v>
      </c>
      <c r="AH12" s="108" t="s">
        <v>28</v>
      </c>
      <c r="AI12" s="108" t="s">
        <v>29</v>
      </c>
      <c r="AJ12" s="108" t="s">
        <v>30</v>
      </c>
      <c r="AK12" s="108" t="s">
        <v>20</v>
      </c>
      <c r="AL12" s="108" t="s">
        <v>21</v>
      </c>
      <c r="AM12" s="108" t="s">
        <v>31</v>
      </c>
      <c r="AN12" s="108" t="s">
        <v>23</v>
      </c>
      <c r="AO12" s="108" t="s">
        <v>24</v>
      </c>
      <c r="AP12" s="108" t="s">
        <v>25</v>
      </c>
      <c r="AQ12" s="117"/>
      <c r="AR12" s="117"/>
      <c r="AS12" s="140"/>
    </row>
    <row r="13" spans="1:42" ht="15.75" thickBot="1">
      <c r="A13" s="109">
        <v>1</v>
      </c>
      <c r="B13" s="110">
        <v>2</v>
      </c>
      <c r="C13" s="110"/>
      <c r="D13" s="110"/>
      <c r="E13" s="110"/>
      <c r="F13" s="110">
        <v>3</v>
      </c>
      <c r="G13" s="110">
        <v>3</v>
      </c>
      <c r="H13" s="110">
        <v>3</v>
      </c>
      <c r="I13" s="110">
        <v>3</v>
      </c>
      <c r="J13" s="110">
        <v>3</v>
      </c>
      <c r="K13" s="110">
        <v>3</v>
      </c>
      <c r="L13" s="110">
        <v>3</v>
      </c>
      <c r="M13" s="110">
        <v>3</v>
      </c>
      <c r="N13" s="110">
        <v>3</v>
      </c>
      <c r="O13" s="110">
        <v>3</v>
      </c>
      <c r="P13" s="110">
        <v>4</v>
      </c>
      <c r="Q13" s="110"/>
      <c r="R13" s="110"/>
      <c r="S13" s="110">
        <v>5</v>
      </c>
      <c r="T13" s="110">
        <v>5</v>
      </c>
      <c r="U13" s="110">
        <v>5</v>
      </c>
      <c r="V13" s="110">
        <v>5</v>
      </c>
      <c r="W13" s="110">
        <v>5</v>
      </c>
      <c r="X13" s="110">
        <v>5</v>
      </c>
      <c r="Y13" s="110">
        <v>5</v>
      </c>
      <c r="Z13" s="110">
        <v>5</v>
      </c>
      <c r="AA13" s="110">
        <v>5</v>
      </c>
      <c r="AB13" s="110">
        <v>5</v>
      </c>
      <c r="AC13" s="110">
        <v>6</v>
      </c>
      <c r="AD13" s="110"/>
      <c r="AE13" s="110"/>
      <c r="AF13" s="110">
        <v>7</v>
      </c>
      <c r="AG13" s="110">
        <v>7</v>
      </c>
      <c r="AH13" s="110">
        <v>7</v>
      </c>
      <c r="AI13" s="110">
        <v>7</v>
      </c>
      <c r="AJ13" s="110">
        <v>7</v>
      </c>
      <c r="AK13" s="110">
        <v>7</v>
      </c>
      <c r="AL13" s="110">
        <v>7</v>
      </c>
      <c r="AM13" s="110">
        <v>7</v>
      </c>
      <c r="AN13" s="110">
        <v>7</v>
      </c>
      <c r="AO13" s="110">
        <v>7</v>
      </c>
      <c r="AP13" s="111">
        <v>8</v>
      </c>
    </row>
    <row r="14" spans="1:47" s="30" customFormat="1" ht="16.5" thickBot="1">
      <c r="A14" s="32"/>
      <c r="B14" s="72" t="s">
        <v>60</v>
      </c>
      <c r="C14" s="33">
        <f>SUM(C15,C17,C32,)</f>
        <v>1073805300</v>
      </c>
      <c r="D14" s="33">
        <f aca="true" t="shared" si="0" ref="D14:AP14">SUM(D15,D17,D32)</f>
        <v>66933262.400000006</v>
      </c>
      <c r="E14" s="33">
        <f t="shared" si="0"/>
        <v>45688750.87</v>
      </c>
      <c r="F14" s="33">
        <f t="shared" si="0"/>
        <v>53706841.44</v>
      </c>
      <c r="G14" s="33">
        <f t="shared" si="0"/>
        <v>94673478.03999999</v>
      </c>
      <c r="H14" s="33">
        <f t="shared" si="0"/>
        <v>18972328.759999998</v>
      </c>
      <c r="I14" s="33">
        <f t="shared" si="0"/>
        <v>47269679.74</v>
      </c>
      <c r="J14" s="33">
        <f t="shared" si="0"/>
        <v>8342656.050000001</v>
      </c>
      <c r="K14" s="33">
        <f t="shared" si="0"/>
        <v>42806960.87</v>
      </c>
      <c r="L14" s="33">
        <f t="shared" si="0"/>
        <v>59842174.81</v>
      </c>
      <c r="M14" s="33">
        <f t="shared" si="0"/>
        <v>296287889.28999996</v>
      </c>
      <c r="N14" s="33">
        <f t="shared" si="0"/>
        <v>0</v>
      </c>
      <c r="O14" s="33">
        <f t="shared" si="0"/>
        <v>0</v>
      </c>
      <c r="P14" s="33">
        <f t="shared" si="0"/>
        <v>734524022.2699999</v>
      </c>
      <c r="Q14" s="33">
        <f t="shared" si="0"/>
        <v>27872075.73</v>
      </c>
      <c r="R14" s="33">
        <f t="shared" si="0"/>
        <v>35968408.48</v>
      </c>
      <c r="S14" s="33">
        <f t="shared" si="0"/>
        <v>40743483.87</v>
      </c>
      <c r="T14" s="33">
        <f t="shared" si="0"/>
        <v>76423862.9</v>
      </c>
      <c r="U14" s="33">
        <f t="shared" si="0"/>
        <v>31318666.84</v>
      </c>
      <c r="V14" s="33">
        <f t="shared" si="0"/>
        <v>17337844.439999998</v>
      </c>
      <c r="W14" s="33">
        <f t="shared" si="0"/>
        <v>18433817.77</v>
      </c>
      <c r="X14" s="33">
        <f t="shared" si="0"/>
        <v>50094632.14</v>
      </c>
      <c r="Y14" s="33">
        <f t="shared" si="0"/>
        <v>60733862.05</v>
      </c>
      <c r="Z14" s="33">
        <f t="shared" si="0"/>
        <v>57261214.07</v>
      </c>
      <c r="AA14" s="33">
        <f t="shared" si="0"/>
        <v>0</v>
      </c>
      <c r="AB14" s="33">
        <f t="shared" si="0"/>
        <v>0</v>
      </c>
      <c r="AC14" s="33">
        <f t="shared" si="0"/>
        <v>416187868.29</v>
      </c>
      <c r="AD14" s="33">
        <f t="shared" si="0"/>
        <v>27872075.73</v>
      </c>
      <c r="AE14" s="33">
        <f t="shared" si="0"/>
        <v>35968408.48</v>
      </c>
      <c r="AF14" s="33">
        <f t="shared" si="0"/>
        <v>37158054.38</v>
      </c>
      <c r="AG14" s="33">
        <f t="shared" si="0"/>
        <v>79659191.66</v>
      </c>
      <c r="AH14" s="33">
        <f t="shared" si="0"/>
        <v>31666733.56</v>
      </c>
      <c r="AI14" s="33">
        <f t="shared" si="0"/>
        <v>17337844.439999998</v>
      </c>
      <c r="AJ14" s="33">
        <f t="shared" si="0"/>
        <v>18424561.279999997</v>
      </c>
      <c r="AK14" s="33">
        <f t="shared" si="0"/>
        <v>48931673.79000001</v>
      </c>
      <c r="AL14" s="33">
        <f t="shared" si="0"/>
        <v>61738128.309999995</v>
      </c>
      <c r="AM14" s="33">
        <f t="shared" si="0"/>
        <v>25211933.220000003</v>
      </c>
      <c r="AN14" s="33">
        <f t="shared" si="0"/>
        <v>0</v>
      </c>
      <c r="AO14" s="33">
        <f t="shared" si="0"/>
        <v>0</v>
      </c>
      <c r="AP14" s="180">
        <f t="shared" si="0"/>
        <v>383968604.85</v>
      </c>
      <c r="AQ14" s="117"/>
      <c r="AR14" s="117"/>
      <c r="AS14" s="140"/>
      <c r="AT14" s="120"/>
      <c r="AU14" s="25"/>
    </row>
    <row r="15" spans="1:47" s="30" customFormat="1" ht="16.5" thickBot="1">
      <c r="A15" s="75"/>
      <c r="B15" s="73" t="s">
        <v>62</v>
      </c>
      <c r="C15" s="34">
        <f aca="true" t="shared" si="1" ref="C15:AS15">SUM(C16)</f>
        <v>12358500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7"/>
      <c r="AR15" s="117"/>
      <c r="AS15" s="140"/>
      <c r="AT15" s="120"/>
      <c r="AU15" s="25"/>
    </row>
    <row r="16" spans="1:46" s="12" customFormat="1" ht="15.75" thickBot="1">
      <c r="A16" s="85" t="s">
        <v>148</v>
      </c>
      <c r="B16" s="39" t="s">
        <v>49</v>
      </c>
      <c r="C16" s="49">
        <v>12358500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/>
      <c r="L16" s="49">
        <v>0</v>
      </c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/>
      <c r="Y16" s="49">
        <v>0</v>
      </c>
      <c r="Z16" s="49"/>
      <c r="AA16" s="49">
        <v>0</v>
      </c>
      <c r="AB16" s="49"/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/>
      <c r="AJ16" s="49">
        <v>0</v>
      </c>
      <c r="AK16" s="49">
        <v>0</v>
      </c>
      <c r="AL16" s="49"/>
      <c r="AM16" s="49"/>
      <c r="AN16" s="49"/>
      <c r="AO16" s="49"/>
      <c r="AP16" s="76">
        <f>SUM(AD16:AO16)</f>
        <v>0</v>
      </c>
      <c r="AQ16" s="117"/>
      <c r="AR16" s="117"/>
      <c r="AS16" s="140"/>
      <c r="AT16" s="120"/>
    </row>
    <row r="17" spans="1:47" s="12" customFormat="1" ht="16.5" thickBot="1">
      <c r="A17" s="75"/>
      <c r="B17" s="73" t="s">
        <v>63</v>
      </c>
      <c r="C17" s="44">
        <f>SUM(C18,C30)</f>
        <v>979206800</v>
      </c>
      <c r="D17" s="44">
        <f>SUM(D18,D30)</f>
        <v>66933262.400000006</v>
      </c>
      <c r="E17" s="44">
        <f aca="true" t="shared" si="2" ref="E17:P17">SUM(E18,E30)</f>
        <v>45688750.87</v>
      </c>
      <c r="F17" s="44">
        <f t="shared" si="2"/>
        <v>53706841.44</v>
      </c>
      <c r="G17" s="44">
        <f t="shared" si="2"/>
        <v>94673478.03999999</v>
      </c>
      <c r="H17" s="44">
        <f t="shared" si="2"/>
        <v>18972328.759999998</v>
      </c>
      <c r="I17" s="44">
        <f t="shared" si="2"/>
        <v>47269679.74</v>
      </c>
      <c r="J17" s="44">
        <f t="shared" si="2"/>
        <v>8342656.050000001</v>
      </c>
      <c r="K17" s="44">
        <f t="shared" si="2"/>
        <v>42806960.87</v>
      </c>
      <c r="L17" s="44">
        <f t="shared" si="2"/>
        <v>59842174.81</v>
      </c>
      <c r="M17" s="44">
        <f t="shared" si="2"/>
        <v>296287889.28999996</v>
      </c>
      <c r="N17" s="44">
        <f t="shared" si="2"/>
        <v>0</v>
      </c>
      <c r="O17" s="44">
        <f t="shared" si="2"/>
        <v>0</v>
      </c>
      <c r="P17" s="44">
        <f t="shared" si="2"/>
        <v>734524022.2699999</v>
      </c>
      <c r="Q17" s="44">
        <f aca="true" t="shared" si="3" ref="Q17:AS17">SUM(Q18,Q30)</f>
        <v>27872075.73</v>
      </c>
      <c r="R17" s="44">
        <f t="shared" si="3"/>
        <v>35968408.48</v>
      </c>
      <c r="S17" s="44">
        <f t="shared" si="3"/>
        <v>40743483.87</v>
      </c>
      <c r="T17" s="44">
        <f t="shared" si="3"/>
        <v>76423862.9</v>
      </c>
      <c r="U17" s="44">
        <f t="shared" si="3"/>
        <v>31318666.84</v>
      </c>
      <c r="V17" s="44">
        <f t="shared" si="3"/>
        <v>17337844.439999998</v>
      </c>
      <c r="W17" s="44">
        <f t="shared" si="3"/>
        <v>18433817.77</v>
      </c>
      <c r="X17" s="44">
        <f t="shared" si="3"/>
        <v>50094632.14</v>
      </c>
      <c r="Y17" s="44">
        <f t="shared" si="3"/>
        <v>60733862.05</v>
      </c>
      <c r="Z17" s="44">
        <f t="shared" si="3"/>
        <v>57261214.07</v>
      </c>
      <c r="AA17" s="44">
        <f t="shared" si="3"/>
        <v>0</v>
      </c>
      <c r="AB17" s="44">
        <f t="shared" si="3"/>
        <v>0</v>
      </c>
      <c r="AC17" s="44">
        <f t="shared" si="3"/>
        <v>416187868.29</v>
      </c>
      <c r="AD17" s="44">
        <f t="shared" si="3"/>
        <v>27872075.73</v>
      </c>
      <c r="AE17" s="44">
        <f t="shared" si="3"/>
        <v>35968408.48</v>
      </c>
      <c r="AF17" s="44">
        <f t="shared" si="3"/>
        <v>37158054.38</v>
      </c>
      <c r="AG17" s="44">
        <f t="shared" si="3"/>
        <v>79659191.66</v>
      </c>
      <c r="AH17" s="44">
        <f t="shared" si="3"/>
        <v>31666733.56</v>
      </c>
      <c r="AI17" s="44">
        <f t="shared" si="3"/>
        <v>17337844.439999998</v>
      </c>
      <c r="AJ17" s="44">
        <f t="shared" si="3"/>
        <v>18424561.279999997</v>
      </c>
      <c r="AK17" s="44">
        <f t="shared" si="3"/>
        <v>48931673.79000001</v>
      </c>
      <c r="AL17" s="44">
        <f t="shared" si="3"/>
        <v>61738128.309999995</v>
      </c>
      <c r="AM17" s="44">
        <f t="shared" si="3"/>
        <v>25211933.220000003</v>
      </c>
      <c r="AN17" s="44">
        <f t="shared" si="3"/>
        <v>0</v>
      </c>
      <c r="AO17" s="44">
        <f t="shared" si="3"/>
        <v>0</v>
      </c>
      <c r="AP17" s="181">
        <f t="shared" si="3"/>
        <v>383968604.85</v>
      </c>
      <c r="AQ17" s="117"/>
      <c r="AR17" s="117"/>
      <c r="AS17" s="140"/>
      <c r="AT17" s="120"/>
      <c r="AU17" s="25"/>
    </row>
    <row r="18" spans="1:47" s="12" customFormat="1" ht="15.75">
      <c r="A18" s="45" t="s">
        <v>149</v>
      </c>
      <c r="B18" s="126" t="s">
        <v>95</v>
      </c>
      <c r="C18" s="130">
        <f>SUM(C19:C29)</f>
        <v>866179600</v>
      </c>
      <c r="D18" s="130">
        <f>SUM(D21:D28)</f>
        <v>57156591.92</v>
      </c>
      <c r="E18" s="130">
        <f>SUM(E19:E28)</f>
        <v>36424156.47</v>
      </c>
      <c r="F18" s="130">
        <f>SUM(F21:F28)</f>
        <v>36710539.44</v>
      </c>
      <c r="G18" s="130">
        <f>SUM(G21:G29)</f>
        <v>47976514.81999999</v>
      </c>
      <c r="H18" s="130">
        <f>SUM(H21:H29)</f>
        <v>14760341.879999999</v>
      </c>
      <c r="I18" s="130">
        <f>SUM(I19:I29)</f>
        <v>47231777.300000004</v>
      </c>
      <c r="J18" s="130">
        <f>SUM(J19:J29)</f>
        <v>8212121.550000001</v>
      </c>
      <c r="K18" s="130">
        <f aca="true" t="shared" si="4" ref="K18:AP18">SUM(K19:K29)</f>
        <v>41627147.23</v>
      </c>
      <c r="L18" s="130">
        <f t="shared" si="4"/>
        <v>59467906.81</v>
      </c>
      <c r="M18" s="130">
        <f t="shared" si="4"/>
        <v>296183352.15999997</v>
      </c>
      <c r="N18" s="130">
        <f t="shared" si="4"/>
        <v>0</v>
      </c>
      <c r="O18" s="130">
        <f t="shared" si="4"/>
        <v>0</v>
      </c>
      <c r="P18" s="130">
        <f t="shared" si="4"/>
        <v>645750449.5799999</v>
      </c>
      <c r="Q18" s="130">
        <f t="shared" si="4"/>
        <v>18895405.25</v>
      </c>
      <c r="R18" s="130">
        <f t="shared" si="4"/>
        <v>26766078.08</v>
      </c>
      <c r="S18" s="130">
        <f t="shared" si="4"/>
        <v>23831759.47</v>
      </c>
      <c r="T18" s="130">
        <f t="shared" si="4"/>
        <v>29727297.68</v>
      </c>
      <c r="U18" s="130">
        <f t="shared" si="4"/>
        <v>27140595.96</v>
      </c>
      <c r="V18" s="130">
        <f t="shared" si="4"/>
        <v>17231343.2</v>
      </c>
      <c r="W18" s="130">
        <f t="shared" si="4"/>
        <v>18253018.47</v>
      </c>
      <c r="X18" s="130">
        <f t="shared" si="4"/>
        <v>48952295.95</v>
      </c>
      <c r="Y18" s="130">
        <f t="shared" si="4"/>
        <v>60322117.599999994</v>
      </c>
      <c r="Z18" s="130">
        <f t="shared" si="4"/>
        <v>57156676.94</v>
      </c>
      <c r="AA18" s="130">
        <f t="shared" si="4"/>
        <v>0</v>
      </c>
      <c r="AB18" s="130">
        <f t="shared" si="4"/>
        <v>0</v>
      </c>
      <c r="AC18" s="130">
        <f t="shared" si="4"/>
        <v>328276588.6</v>
      </c>
      <c r="AD18" s="130">
        <f t="shared" si="4"/>
        <v>18895405.25</v>
      </c>
      <c r="AE18" s="130">
        <f t="shared" si="4"/>
        <v>26766078.08</v>
      </c>
      <c r="AF18" s="130">
        <f t="shared" si="4"/>
        <v>20631891.990000002</v>
      </c>
      <c r="AG18" s="130">
        <f t="shared" si="4"/>
        <v>32579098.439999998</v>
      </c>
      <c r="AH18" s="130">
        <f t="shared" si="4"/>
        <v>27488662.68</v>
      </c>
      <c r="AI18" s="130">
        <f t="shared" si="4"/>
        <v>17231343.2</v>
      </c>
      <c r="AJ18" s="130">
        <f t="shared" si="4"/>
        <v>18253018.47</v>
      </c>
      <c r="AK18" s="130">
        <f t="shared" si="4"/>
        <v>47810747.95</v>
      </c>
      <c r="AL18" s="130">
        <f t="shared" si="4"/>
        <v>61353064.95999999</v>
      </c>
      <c r="AM18" s="130">
        <f t="shared" si="4"/>
        <v>25102161.71</v>
      </c>
      <c r="AN18" s="130">
        <f t="shared" si="4"/>
        <v>0</v>
      </c>
      <c r="AO18" s="130">
        <f t="shared" si="4"/>
        <v>0</v>
      </c>
      <c r="AP18" s="137">
        <f t="shared" si="4"/>
        <v>296111472.73</v>
      </c>
      <c r="AQ18" s="117"/>
      <c r="AR18" s="117"/>
      <c r="AS18" s="140"/>
      <c r="AT18" s="120"/>
      <c r="AU18" s="25"/>
    </row>
    <row r="19" spans="1:46" s="12" customFormat="1" ht="15">
      <c r="A19" s="45" t="s">
        <v>150</v>
      </c>
      <c r="B19" s="26" t="s">
        <v>112</v>
      </c>
      <c r="C19" s="134">
        <v>250000000</v>
      </c>
      <c r="D19" s="27">
        <v>0</v>
      </c>
      <c r="E19" s="27">
        <v>0</v>
      </c>
      <c r="F19" s="27">
        <v>0</v>
      </c>
      <c r="G19" s="134">
        <v>0</v>
      </c>
      <c r="H19" s="27">
        <v>0</v>
      </c>
      <c r="I19" s="27">
        <v>0</v>
      </c>
      <c r="J19" s="27">
        <v>0</v>
      </c>
      <c r="K19" s="86">
        <v>0</v>
      </c>
      <c r="L19" s="27">
        <v>0</v>
      </c>
      <c r="M19" s="27">
        <v>249998750</v>
      </c>
      <c r="N19" s="27"/>
      <c r="O19" s="27"/>
      <c r="P19" s="28">
        <f aca="true" t="shared" si="5" ref="P19:P28">SUM(D19:O19)</f>
        <v>249998750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/>
      <c r="AB19" s="27"/>
      <c r="AC19" s="27">
        <f aca="true" t="shared" si="6" ref="AC19:AC31">SUM(Q19:AB19)</f>
        <v>0</v>
      </c>
      <c r="AD19" s="27"/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/>
      <c r="AO19" s="27"/>
      <c r="AP19" s="182">
        <f aca="true" t="shared" si="7" ref="AP19:AP31">SUM(AD19:AO19)</f>
        <v>0</v>
      </c>
      <c r="AQ19" s="117"/>
      <c r="AR19" s="117"/>
      <c r="AS19" s="140"/>
      <c r="AT19" s="120"/>
    </row>
    <row r="20" spans="1:46" s="12" customFormat="1" ht="15">
      <c r="A20" s="45" t="s">
        <v>151</v>
      </c>
      <c r="B20" s="26" t="s">
        <v>131</v>
      </c>
      <c r="C20" s="134">
        <f>90900000-61013840</f>
        <v>29886160</v>
      </c>
      <c r="D20" s="27">
        <v>0</v>
      </c>
      <c r="E20" s="27">
        <v>0</v>
      </c>
      <c r="F20" s="27">
        <v>0</v>
      </c>
      <c r="G20" s="134">
        <v>0</v>
      </c>
      <c r="H20" s="27">
        <v>0</v>
      </c>
      <c r="I20" s="27">
        <v>2259000</v>
      </c>
      <c r="J20" s="27">
        <v>1242404.16</v>
      </c>
      <c r="K20" s="86">
        <v>0</v>
      </c>
      <c r="L20" s="27">
        <v>0</v>
      </c>
      <c r="M20" s="27">
        <v>1957800</v>
      </c>
      <c r="N20" s="27"/>
      <c r="O20" s="27"/>
      <c r="P20" s="28">
        <f t="shared" si="5"/>
        <v>5459204.16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2601404.16</v>
      </c>
      <c r="X20" s="27">
        <v>0</v>
      </c>
      <c r="Y20" s="27">
        <v>0</v>
      </c>
      <c r="Z20" s="27">
        <v>900000</v>
      </c>
      <c r="AA20" s="27"/>
      <c r="AB20" s="27"/>
      <c r="AC20" s="27">
        <f t="shared" si="6"/>
        <v>3501404.16</v>
      </c>
      <c r="AD20" s="27"/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2601404.16</v>
      </c>
      <c r="AK20" s="27">
        <v>0</v>
      </c>
      <c r="AL20" s="27">
        <v>0</v>
      </c>
      <c r="AM20" s="27">
        <v>900000</v>
      </c>
      <c r="AN20" s="27"/>
      <c r="AO20" s="27"/>
      <c r="AP20" s="182">
        <f t="shared" si="7"/>
        <v>3501404.16</v>
      </c>
      <c r="AQ20" s="117"/>
      <c r="AR20" s="117"/>
      <c r="AS20" s="140"/>
      <c r="AT20" s="120"/>
    </row>
    <row r="21" spans="1:46" s="12" customFormat="1" ht="15">
      <c r="A21" s="45" t="s">
        <v>152</v>
      </c>
      <c r="B21" s="26" t="s">
        <v>98</v>
      </c>
      <c r="C21" s="134">
        <v>85000000</v>
      </c>
      <c r="D21" s="27">
        <v>12197959.25</v>
      </c>
      <c r="E21" s="27">
        <v>8605079.12</v>
      </c>
      <c r="F21" s="27">
        <v>9870095.29</v>
      </c>
      <c r="G21" s="134">
        <v>26382694.74</v>
      </c>
      <c r="H21" s="27">
        <v>1506000</v>
      </c>
      <c r="I21" s="27">
        <v>3744720.2</v>
      </c>
      <c r="J21" s="27">
        <v>417346.73</v>
      </c>
      <c r="K21" s="86">
        <v>1048176</v>
      </c>
      <c r="L21" s="27">
        <v>4679731.35</v>
      </c>
      <c r="M21" s="27">
        <v>3594420.15</v>
      </c>
      <c r="N21" s="27"/>
      <c r="O21" s="27"/>
      <c r="P21" s="28">
        <f t="shared" si="5"/>
        <v>72046222.83</v>
      </c>
      <c r="Q21" s="27">
        <v>0</v>
      </c>
      <c r="R21" s="27">
        <v>11349796.34</v>
      </c>
      <c r="S21" s="27">
        <v>3145400.48</v>
      </c>
      <c r="T21" s="27">
        <v>8690756.52</v>
      </c>
      <c r="U21" s="27">
        <v>10266060</v>
      </c>
      <c r="V21" s="27">
        <v>4920382.59</v>
      </c>
      <c r="W21" s="27">
        <v>2846269.72</v>
      </c>
      <c r="X21" s="27">
        <v>1849758.62</v>
      </c>
      <c r="Y21" s="27">
        <v>15377796.49</v>
      </c>
      <c r="Z21" s="27">
        <v>617144.74</v>
      </c>
      <c r="AA21" s="27"/>
      <c r="AB21" s="27"/>
      <c r="AC21" s="27">
        <f t="shared" si="6"/>
        <v>59063365.5</v>
      </c>
      <c r="AD21" s="27"/>
      <c r="AE21" s="27">
        <v>11349796.34</v>
      </c>
      <c r="AF21" s="27">
        <v>2264020</v>
      </c>
      <c r="AG21" s="27">
        <v>9572137</v>
      </c>
      <c r="AH21" s="27">
        <v>10266060</v>
      </c>
      <c r="AI21" s="27">
        <v>4920382.59</v>
      </c>
      <c r="AJ21" s="27">
        <v>2846269.72</v>
      </c>
      <c r="AK21" s="27">
        <v>1849758.62</v>
      </c>
      <c r="AL21" s="27">
        <v>15377796.49</v>
      </c>
      <c r="AM21" s="27">
        <v>617144.74</v>
      </c>
      <c r="AN21" s="27"/>
      <c r="AO21" s="27"/>
      <c r="AP21" s="182">
        <f t="shared" si="7"/>
        <v>59063365.5</v>
      </c>
      <c r="AQ21" s="117"/>
      <c r="AR21" s="117"/>
      <c r="AS21" s="140"/>
      <c r="AT21" s="120"/>
    </row>
    <row r="22" spans="1:46" s="12" customFormat="1" ht="15">
      <c r="A22" s="45" t="s">
        <v>153</v>
      </c>
      <c r="B22" s="26" t="s">
        <v>99</v>
      </c>
      <c r="C22" s="134">
        <f>105100000+7260000</f>
        <v>112360000</v>
      </c>
      <c r="D22" s="27">
        <v>11484250</v>
      </c>
      <c r="E22" s="27">
        <v>17125664.61</v>
      </c>
      <c r="F22" s="27">
        <v>1785112</v>
      </c>
      <c r="G22" s="27">
        <v>2789152.16</v>
      </c>
      <c r="H22" s="27">
        <v>0</v>
      </c>
      <c r="I22" s="27">
        <v>35826449.85</v>
      </c>
      <c r="J22" s="27">
        <v>0</v>
      </c>
      <c r="K22" s="86">
        <v>423550</v>
      </c>
      <c r="L22" s="131">
        <v>16895458.58</v>
      </c>
      <c r="M22" s="27">
        <v>3229314.48</v>
      </c>
      <c r="N22" s="27"/>
      <c r="O22" s="27"/>
      <c r="P22" s="28">
        <f t="shared" si="5"/>
        <v>89558951.68</v>
      </c>
      <c r="Q22" s="27">
        <v>0</v>
      </c>
      <c r="R22" s="27">
        <v>929995.2</v>
      </c>
      <c r="S22" s="27">
        <v>5254659.22</v>
      </c>
      <c r="T22" s="27">
        <v>6109855.09</v>
      </c>
      <c r="U22" s="27">
        <v>5581038.21</v>
      </c>
      <c r="V22" s="27">
        <v>3581886.93</v>
      </c>
      <c r="W22" s="27">
        <v>1783614.03</v>
      </c>
      <c r="X22" s="27">
        <v>6758825.59</v>
      </c>
      <c r="Y22" s="27">
        <v>7305041.75</v>
      </c>
      <c r="Z22" s="27">
        <v>10954773.51</v>
      </c>
      <c r="AA22" s="27"/>
      <c r="AB22" s="27"/>
      <c r="AC22" s="27">
        <f t="shared" si="6"/>
        <v>48259689.529999994</v>
      </c>
      <c r="AD22" s="27"/>
      <c r="AE22" s="27">
        <v>929995.2</v>
      </c>
      <c r="AF22" s="27">
        <v>3469547.22</v>
      </c>
      <c r="AG22" s="27">
        <v>7546900.37</v>
      </c>
      <c r="AH22" s="27">
        <v>5929104.93</v>
      </c>
      <c r="AI22" s="27">
        <v>3581886.93</v>
      </c>
      <c r="AJ22" s="27">
        <v>1783614.03</v>
      </c>
      <c r="AK22" s="27">
        <v>6758825.59</v>
      </c>
      <c r="AL22" s="27">
        <v>7194441.11</v>
      </c>
      <c r="AM22" s="27">
        <v>10848510.15</v>
      </c>
      <c r="AN22" s="27"/>
      <c r="AO22" s="27"/>
      <c r="AP22" s="182">
        <f t="shared" si="7"/>
        <v>48042825.53</v>
      </c>
      <c r="AQ22" s="117"/>
      <c r="AR22" s="117"/>
      <c r="AS22" s="140"/>
      <c r="AT22" s="120"/>
    </row>
    <row r="23" spans="1:46" s="12" customFormat="1" ht="15">
      <c r="A23" s="45" t="s">
        <v>154</v>
      </c>
      <c r="B23" s="26" t="s">
        <v>102</v>
      </c>
      <c r="C23" s="134">
        <v>20200000</v>
      </c>
      <c r="D23" s="27">
        <v>7931222.34</v>
      </c>
      <c r="E23" s="27">
        <v>2001996.8</v>
      </c>
      <c r="F23" s="27">
        <v>84305.88</v>
      </c>
      <c r="G23" s="27">
        <v>4654187.58</v>
      </c>
      <c r="H23" s="27">
        <v>773526.78</v>
      </c>
      <c r="I23" s="27">
        <v>0</v>
      </c>
      <c r="J23" s="27">
        <v>0</v>
      </c>
      <c r="K23" s="86">
        <v>265056</v>
      </c>
      <c r="L23" s="27">
        <v>0</v>
      </c>
      <c r="M23" s="27">
        <v>-1600000</v>
      </c>
      <c r="N23" s="27"/>
      <c r="O23" s="27"/>
      <c r="P23" s="28">
        <f t="shared" si="5"/>
        <v>14110295.38</v>
      </c>
      <c r="Q23" s="27">
        <v>0</v>
      </c>
      <c r="R23" s="27">
        <v>4089495.4</v>
      </c>
      <c r="S23" s="27">
        <v>438552.08</v>
      </c>
      <c r="T23" s="27">
        <v>237519.58</v>
      </c>
      <c r="U23" s="27">
        <v>317929.65</v>
      </c>
      <c r="V23" s="27">
        <v>226421.36</v>
      </c>
      <c r="W23" s="27">
        <v>5084990.93</v>
      </c>
      <c r="X23" s="27">
        <v>280116</v>
      </c>
      <c r="Y23" s="27">
        <v>474593.81</v>
      </c>
      <c r="Z23" s="27">
        <v>323288</v>
      </c>
      <c r="AA23" s="27"/>
      <c r="AB23" s="27"/>
      <c r="AC23" s="27">
        <f t="shared" si="6"/>
        <v>11472906.81</v>
      </c>
      <c r="AD23" s="27"/>
      <c r="AE23" s="27">
        <v>4089495.4</v>
      </c>
      <c r="AF23" s="27">
        <v>438552.08</v>
      </c>
      <c r="AG23" s="27">
        <v>237519.58</v>
      </c>
      <c r="AH23" s="27">
        <v>317929.65</v>
      </c>
      <c r="AI23" s="27">
        <v>226421.36</v>
      </c>
      <c r="AJ23" s="27">
        <v>5084990.93</v>
      </c>
      <c r="AK23" s="27">
        <v>280116</v>
      </c>
      <c r="AL23" s="27">
        <v>474593.81</v>
      </c>
      <c r="AM23" s="27">
        <v>323288</v>
      </c>
      <c r="AN23" s="27"/>
      <c r="AO23" s="27"/>
      <c r="AP23" s="182">
        <f t="shared" si="7"/>
        <v>11472906.81</v>
      </c>
      <c r="AQ23" s="117"/>
      <c r="AR23" s="117"/>
      <c r="AS23" s="140"/>
      <c r="AT23" s="120"/>
    </row>
    <row r="24" spans="1:46" s="12" customFormat="1" ht="15">
      <c r="A24" s="45" t="s">
        <v>155</v>
      </c>
      <c r="B24" s="26" t="s">
        <v>103</v>
      </c>
      <c r="C24" s="134">
        <v>20100000</v>
      </c>
      <c r="D24" s="27">
        <v>4915045.6</v>
      </c>
      <c r="E24" s="27">
        <v>815945.56</v>
      </c>
      <c r="F24" s="27">
        <v>1321314.2</v>
      </c>
      <c r="G24" s="27">
        <v>0</v>
      </c>
      <c r="H24" s="27">
        <v>1553644.49</v>
      </c>
      <c r="I24" s="27">
        <v>619959.96</v>
      </c>
      <c r="J24" s="27">
        <v>1464032.8</v>
      </c>
      <c r="K24" s="86">
        <v>2835748</v>
      </c>
      <c r="L24" s="27">
        <v>389803</v>
      </c>
      <c r="M24" s="27">
        <v>1467832</v>
      </c>
      <c r="N24" s="27"/>
      <c r="O24" s="27"/>
      <c r="P24" s="28">
        <f t="shared" si="5"/>
        <v>15383325.61</v>
      </c>
      <c r="Q24" s="27">
        <v>0</v>
      </c>
      <c r="R24" s="27">
        <v>815945.56</v>
      </c>
      <c r="S24" s="27">
        <v>1277162.2</v>
      </c>
      <c r="T24" s="27">
        <v>542160</v>
      </c>
      <c r="U24" s="27">
        <v>981342.4</v>
      </c>
      <c r="V24" s="27">
        <v>1131282.46</v>
      </c>
      <c r="W24" s="27">
        <v>511437.6</v>
      </c>
      <c r="X24" s="27">
        <v>2381688.8</v>
      </c>
      <c r="Y24" s="27">
        <v>138000</v>
      </c>
      <c r="Z24" s="27">
        <v>4637727</v>
      </c>
      <c r="AA24" s="27"/>
      <c r="AB24" s="27"/>
      <c r="AC24" s="27">
        <f t="shared" si="6"/>
        <v>12416746.02</v>
      </c>
      <c r="AD24" s="27"/>
      <c r="AE24" s="27">
        <v>815945.56</v>
      </c>
      <c r="AF24" s="27">
        <v>743787.2</v>
      </c>
      <c r="AG24" s="27">
        <v>1075535</v>
      </c>
      <c r="AH24" s="27">
        <v>981342.4</v>
      </c>
      <c r="AI24" s="27">
        <v>1131282.46</v>
      </c>
      <c r="AJ24" s="27">
        <v>511437.6</v>
      </c>
      <c r="AK24" s="27">
        <v>1240140.8</v>
      </c>
      <c r="AL24" s="27">
        <v>1279548</v>
      </c>
      <c r="AM24" s="27">
        <v>4637727</v>
      </c>
      <c r="AN24" s="27"/>
      <c r="AO24" s="27"/>
      <c r="AP24" s="182">
        <f t="shared" si="7"/>
        <v>12416746.02</v>
      </c>
      <c r="AQ24" s="117"/>
      <c r="AR24" s="117"/>
      <c r="AS24" s="140"/>
      <c r="AT24" s="120"/>
    </row>
    <row r="25" spans="1:46" s="12" customFormat="1" ht="15">
      <c r="A25" s="45" t="s">
        <v>156</v>
      </c>
      <c r="B25" s="26" t="s">
        <v>100</v>
      </c>
      <c r="C25" s="134">
        <f>264119600+61013840</f>
        <v>325133440</v>
      </c>
      <c r="D25" s="27">
        <v>20628114.73</v>
      </c>
      <c r="E25" s="27">
        <v>7875470.38</v>
      </c>
      <c r="F25" s="27">
        <v>13720152.07</v>
      </c>
      <c r="G25" s="27">
        <v>13366168.59</v>
      </c>
      <c r="H25" s="27">
        <v>8978366.45</v>
      </c>
      <c r="I25" s="27">
        <v>4781647.29</v>
      </c>
      <c r="J25" s="27">
        <v>5088337.86</v>
      </c>
      <c r="K25" s="86">
        <v>37054617.23</v>
      </c>
      <c r="L25" s="27">
        <v>37110301.68</v>
      </c>
      <c r="M25" s="27">
        <v>36323171.58</v>
      </c>
      <c r="N25" s="27"/>
      <c r="O25" s="27"/>
      <c r="P25" s="28">
        <f t="shared" si="5"/>
        <v>184926347.86</v>
      </c>
      <c r="Q25" s="27">
        <v>18895405.25</v>
      </c>
      <c r="R25" s="27">
        <v>9580845.58</v>
      </c>
      <c r="S25" s="27">
        <v>13715985.49</v>
      </c>
      <c r="T25" s="27">
        <v>13362694.74</v>
      </c>
      <c r="U25" s="27">
        <v>8978366.45</v>
      </c>
      <c r="V25" s="27">
        <v>4785178.31</v>
      </c>
      <c r="W25" s="27">
        <v>4665559.17</v>
      </c>
      <c r="X25" s="27">
        <v>37501186.94</v>
      </c>
      <c r="Y25" s="27">
        <v>36936325.55</v>
      </c>
      <c r="Z25" s="27">
        <v>36497147.71</v>
      </c>
      <c r="AA25" s="27"/>
      <c r="AB25" s="27"/>
      <c r="AC25" s="27">
        <f t="shared" si="6"/>
        <v>184918695.19000003</v>
      </c>
      <c r="AD25" s="27">
        <v>18895405.25</v>
      </c>
      <c r="AE25" s="27">
        <v>9580845.58</v>
      </c>
      <c r="AF25" s="27">
        <v>13715985.49</v>
      </c>
      <c r="AG25" s="27">
        <v>13362694.74</v>
      </c>
      <c r="AH25" s="27">
        <v>8978366.45</v>
      </c>
      <c r="AI25" s="27">
        <v>4785178.31</v>
      </c>
      <c r="AJ25" s="27">
        <v>4665559.17</v>
      </c>
      <c r="AK25" s="27">
        <v>37501186.94</v>
      </c>
      <c r="AL25" s="27">
        <v>36936325.55</v>
      </c>
      <c r="AM25" s="27">
        <v>4548895.84</v>
      </c>
      <c r="AN25" s="27"/>
      <c r="AO25" s="27"/>
      <c r="AP25" s="182">
        <f t="shared" si="7"/>
        <v>152970443.32000002</v>
      </c>
      <c r="AQ25" s="117"/>
      <c r="AR25" s="117"/>
      <c r="AS25" s="140"/>
      <c r="AT25" s="120"/>
    </row>
    <row r="26" spans="1:46" s="12" customFormat="1" ht="15">
      <c r="A26" s="45" t="s">
        <v>157</v>
      </c>
      <c r="B26" s="26" t="s">
        <v>101</v>
      </c>
      <c r="C26" s="134">
        <v>3000000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6">
        <v>0</v>
      </c>
      <c r="L26" s="27">
        <v>0</v>
      </c>
      <c r="M26" s="27">
        <v>0</v>
      </c>
      <c r="N26" s="27"/>
      <c r="O26" s="27"/>
      <c r="P26" s="28">
        <f t="shared" si="5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/>
      <c r="AB26" s="27"/>
      <c r="AC26" s="27">
        <f t="shared" si="6"/>
        <v>0</v>
      </c>
      <c r="AD26" s="27"/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/>
      <c r="AO26" s="27"/>
      <c r="AP26" s="182">
        <f t="shared" si="7"/>
        <v>0</v>
      </c>
      <c r="AQ26" s="117"/>
      <c r="AR26" s="117"/>
      <c r="AS26" s="140"/>
      <c r="AT26" s="120"/>
    </row>
    <row r="27" spans="1:46" s="12" customFormat="1" ht="15">
      <c r="A27" s="45" t="s">
        <v>158</v>
      </c>
      <c r="B27" s="26" t="s">
        <v>97</v>
      </c>
      <c r="C27" s="125">
        <v>500000</v>
      </c>
      <c r="D27" s="27">
        <v>0</v>
      </c>
      <c r="E27" s="27">
        <v>0</v>
      </c>
      <c r="F27" s="27">
        <v>0</v>
      </c>
      <c r="G27" s="27">
        <v>0</v>
      </c>
      <c r="H27" s="27">
        <v>499992</v>
      </c>
      <c r="I27" s="27">
        <v>0</v>
      </c>
      <c r="J27" s="27">
        <v>0</v>
      </c>
      <c r="K27" s="86">
        <v>0</v>
      </c>
      <c r="L27" s="27">
        <v>0</v>
      </c>
      <c r="M27" s="27">
        <v>0</v>
      </c>
      <c r="N27" s="27"/>
      <c r="O27" s="27"/>
      <c r="P27" s="28">
        <f t="shared" si="5"/>
        <v>499992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180720</v>
      </c>
      <c r="W27" s="27">
        <v>0</v>
      </c>
      <c r="X27" s="27">
        <v>180720</v>
      </c>
      <c r="Y27" s="27">
        <v>90360</v>
      </c>
      <c r="Z27" s="27">
        <v>0</v>
      </c>
      <c r="AA27" s="27"/>
      <c r="AB27" s="27"/>
      <c r="AC27" s="27">
        <f t="shared" si="6"/>
        <v>451800</v>
      </c>
      <c r="AD27" s="27"/>
      <c r="AE27" s="27">
        <v>0</v>
      </c>
      <c r="AF27" s="27">
        <v>0</v>
      </c>
      <c r="AG27" s="27">
        <v>0</v>
      </c>
      <c r="AH27" s="27">
        <v>0</v>
      </c>
      <c r="AI27" s="27">
        <v>180720</v>
      </c>
      <c r="AJ27" s="27">
        <v>0</v>
      </c>
      <c r="AK27" s="27">
        <v>180720</v>
      </c>
      <c r="AL27" s="27">
        <v>90360</v>
      </c>
      <c r="AM27" s="27">
        <v>0</v>
      </c>
      <c r="AN27" s="27"/>
      <c r="AO27" s="27"/>
      <c r="AP27" s="182">
        <f t="shared" si="7"/>
        <v>451800</v>
      </c>
      <c r="AQ27" s="117"/>
      <c r="AR27" s="117"/>
      <c r="AS27" s="140"/>
      <c r="AT27" s="120"/>
    </row>
    <row r="28" spans="1:46" s="12" customFormat="1" ht="15">
      <c r="A28" s="45" t="s">
        <v>159</v>
      </c>
      <c r="B28" s="26" t="s">
        <v>117</v>
      </c>
      <c r="C28" s="125">
        <v>20000000</v>
      </c>
      <c r="D28" s="27">
        <v>0</v>
      </c>
      <c r="E28" s="27">
        <v>0</v>
      </c>
      <c r="F28" s="27">
        <v>9929560</v>
      </c>
      <c r="G28" s="27">
        <v>784311.75</v>
      </c>
      <c r="H28" s="27">
        <v>1448812.16</v>
      </c>
      <c r="I28" s="27">
        <v>0</v>
      </c>
      <c r="J28" s="27">
        <v>0</v>
      </c>
      <c r="K28" s="86">
        <v>0</v>
      </c>
      <c r="L28" s="27">
        <v>392612.2</v>
      </c>
      <c r="M28" s="27">
        <v>1212063.95</v>
      </c>
      <c r="N28" s="27"/>
      <c r="O28" s="27"/>
      <c r="P28" s="28">
        <f t="shared" si="5"/>
        <v>13767360.059999999</v>
      </c>
      <c r="Q28" s="27">
        <v>0</v>
      </c>
      <c r="R28" s="27">
        <v>0</v>
      </c>
      <c r="S28" s="27">
        <v>0</v>
      </c>
      <c r="T28" s="27">
        <v>784311.75</v>
      </c>
      <c r="U28" s="27">
        <v>1015859.25</v>
      </c>
      <c r="V28" s="27">
        <v>2405471.55</v>
      </c>
      <c r="W28" s="27">
        <v>759742.86</v>
      </c>
      <c r="X28" s="27">
        <v>0</v>
      </c>
      <c r="Y28" s="27">
        <v>0</v>
      </c>
      <c r="Z28" s="27">
        <v>3226595.98</v>
      </c>
      <c r="AA28" s="27"/>
      <c r="AB28" s="27"/>
      <c r="AC28" s="27">
        <f t="shared" si="6"/>
        <v>8191981.390000001</v>
      </c>
      <c r="AD28" s="27"/>
      <c r="AE28" s="27">
        <v>0</v>
      </c>
      <c r="AF28" s="27">
        <v>0</v>
      </c>
      <c r="AG28" s="27">
        <v>784311.75</v>
      </c>
      <c r="AH28" s="27">
        <v>1015859.25</v>
      </c>
      <c r="AI28" s="27">
        <v>2405471.55</v>
      </c>
      <c r="AJ28" s="27">
        <v>759742.86</v>
      </c>
      <c r="AK28" s="27">
        <v>0</v>
      </c>
      <c r="AL28" s="27">
        <v>0</v>
      </c>
      <c r="AM28" s="27">
        <v>3226595.98</v>
      </c>
      <c r="AN28" s="27"/>
      <c r="AO28" s="27"/>
      <c r="AP28" s="182">
        <f t="shared" si="7"/>
        <v>8191981.390000001</v>
      </c>
      <c r="AQ28" s="117"/>
      <c r="AR28" s="117"/>
      <c r="AS28" s="140"/>
      <c r="AT28" s="120"/>
    </row>
    <row r="29" spans="1:46" s="12" customFormat="1" ht="15">
      <c r="A29" s="45" t="s">
        <v>160</v>
      </c>
      <c r="B29" s="26" t="s">
        <v>164</v>
      </c>
      <c r="C29" s="125">
        <f>7260000-7260000</f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86">
        <v>0</v>
      </c>
      <c r="L29" s="27">
        <v>0</v>
      </c>
      <c r="M29" s="27"/>
      <c r="N29" s="27"/>
      <c r="O29" s="27"/>
      <c r="P29" s="28">
        <f>SUM(D29:O29)</f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/>
      <c r="AB29" s="27"/>
      <c r="AC29" s="27">
        <f>SUM(Q29:AB29)</f>
        <v>0</v>
      </c>
      <c r="AD29" s="27"/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/>
      <c r="AO29" s="27"/>
      <c r="AP29" s="182">
        <f>SUM(AD29:AO29)</f>
        <v>0</v>
      </c>
      <c r="AQ29" s="117"/>
      <c r="AR29" s="117"/>
      <c r="AS29" s="140"/>
      <c r="AT29" s="120"/>
    </row>
    <row r="30" spans="1:46" s="12" customFormat="1" ht="15.75">
      <c r="A30" s="45" t="s">
        <v>161</v>
      </c>
      <c r="B30" s="127" t="s">
        <v>58</v>
      </c>
      <c r="C30" s="128">
        <f>C31</f>
        <v>113027200</v>
      </c>
      <c r="D30" s="128">
        <f aca="true" t="shared" si="8" ref="D30:AP30">D31</f>
        <v>9776670.48</v>
      </c>
      <c r="E30" s="128">
        <f t="shared" si="8"/>
        <v>9264594.4</v>
      </c>
      <c r="F30" s="128">
        <f t="shared" si="8"/>
        <v>16996302</v>
      </c>
      <c r="G30" s="128">
        <f t="shared" si="8"/>
        <v>46696963.22</v>
      </c>
      <c r="H30" s="128">
        <f t="shared" si="8"/>
        <v>4211986.88</v>
      </c>
      <c r="I30" s="128">
        <f t="shared" si="8"/>
        <v>37902.44</v>
      </c>
      <c r="J30" s="128">
        <f t="shared" si="8"/>
        <v>130534.5</v>
      </c>
      <c r="K30" s="128">
        <f t="shared" si="8"/>
        <v>1179813.64</v>
      </c>
      <c r="L30" s="128">
        <f t="shared" si="8"/>
        <v>374268</v>
      </c>
      <c r="M30" s="128">
        <f t="shared" si="8"/>
        <v>104537.13</v>
      </c>
      <c r="N30" s="128">
        <f t="shared" si="8"/>
        <v>0</v>
      </c>
      <c r="O30" s="133">
        <f t="shared" si="8"/>
        <v>0</v>
      </c>
      <c r="P30" s="128">
        <f t="shared" si="8"/>
        <v>88773572.68999998</v>
      </c>
      <c r="Q30" s="128">
        <f t="shared" si="8"/>
        <v>8976670.48</v>
      </c>
      <c r="R30" s="128">
        <f t="shared" si="8"/>
        <v>9202330.4</v>
      </c>
      <c r="S30" s="128">
        <f t="shared" si="8"/>
        <v>16911724.4</v>
      </c>
      <c r="T30" s="128">
        <f t="shared" si="8"/>
        <v>46696565.22</v>
      </c>
      <c r="U30" s="128">
        <f t="shared" si="8"/>
        <v>4178070.88</v>
      </c>
      <c r="V30" s="128">
        <f t="shared" si="8"/>
        <v>106501.24</v>
      </c>
      <c r="W30" s="128">
        <f t="shared" si="8"/>
        <v>180799.3</v>
      </c>
      <c r="X30" s="128">
        <f t="shared" si="8"/>
        <v>1142336.19</v>
      </c>
      <c r="Y30" s="128">
        <f t="shared" si="8"/>
        <v>411744.45</v>
      </c>
      <c r="Z30" s="128">
        <f t="shared" si="8"/>
        <v>104537.13</v>
      </c>
      <c r="AA30" s="128">
        <f t="shared" si="8"/>
        <v>0</v>
      </c>
      <c r="AB30" s="128">
        <f t="shared" si="8"/>
        <v>0</v>
      </c>
      <c r="AC30" s="128">
        <f t="shared" si="8"/>
        <v>87911279.68999998</v>
      </c>
      <c r="AD30" s="128">
        <f t="shared" si="8"/>
        <v>8976670.48</v>
      </c>
      <c r="AE30" s="128">
        <f t="shared" si="8"/>
        <v>9202330.4</v>
      </c>
      <c r="AF30" s="128">
        <f t="shared" si="8"/>
        <v>16526162.39</v>
      </c>
      <c r="AG30" s="128">
        <f t="shared" si="8"/>
        <v>47080093.22</v>
      </c>
      <c r="AH30" s="128">
        <f t="shared" si="8"/>
        <v>4178070.88</v>
      </c>
      <c r="AI30" s="128">
        <f t="shared" si="8"/>
        <v>106501.24</v>
      </c>
      <c r="AJ30" s="128">
        <f t="shared" si="8"/>
        <v>171542.81</v>
      </c>
      <c r="AK30" s="128">
        <f t="shared" si="8"/>
        <v>1120925.84</v>
      </c>
      <c r="AL30" s="128">
        <f t="shared" si="8"/>
        <v>385063.35</v>
      </c>
      <c r="AM30" s="128">
        <f t="shared" si="8"/>
        <v>109771.51</v>
      </c>
      <c r="AN30" s="128">
        <f t="shared" si="8"/>
        <v>0</v>
      </c>
      <c r="AO30" s="128">
        <f t="shared" si="8"/>
        <v>0</v>
      </c>
      <c r="AP30" s="129">
        <f t="shared" si="8"/>
        <v>87857132.12</v>
      </c>
      <c r="AQ30" s="117"/>
      <c r="AR30" s="117"/>
      <c r="AS30" s="140"/>
      <c r="AT30" s="120"/>
    </row>
    <row r="31" spans="1:46" s="12" customFormat="1" ht="15.75" thickBot="1">
      <c r="A31" s="45" t="s">
        <v>162</v>
      </c>
      <c r="B31" s="123" t="s">
        <v>108</v>
      </c>
      <c r="C31" s="22">
        <v>113027200</v>
      </c>
      <c r="D31" s="22">
        <v>9776670.48</v>
      </c>
      <c r="E31" s="49">
        <v>9264594.4</v>
      </c>
      <c r="F31" s="49">
        <v>16996302</v>
      </c>
      <c r="G31" s="124">
        <v>46696963.22</v>
      </c>
      <c r="H31" s="49">
        <v>4211986.88</v>
      </c>
      <c r="I31" s="125">
        <v>37902.44</v>
      </c>
      <c r="J31" s="49">
        <v>130534.5</v>
      </c>
      <c r="K31" s="49">
        <v>1179813.64</v>
      </c>
      <c r="L31" s="49">
        <v>374268</v>
      </c>
      <c r="M31" s="49">
        <v>104537.13</v>
      </c>
      <c r="N31" s="49"/>
      <c r="O31" s="132"/>
      <c r="P31" s="28">
        <f>SUM(D31:O31)</f>
        <v>88773572.68999998</v>
      </c>
      <c r="Q31" s="22">
        <v>8976670.48</v>
      </c>
      <c r="R31" s="49">
        <v>9202330.4</v>
      </c>
      <c r="S31" s="49">
        <v>16911724.4</v>
      </c>
      <c r="T31" s="91">
        <v>46696565.22</v>
      </c>
      <c r="U31" s="49">
        <v>4178070.88</v>
      </c>
      <c r="V31" s="49">
        <v>106501.24</v>
      </c>
      <c r="W31" s="49">
        <v>180799.3</v>
      </c>
      <c r="X31" s="49">
        <v>1142336.19</v>
      </c>
      <c r="Y31" s="49">
        <v>411744.45</v>
      </c>
      <c r="Z31" s="49">
        <v>104537.13</v>
      </c>
      <c r="AA31" s="49"/>
      <c r="AB31" s="49"/>
      <c r="AC31" s="50">
        <f t="shared" si="6"/>
        <v>87911279.68999998</v>
      </c>
      <c r="AD31" s="22">
        <v>8976670.48</v>
      </c>
      <c r="AE31" s="49">
        <v>9202330.4</v>
      </c>
      <c r="AF31" s="49">
        <v>16526162.39</v>
      </c>
      <c r="AG31" s="91">
        <v>47080093.22</v>
      </c>
      <c r="AH31" s="49">
        <v>4178070.88</v>
      </c>
      <c r="AI31" s="49">
        <v>106501.24</v>
      </c>
      <c r="AJ31" s="49">
        <v>171542.81</v>
      </c>
      <c r="AK31" s="49">
        <v>1120925.84</v>
      </c>
      <c r="AL31" s="49">
        <v>385063.35</v>
      </c>
      <c r="AM31" s="49">
        <v>109771.51</v>
      </c>
      <c r="AN31" s="49"/>
      <c r="AO31" s="49"/>
      <c r="AP31" s="76">
        <f t="shared" si="7"/>
        <v>87857132.12</v>
      </c>
      <c r="AQ31" s="117"/>
      <c r="AR31" s="117"/>
      <c r="AS31" s="140"/>
      <c r="AT31" s="120"/>
    </row>
    <row r="32" spans="1:46" s="47" customFormat="1" ht="16.5" thickBot="1">
      <c r="A32" s="37"/>
      <c r="B32" s="73" t="s">
        <v>84</v>
      </c>
      <c r="C32" s="34">
        <f>SUM(C33:C35)</f>
        <v>82240000</v>
      </c>
      <c r="D32" s="34">
        <f aca="true" t="shared" si="9" ref="D32:M32">SUM(D33:D35)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4">
        <f t="shared" si="9"/>
        <v>0</v>
      </c>
      <c r="L32" s="34">
        <f t="shared" si="9"/>
        <v>0</v>
      </c>
      <c r="M32" s="34">
        <f t="shared" si="9"/>
        <v>0</v>
      </c>
      <c r="N32" s="34">
        <f aca="true" t="shared" si="10" ref="N32:AP32">SUM(N33:N35)</f>
        <v>0</v>
      </c>
      <c r="O32" s="34">
        <f t="shared" si="10"/>
        <v>0</v>
      </c>
      <c r="P32" s="34">
        <f t="shared" si="10"/>
        <v>0</v>
      </c>
      <c r="Q32" s="34">
        <f t="shared" si="10"/>
        <v>0</v>
      </c>
      <c r="R32" s="34">
        <f t="shared" si="10"/>
        <v>0</v>
      </c>
      <c r="S32" s="34">
        <f t="shared" si="10"/>
        <v>0</v>
      </c>
      <c r="T32" s="34">
        <f t="shared" si="10"/>
        <v>0</v>
      </c>
      <c r="U32" s="34">
        <f t="shared" si="10"/>
        <v>0</v>
      </c>
      <c r="V32" s="34">
        <f t="shared" si="10"/>
        <v>0</v>
      </c>
      <c r="W32" s="34">
        <f t="shared" si="10"/>
        <v>0</v>
      </c>
      <c r="X32" s="34">
        <f t="shared" si="10"/>
        <v>0</v>
      </c>
      <c r="Y32" s="34">
        <f t="shared" si="10"/>
        <v>0</v>
      </c>
      <c r="Z32" s="34">
        <f t="shared" si="10"/>
        <v>0</v>
      </c>
      <c r="AA32" s="34">
        <f t="shared" si="10"/>
        <v>0</v>
      </c>
      <c r="AB32" s="34">
        <f t="shared" si="10"/>
        <v>0</v>
      </c>
      <c r="AC32" s="34">
        <f t="shared" si="10"/>
        <v>0</v>
      </c>
      <c r="AD32" s="34">
        <f t="shared" si="10"/>
        <v>0</v>
      </c>
      <c r="AE32" s="34">
        <f t="shared" si="10"/>
        <v>0</v>
      </c>
      <c r="AF32" s="34">
        <f t="shared" si="10"/>
        <v>0</v>
      </c>
      <c r="AG32" s="34">
        <f t="shared" si="10"/>
        <v>0</v>
      </c>
      <c r="AH32" s="34">
        <f t="shared" si="10"/>
        <v>0</v>
      </c>
      <c r="AI32" s="34">
        <f t="shared" si="10"/>
        <v>0</v>
      </c>
      <c r="AJ32" s="34">
        <f t="shared" si="10"/>
        <v>0</v>
      </c>
      <c r="AK32" s="34">
        <f t="shared" si="10"/>
        <v>0</v>
      </c>
      <c r="AL32" s="34">
        <f t="shared" si="10"/>
        <v>0</v>
      </c>
      <c r="AM32" s="34">
        <f t="shared" si="10"/>
        <v>0</v>
      </c>
      <c r="AN32" s="34">
        <f t="shared" si="10"/>
        <v>0</v>
      </c>
      <c r="AO32" s="34">
        <f t="shared" si="10"/>
        <v>0</v>
      </c>
      <c r="AP32" s="35">
        <f t="shared" si="10"/>
        <v>0</v>
      </c>
      <c r="AQ32" s="117"/>
      <c r="AR32" s="117"/>
      <c r="AS32" s="140"/>
      <c r="AT32" s="120"/>
    </row>
    <row r="33" spans="1:46" s="12" customFormat="1" ht="15">
      <c r="A33" s="83" t="s">
        <v>132</v>
      </c>
      <c r="B33" s="21" t="s">
        <v>83</v>
      </c>
      <c r="C33" s="22">
        <v>19760000</v>
      </c>
      <c r="D33" s="22"/>
      <c r="E33" s="22">
        <v>0</v>
      </c>
      <c r="F33" s="22">
        <v>0</v>
      </c>
      <c r="G33" s="22">
        <v>0</v>
      </c>
      <c r="H33" s="22"/>
      <c r="I33" s="22">
        <v>0</v>
      </c>
      <c r="J33" s="22">
        <v>0</v>
      </c>
      <c r="K33" s="22">
        <v>0</v>
      </c>
      <c r="L33" s="22">
        <v>0</v>
      </c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/>
      <c r="AC33" s="23">
        <f>SUM(Q33:AB33)</f>
        <v>0</v>
      </c>
      <c r="AD33" s="22"/>
      <c r="AE33" s="22">
        <v>0</v>
      </c>
      <c r="AF33" s="22"/>
      <c r="AG33" s="22"/>
      <c r="AH33" s="27">
        <v>0</v>
      </c>
      <c r="AI33" s="22"/>
      <c r="AJ33" s="22"/>
      <c r="AK33" s="22">
        <v>0</v>
      </c>
      <c r="AL33" s="22"/>
      <c r="AM33" s="22"/>
      <c r="AN33" s="22"/>
      <c r="AO33" s="22"/>
      <c r="AP33" s="24">
        <f>SUM(AD33:AO33)</f>
        <v>0</v>
      </c>
      <c r="AQ33" s="117"/>
      <c r="AR33" s="117"/>
      <c r="AS33" s="140"/>
      <c r="AT33" s="120"/>
    </row>
    <row r="34" spans="1:46" s="12" customFormat="1" ht="15" hidden="1">
      <c r="A34" s="83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27">
        <v>0</v>
      </c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117"/>
      <c r="AR34" s="117"/>
      <c r="AS34" s="140"/>
      <c r="AT34" s="120"/>
    </row>
    <row r="35" spans="1:46" s="12" customFormat="1" ht="16.5" thickBot="1">
      <c r="A35" s="83" t="s">
        <v>113</v>
      </c>
      <c r="B35" s="123" t="s">
        <v>114</v>
      </c>
      <c r="C35" s="49">
        <v>62480000</v>
      </c>
      <c r="D35" s="49"/>
      <c r="E35" s="49">
        <v>0</v>
      </c>
      <c r="F35" s="49">
        <v>0</v>
      </c>
      <c r="G35" s="49">
        <v>0</v>
      </c>
      <c r="H35" s="49"/>
      <c r="I35" s="49">
        <v>0</v>
      </c>
      <c r="J35" s="49">
        <v>0</v>
      </c>
      <c r="K35" s="49">
        <v>0</v>
      </c>
      <c r="L35" s="49">
        <v>0</v>
      </c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8">
        <v>0</v>
      </c>
      <c r="Y35" s="49">
        <v>0</v>
      </c>
      <c r="Z35" s="49"/>
      <c r="AA35" s="49">
        <v>0</v>
      </c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27">
        <v>0</v>
      </c>
      <c r="AI35" s="49"/>
      <c r="AJ35" s="49"/>
      <c r="AK35" s="49">
        <v>0</v>
      </c>
      <c r="AL35" s="49"/>
      <c r="AM35" s="49"/>
      <c r="AN35" s="49"/>
      <c r="AO35" s="49"/>
      <c r="AP35" s="24">
        <f>SUM(AD35:AO35)</f>
        <v>0</v>
      </c>
      <c r="AQ35" s="117"/>
      <c r="AR35" s="117"/>
      <c r="AS35" s="140"/>
      <c r="AT35" s="120"/>
    </row>
    <row r="36" spans="1:48" s="30" customFormat="1" ht="16.5" thickBot="1">
      <c r="A36" s="84"/>
      <c r="B36" s="73" t="s">
        <v>61</v>
      </c>
      <c r="C36" s="34">
        <f aca="true" t="shared" si="11" ref="C36:AS36">SUM(C37:C38)</f>
        <v>10000000000</v>
      </c>
      <c r="D36" s="34">
        <f t="shared" si="11"/>
        <v>687537216.52</v>
      </c>
      <c r="E36" s="34">
        <f t="shared" si="11"/>
        <v>18293104.09</v>
      </c>
      <c r="F36" s="34">
        <f t="shared" si="11"/>
        <v>35558265.29</v>
      </c>
      <c r="G36" s="34">
        <f t="shared" si="11"/>
        <v>28415043.43</v>
      </c>
      <c r="H36" s="34">
        <f t="shared" si="11"/>
        <v>2466358.04</v>
      </c>
      <c r="I36" s="34">
        <f t="shared" si="11"/>
        <v>10861599.66</v>
      </c>
      <c r="J36" s="34">
        <f t="shared" si="11"/>
        <v>476982931.37</v>
      </c>
      <c r="K36" s="34">
        <f t="shared" si="11"/>
        <v>75681234.98</v>
      </c>
      <c r="L36" s="34">
        <f t="shared" si="11"/>
        <v>68395296.69</v>
      </c>
      <c r="M36" s="34">
        <f t="shared" si="11"/>
        <v>76682213.67</v>
      </c>
      <c r="N36" s="34">
        <f t="shared" si="11"/>
        <v>0</v>
      </c>
      <c r="O36" s="34">
        <f t="shared" si="11"/>
        <v>0</v>
      </c>
      <c r="P36" s="34">
        <f t="shared" si="11"/>
        <v>1480873263.74</v>
      </c>
      <c r="Q36" s="34">
        <f t="shared" si="11"/>
        <v>1339380.37</v>
      </c>
      <c r="R36" s="34">
        <f t="shared" si="11"/>
        <v>14150029.35</v>
      </c>
      <c r="S36" s="34">
        <f t="shared" si="11"/>
        <v>158624112.03</v>
      </c>
      <c r="T36" s="34">
        <f t="shared" si="11"/>
        <v>86728427.74</v>
      </c>
      <c r="U36" s="34">
        <f t="shared" si="11"/>
        <v>88725947.7</v>
      </c>
      <c r="V36" s="34">
        <f t="shared" si="11"/>
        <v>139414336.79</v>
      </c>
      <c r="W36" s="34">
        <f t="shared" si="11"/>
        <v>102327966.8</v>
      </c>
      <c r="X36" s="34">
        <f t="shared" si="11"/>
        <v>245509874.69</v>
      </c>
      <c r="Y36" s="34">
        <f t="shared" si="11"/>
        <v>183500811.98</v>
      </c>
      <c r="Z36" s="34">
        <f t="shared" si="11"/>
        <v>239947760.32</v>
      </c>
      <c r="AA36" s="34">
        <f t="shared" si="11"/>
        <v>0</v>
      </c>
      <c r="AB36" s="34">
        <f t="shared" si="11"/>
        <v>0</v>
      </c>
      <c r="AC36" s="34">
        <f t="shared" si="11"/>
        <v>1260268647.77</v>
      </c>
      <c r="AD36" s="34">
        <f t="shared" si="11"/>
        <v>1339380.37</v>
      </c>
      <c r="AE36" s="34">
        <f t="shared" si="11"/>
        <v>14150029.35</v>
      </c>
      <c r="AF36" s="34">
        <f t="shared" si="11"/>
        <v>158616572.03</v>
      </c>
      <c r="AG36" s="34">
        <f t="shared" si="11"/>
        <v>86735967.74</v>
      </c>
      <c r="AH36" s="34">
        <f t="shared" si="11"/>
        <v>88725947.7</v>
      </c>
      <c r="AI36" s="34">
        <f t="shared" si="11"/>
        <v>139414336.79</v>
      </c>
      <c r="AJ36" s="34">
        <f t="shared" si="11"/>
        <v>99617166.8</v>
      </c>
      <c r="AK36" s="34">
        <f t="shared" si="11"/>
        <v>248211974.69</v>
      </c>
      <c r="AL36" s="34">
        <f t="shared" si="11"/>
        <v>183500811.98</v>
      </c>
      <c r="AM36" s="34">
        <f t="shared" si="11"/>
        <v>232151306.76</v>
      </c>
      <c r="AN36" s="34">
        <f t="shared" si="11"/>
        <v>0</v>
      </c>
      <c r="AO36" s="34">
        <f t="shared" si="11"/>
        <v>0</v>
      </c>
      <c r="AP36" s="35">
        <f t="shared" si="11"/>
        <v>1252463494.21</v>
      </c>
      <c r="AQ36" s="117"/>
      <c r="AR36" s="117"/>
      <c r="AS36" s="140"/>
      <c r="AT36" s="120"/>
      <c r="AU36" s="25"/>
      <c r="AV36" s="138"/>
    </row>
    <row r="37" spans="1:46" s="12" customFormat="1" ht="23.25" customHeight="1" thickBot="1">
      <c r="A37" s="48" t="s">
        <v>79</v>
      </c>
      <c r="B37" s="26" t="s">
        <v>59</v>
      </c>
      <c r="C37" s="27">
        <v>10000000000</v>
      </c>
      <c r="D37" s="28">
        <v>687537216.52</v>
      </c>
      <c r="E37" s="27">
        <v>18293104.09</v>
      </c>
      <c r="F37" s="27">
        <v>35558265.29</v>
      </c>
      <c r="G37" s="27">
        <v>28415043.43</v>
      </c>
      <c r="H37" s="28">
        <v>2466358.04</v>
      </c>
      <c r="I37" s="27">
        <v>10861599.66</v>
      </c>
      <c r="J37" s="27">
        <v>476982931.37</v>
      </c>
      <c r="K37" s="131">
        <v>75681234.98</v>
      </c>
      <c r="L37" s="27">
        <v>68395296.69</v>
      </c>
      <c r="M37" s="27">
        <v>76682213.67</v>
      </c>
      <c r="N37" s="27"/>
      <c r="O37" s="28"/>
      <c r="P37" s="23">
        <f>SUM(D37:O37)</f>
        <v>1480873263.74</v>
      </c>
      <c r="Q37" s="28">
        <v>1339380.37</v>
      </c>
      <c r="R37" s="27">
        <v>14150029.35</v>
      </c>
      <c r="S37" s="27">
        <v>158624112.03</v>
      </c>
      <c r="T37" s="27">
        <v>86728427.74</v>
      </c>
      <c r="U37" s="27">
        <v>88725947.7</v>
      </c>
      <c r="V37" s="27">
        <v>139414336.79</v>
      </c>
      <c r="W37" s="27">
        <v>102327966.8</v>
      </c>
      <c r="X37" s="27">
        <v>245509874.69</v>
      </c>
      <c r="Y37" s="27">
        <v>183500811.98</v>
      </c>
      <c r="Z37" s="27">
        <v>239947760.32</v>
      </c>
      <c r="AA37" s="27"/>
      <c r="AB37" s="27"/>
      <c r="AC37" s="50">
        <f>SUM(Q37:AB37)</f>
        <v>1260268647.77</v>
      </c>
      <c r="AD37" s="28">
        <v>1339380.37</v>
      </c>
      <c r="AE37" s="27">
        <v>14150029.35</v>
      </c>
      <c r="AF37" s="27">
        <v>158616572.03</v>
      </c>
      <c r="AG37" s="27">
        <v>86735967.74</v>
      </c>
      <c r="AH37" s="27">
        <v>88725947.7</v>
      </c>
      <c r="AI37" s="27">
        <v>139414336.79</v>
      </c>
      <c r="AJ37" s="27">
        <v>99617166.8</v>
      </c>
      <c r="AK37" s="27">
        <v>248211974.69</v>
      </c>
      <c r="AL37" s="27">
        <v>183500811.98</v>
      </c>
      <c r="AM37" s="27">
        <v>232151306.76</v>
      </c>
      <c r="AN37" s="27"/>
      <c r="AO37" s="27"/>
      <c r="AP37" s="24">
        <f>SUM(AD37:AO37)</f>
        <v>1252463494.21</v>
      </c>
      <c r="AQ37" s="117"/>
      <c r="AR37" s="117"/>
      <c r="AS37" s="140"/>
      <c r="AT37" s="120"/>
    </row>
    <row r="38" spans="1:46" s="12" customFormat="1" ht="31.5" customHeight="1" hidden="1" thickBot="1">
      <c r="A38" s="48" t="s">
        <v>92</v>
      </c>
      <c r="B38" s="119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117"/>
      <c r="AR38" s="117"/>
      <c r="AS38" s="140"/>
      <c r="AT38" s="120"/>
    </row>
    <row r="39" spans="1:48" s="25" customFormat="1" ht="18.75" thickBot="1">
      <c r="A39" s="173" t="s">
        <v>50</v>
      </c>
      <c r="B39" s="174"/>
      <c r="C39" s="31">
        <f aca="true" t="shared" si="12" ref="C39:O39">SUM(C14+C36)</f>
        <v>11073805300</v>
      </c>
      <c r="D39" s="31">
        <f t="shared" si="12"/>
        <v>754470478.92</v>
      </c>
      <c r="E39" s="31">
        <f t="shared" si="12"/>
        <v>63981854.95999999</v>
      </c>
      <c r="F39" s="31">
        <f t="shared" si="12"/>
        <v>89265106.72999999</v>
      </c>
      <c r="G39" s="31">
        <f t="shared" si="12"/>
        <v>123088521.47</v>
      </c>
      <c r="H39" s="31">
        <f t="shared" si="12"/>
        <v>21438686.799999997</v>
      </c>
      <c r="I39" s="31">
        <f t="shared" si="12"/>
        <v>58131279.400000006</v>
      </c>
      <c r="J39" s="31">
        <f t="shared" si="12"/>
        <v>485325587.42</v>
      </c>
      <c r="K39" s="31">
        <f t="shared" si="12"/>
        <v>118488195.85</v>
      </c>
      <c r="L39" s="31">
        <f t="shared" si="12"/>
        <v>128237471.5</v>
      </c>
      <c r="M39" s="31">
        <f t="shared" si="12"/>
        <v>372970102.96</v>
      </c>
      <c r="N39" s="31">
        <f t="shared" si="12"/>
        <v>0</v>
      </c>
      <c r="O39" s="118">
        <f t="shared" si="12"/>
        <v>0</v>
      </c>
      <c r="P39" s="118">
        <f aca="true" t="shared" si="13" ref="P39:AP39">SUM(P14+P36)</f>
        <v>2215397286.0099998</v>
      </c>
      <c r="Q39" s="118">
        <f t="shared" si="13"/>
        <v>29211456.1</v>
      </c>
      <c r="R39" s="118">
        <f t="shared" si="13"/>
        <v>50118437.83</v>
      </c>
      <c r="S39" s="118">
        <f t="shared" si="13"/>
        <v>199367595.9</v>
      </c>
      <c r="T39" s="118">
        <f t="shared" si="13"/>
        <v>163152290.64</v>
      </c>
      <c r="U39" s="118">
        <f t="shared" si="13"/>
        <v>120044614.54</v>
      </c>
      <c r="V39" s="118">
        <f t="shared" si="13"/>
        <v>156752181.23</v>
      </c>
      <c r="W39" s="118">
        <f t="shared" si="13"/>
        <v>120761784.57</v>
      </c>
      <c r="X39" s="118">
        <f t="shared" si="13"/>
        <v>295604506.83</v>
      </c>
      <c r="Y39" s="118">
        <f t="shared" si="13"/>
        <v>244234674.02999997</v>
      </c>
      <c r="Z39" s="118">
        <f t="shared" si="13"/>
        <v>297208974.39</v>
      </c>
      <c r="AA39" s="118">
        <f t="shared" si="13"/>
        <v>0</v>
      </c>
      <c r="AB39" s="118">
        <f t="shared" si="13"/>
        <v>0</v>
      </c>
      <c r="AC39" s="118">
        <f t="shared" si="13"/>
        <v>1676456516.06</v>
      </c>
      <c r="AD39" s="118">
        <f t="shared" si="13"/>
        <v>29211456.1</v>
      </c>
      <c r="AE39" s="118">
        <f t="shared" si="13"/>
        <v>50118437.83</v>
      </c>
      <c r="AF39" s="118">
        <f t="shared" si="13"/>
        <v>195774626.41</v>
      </c>
      <c r="AG39" s="118">
        <f t="shared" si="13"/>
        <v>166395159.39999998</v>
      </c>
      <c r="AH39" s="118">
        <f t="shared" si="13"/>
        <v>120392681.26</v>
      </c>
      <c r="AI39" s="118">
        <f t="shared" si="13"/>
        <v>156752181.23</v>
      </c>
      <c r="AJ39" s="118">
        <f t="shared" si="13"/>
        <v>118041728.08</v>
      </c>
      <c r="AK39" s="118">
        <f t="shared" si="13"/>
        <v>297143648.48</v>
      </c>
      <c r="AL39" s="118">
        <f t="shared" si="13"/>
        <v>245238940.29</v>
      </c>
      <c r="AM39" s="118">
        <f t="shared" si="13"/>
        <v>257363239.98</v>
      </c>
      <c r="AN39" s="118">
        <f t="shared" si="13"/>
        <v>0</v>
      </c>
      <c r="AO39" s="118">
        <f t="shared" si="13"/>
        <v>0</v>
      </c>
      <c r="AP39" s="183">
        <f t="shared" si="13"/>
        <v>1636432099.06</v>
      </c>
      <c r="AQ39" s="117"/>
      <c r="AR39" s="117"/>
      <c r="AS39" s="140"/>
      <c r="AT39" s="120"/>
      <c r="AV39" s="138"/>
    </row>
    <row r="40" spans="1:45" ht="15">
      <c r="A40" s="113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Q40" s="117"/>
      <c r="AR40" s="117"/>
      <c r="AS40" s="140"/>
    </row>
    <row r="41" spans="1:42" ht="15">
      <c r="A41" s="12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151" t="s">
        <v>169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3"/>
    </row>
    <row r="43" spans="1:42" ht="27.75" customHeight="1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3"/>
    </row>
    <row r="44" spans="1:42" ht="15" hidden="1">
      <c r="A44" s="63">
        <f ca="1">TODAY()</f>
        <v>40499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 customHeight="1">
      <c r="A46" s="63"/>
      <c r="B46" s="5"/>
      <c r="C46" s="5"/>
      <c r="D46" s="5"/>
      <c r="E46" s="5"/>
      <c r="F46" s="5"/>
      <c r="G46" s="5"/>
      <c r="H46" s="5"/>
      <c r="I46" s="5"/>
      <c r="J46" s="2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0" t="s">
        <v>118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5"/>
      <c r="R49" s="5"/>
      <c r="S49" s="5"/>
      <c r="T49" s="5"/>
      <c r="U49" s="38"/>
      <c r="V49" s="5"/>
      <c r="W49" s="5"/>
      <c r="X49" s="5"/>
      <c r="Y49" s="5"/>
      <c r="Z49" s="5"/>
      <c r="AA49" s="5"/>
      <c r="AB49" s="5"/>
      <c r="AC49" s="14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6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39:B39"/>
    <mergeCell ref="A42:AP4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A1">
      <selection activeCell="J38" sqref="A1:J38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8" width="22.7109375" style="1" hidden="1" customWidth="1"/>
    <col min="9" max="9" width="22.7109375" style="1" customWidth="1"/>
    <col min="10" max="10" width="20.421875" style="1" customWidth="1"/>
    <col min="11" max="11" width="11.8515625" style="1" bestFit="1" customWidth="1"/>
    <col min="12" max="12" width="18.57421875" style="1" customWidth="1"/>
    <col min="13" max="16384" width="11.421875" style="1" customWidth="1"/>
  </cols>
  <sheetData>
    <row r="1" spans="1:10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10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6"/>
    </row>
    <row r="4" spans="1:10" ht="15.75">
      <c r="A4" s="161" t="s">
        <v>56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9"/>
    </row>
    <row r="6" spans="1:10" ht="12.75">
      <c r="A6" s="51"/>
      <c r="B6" s="52"/>
      <c r="C6" s="52"/>
      <c r="D6" s="52"/>
      <c r="E6" s="52"/>
      <c r="F6" s="52"/>
      <c r="G6" s="52"/>
      <c r="H6" s="52"/>
      <c r="I6" s="52"/>
      <c r="J6" s="53"/>
    </row>
    <row r="7" spans="1:10" ht="15.75">
      <c r="A7" s="171" t="s">
        <v>4</v>
      </c>
      <c r="B7" s="172"/>
      <c r="C7" s="68" t="s">
        <v>48</v>
      </c>
      <c r="D7" s="71"/>
      <c r="E7" s="71"/>
      <c r="F7" s="71"/>
      <c r="G7" s="71"/>
      <c r="H7" s="71"/>
      <c r="I7" s="71"/>
      <c r="J7" s="74" t="s">
        <v>168</v>
      </c>
    </row>
    <row r="8" spans="1:10" ht="15.75">
      <c r="A8" s="171" t="s">
        <v>5</v>
      </c>
      <c r="B8" s="172"/>
      <c r="C8" s="67" t="s">
        <v>57</v>
      </c>
      <c r="D8" s="71"/>
      <c r="E8" s="71"/>
      <c r="F8" s="71"/>
      <c r="G8" s="71"/>
      <c r="H8" s="71"/>
      <c r="I8" s="71"/>
      <c r="J8" s="70">
        <v>2010</v>
      </c>
    </row>
    <row r="9" spans="1:10" ht="13.5" thickBot="1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ht="12.75">
      <c r="A10" s="105"/>
      <c r="B10" s="106"/>
      <c r="C10" s="106" t="s">
        <v>89</v>
      </c>
      <c r="D10" s="106"/>
      <c r="E10" s="106"/>
      <c r="F10" s="106"/>
      <c r="G10" s="106"/>
      <c r="H10" s="106"/>
      <c r="I10" s="106"/>
      <c r="J10" s="106"/>
    </row>
    <row r="11" spans="1:10" ht="12.75">
      <c r="A11" s="107" t="s">
        <v>40</v>
      </c>
      <c r="B11" s="107" t="s">
        <v>42</v>
      </c>
      <c r="C11" s="107" t="s">
        <v>55</v>
      </c>
      <c r="D11" s="107" t="s">
        <v>46</v>
      </c>
      <c r="E11" s="107" t="s">
        <v>46</v>
      </c>
      <c r="F11" s="107" t="s">
        <v>46</v>
      </c>
      <c r="G11" s="107" t="s">
        <v>46</v>
      </c>
      <c r="H11" s="107" t="s">
        <v>46</v>
      </c>
      <c r="I11" s="107" t="s">
        <v>46</v>
      </c>
      <c r="J11" s="107" t="s">
        <v>46</v>
      </c>
    </row>
    <row r="12" spans="1:10" ht="13.5" thickBot="1">
      <c r="A12" s="108" t="s">
        <v>41</v>
      </c>
      <c r="B12" s="108"/>
      <c r="C12" s="108" t="s">
        <v>88</v>
      </c>
      <c r="D12" s="108" t="s">
        <v>13</v>
      </c>
      <c r="E12" s="108" t="s">
        <v>14</v>
      </c>
      <c r="F12" s="108" t="s">
        <v>15</v>
      </c>
      <c r="G12" s="108" t="s">
        <v>16</v>
      </c>
      <c r="H12" s="108" t="s">
        <v>21</v>
      </c>
      <c r="I12" s="108" t="s">
        <v>31</v>
      </c>
      <c r="J12" s="108" t="s">
        <v>25</v>
      </c>
    </row>
    <row r="13" spans="1:10" ht="13.5" thickBot="1">
      <c r="A13" s="109">
        <v>1</v>
      </c>
      <c r="B13" s="110">
        <v>2</v>
      </c>
      <c r="C13" s="110"/>
      <c r="D13" s="110"/>
      <c r="E13" s="110"/>
      <c r="F13" s="110"/>
      <c r="G13" s="149">
        <v>7</v>
      </c>
      <c r="H13" s="149"/>
      <c r="I13" s="149"/>
      <c r="J13" s="111">
        <v>8</v>
      </c>
    </row>
    <row r="14" spans="1:10" ht="16.5" thickBot="1">
      <c r="A14" s="32"/>
      <c r="B14" s="72" t="s">
        <v>60</v>
      </c>
      <c r="C14" s="33">
        <f aca="true" t="shared" si="0" ref="C14:J14">C15</f>
        <v>54259945.08</v>
      </c>
      <c r="D14" s="33">
        <f t="shared" si="0"/>
        <v>0</v>
      </c>
      <c r="E14" s="33">
        <f t="shared" si="0"/>
        <v>3733107.4799999995</v>
      </c>
      <c r="F14" s="33">
        <f t="shared" si="0"/>
        <v>50200000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53933107.48</v>
      </c>
    </row>
    <row r="15" spans="1:10" ht="16.5" thickBot="1">
      <c r="A15" s="75"/>
      <c r="B15" s="73" t="s">
        <v>63</v>
      </c>
      <c r="C15" s="44">
        <f aca="true" t="shared" si="1" ref="C15:J15">SUM(C16)</f>
        <v>54259945.08</v>
      </c>
      <c r="D15" s="44">
        <f t="shared" si="1"/>
        <v>0</v>
      </c>
      <c r="E15" s="44">
        <f t="shared" si="1"/>
        <v>3733107.4799999995</v>
      </c>
      <c r="F15" s="44">
        <f t="shared" si="1"/>
        <v>50200000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53933107.48</v>
      </c>
    </row>
    <row r="16" spans="1:10" ht="15.75">
      <c r="A16" s="45" t="s">
        <v>96</v>
      </c>
      <c r="B16" s="126" t="s">
        <v>95</v>
      </c>
      <c r="C16" s="130">
        <f aca="true" t="shared" si="2" ref="C16:J16">SUM(C17+C19+C21+C23)</f>
        <v>54259945.08</v>
      </c>
      <c r="D16" s="130">
        <f t="shared" si="2"/>
        <v>0</v>
      </c>
      <c r="E16" s="130">
        <f t="shared" si="2"/>
        <v>3733107.4799999995</v>
      </c>
      <c r="F16" s="130">
        <f t="shared" si="2"/>
        <v>50200000</v>
      </c>
      <c r="G16" s="130">
        <f t="shared" si="2"/>
        <v>0</v>
      </c>
      <c r="H16" s="130">
        <f t="shared" si="2"/>
        <v>0</v>
      </c>
      <c r="I16" s="130">
        <f>SUM(I17+I19+I21+I23)</f>
        <v>0</v>
      </c>
      <c r="J16" s="130">
        <f t="shared" si="2"/>
        <v>53933107.48</v>
      </c>
    </row>
    <row r="17" spans="1:10" ht="15.75">
      <c r="A17" s="45" t="s">
        <v>130</v>
      </c>
      <c r="B17" s="126" t="s">
        <v>131</v>
      </c>
      <c r="C17" s="130">
        <f aca="true" t="shared" si="3" ref="C17:J17">C18</f>
        <v>1083115.2</v>
      </c>
      <c r="D17" s="130">
        <f t="shared" si="3"/>
        <v>0</v>
      </c>
      <c r="E17" s="147">
        <f t="shared" si="3"/>
        <v>1083115.2</v>
      </c>
      <c r="F17" s="130">
        <f t="shared" si="3"/>
        <v>0</v>
      </c>
      <c r="G17" s="130">
        <f t="shared" si="3"/>
        <v>0</v>
      </c>
      <c r="H17" s="130">
        <f t="shared" si="3"/>
        <v>0</v>
      </c>
      <c r="I17" s="130">
        <f t="shared" si="3"/>
        <v>0</v>
      </c>
      <c r="J17" s="130">
        <f t="shared" si="3"/>
        <v>1083115.2</v>
      </c>
    </row>
    <row r="18" spans="1:10" ht="15">
      <c r="A18" s="45" t="s">
        <v>133</v>
      </c>
      <c r="B18" s="26" t="s">
        <v>131</v>
      </c>
      <c r="C18" s="27">
        <v>1083115.2</v>
      </c>
      <c r="D18" s="27">
        <v>0</v>
      </c>
      <c r="E18" s="148">
        <v>1083115.2</v>
      </c>
      <c r="F18" s="27">
        <v>0</v>
      </c>
      <c r="G18" s="148">
        <v>0</v>
      </c>
      <c r="H18" s="148">
        <v>0</v>
      </c>
      <c r="I18" s="148">
        <v>0</v>
      </c>
      <c r="J18" s="24">
        <f>SUM(D18:G18)</f>
        <v>1083115.2</v>
      </c>
    </row>
    <row r="19" spans="1:10" ht="15.75">
      <c r="A19" s="45" t="s">
        <v>104</v>
      </c>
      <c r="B19" s="126" t="s">
        <v>99</v>
      </c>
      <c r="C19" s="130">
        <f aca="true" t="shared" si="4" ref="C19:J19">C20</f>
        <v>2289692.28</v>
      </c>
      <c r="D19" s="130">
        <f t="shared" si="4"/>
        <v>0</v>
      </c>
      <c r="E19" s="130">
        <f t="shared" si="4"/>
        <v>2289692.28</v>
      </c>
      <c r="F19" s="130">
        <f t="shared" si="4"/>
        <v>0</v>
      </c>
      <c r="G19" s="130">
        <f t="shared" si="4"/>
        <v>0</v>
      </c>
      <c r="H19" s="130">
        <f t="shared" si="4"/>
        <v>0</v>
      </c>
      <c r="I19" s="130">
        <f t="shared" si="4"/>
        <v>0</v>
      </c>
      <c r="J19" s="130">
        <f t="shared" si="4"/>
        <v>2289692.28</v>
      </c>
    </row>
    <row r="20" spans="1:12" ht="15.75">
      <c r="A20" s="45" t="s">
        <v>142</v>
      </c>
      <c r="B20" s="26" t="s">
        <v>134</v>
      </c>
      <c r="C20" s="27">
        <v>2289692.28</v>
      </c>
      <c r="D20" s="130">
        <v>0</v>
      </c>
      <c r="E20" s="27">
        <v>2289692.28</v>
      </c>
      <c r="F20" s="27">
        <v>0</v>
      </c>
      <c r="G20" s="27">
        <v>0</v>
      </c>
      <c r="H20" s="27">
        <v>0</v>
      </c>
      <c r="I20" s="27">
        <v>0</v>
      </c>
      <c r="J20" s="27">
        <f>SUM(D20:G20)</f>
        <v>2289692.28</v>
      </c>
      <c r="L20" s="12"/>
    </row>
    <row r="21" spans="1:10" ht="15.75">
      <c r="A21" s="45" t="s">
        <v>106</v>
      </c>
      <c r="B21" s="126" t="s">
        <v>136</v>
      </c>
      <c r="C21" s="130">
        <f aca="true" t="shared" si="5" ref="C21:J21">C22</f>
        <v>687137.6</v>
      </c>
      <c r="D21" s="130">
        <f t="shared" si="5"/>
        <v>0</v>
      </c>
      <c r="E21" s="130">
        <f t="shared" si="5"/>
        <v>360300</v>
      </c>
      <c r="F21" s="130">
        <f t="shared" si="5"/>
        <v>0</v>
      </c>
      <c r="G21" s="130">
        <f t="shared" si="5"/>
        <v>0</v>
      </c>
      <c r="H21" s="130">
        <f t="shared" si="5"/>
        <v>0</v>
      </c>
      <c r="I21" s="130">
        <f t="shared" si="5"/>
        <v>0</v>
      </c>
      <c r="J21" s="130">
        <f t="shared" si="5"/>
        <v>360300</v>
      </c>
    </row>
    <row r="22" spans="1:10" ht="15.75">
      <c r="A22" s="45" t="s">
        <v>135</v>
      </c>
      <c r="B22" s="26" t="s">
        <v>137</v>
      </c>
      <c r="C22" s="27">
        <f>687137.6</f>
        <v>687137.6</v>
      </c>
      <c r="D22" s="130">
        <v>0</v>
      </c>
      <c r="E22" s="27">
        <v>360300</v>
      </c>
      <c r="F22" s="27">
        <v>0</v>
      </c>
      <c r="G22" s="27">
        <v>0</v>
      </c>
      <c r="H22" s="27">
        <v>0</v>
      </c>
      <c r="I22" s="27">
        <v>0</v>
      </c>
      <c r="J22" s="27">
        <f>SUM(D22:G22)</f>
        <v>360300</v>
      </c>
    </row>
    <row r="23" spans="1:10" ht="15.75">
      <c r="A23" s="45" t="s">
        <v>107</v>
      </c>
      <c r="B23" s="126" t="s">
        <v>100</v>
      </c>
      <c r="C23" s="130">
        <f aca="true" t="shared" si="6" ref="C23:J23">C24</f>
        <v>50200000</v>
      </c>
      <c r="D23" s="130">
        <f t="shared" si="6"/>
        <v>0</v>
      </c>
      <c r="E23" s="130">
        <f t="shared" si="6"/>
        <v>0</v>
      </c>
      <c r="F23" s="130">
        <f t="shared" si="6"/>
        <v>50200000</v>
      </c>
      <c r="G23" s="130">
        <f t="shared" si="6"/>
        <v>0</v>
      </c>
      <c r="H23" s="130">
        <f t="shared" si="6"/>
        <v>0</v>
      </c>
      <c r="I23" s="130">
        <f t="shared" si="6"/>
        <v>0</v>
      </c>
      <c r="J23" s="130">
        <f t="shared" si="6"/>
        <v>50200000</v>
      </c>
    </row>
    <row r="24" spans="1:10" ht="16.5" thickBot="1">
      <c r="A24" s="45" t="s">
        <v>138</v>
      </c>
      <c r="B24" s="26" t="s">
        <v>139</v>
      </c>
      <c r="C24" s="27">
        <v>50200000</v>
      </c>
      <c r="D24" s="130">
        <v>0</v>
      </c>
      <c r="E24" s="27">
        <v>0</v>
      </c>
      <c r="F24" s="27">
        <v>50200000</v>
      </c>
      <c r="G24" s="27">
        <v>0</v>
      </c>
      <c r="H24" s="27">
        <v>0</v>
      </c>
      <c r="I24" s="27">
        <v>0</v>
      </c>
      <c r="J24" s="27">
        <f>SUM(D24:G24)</f>
        <v>50200000</v>
      </c>
    </row>
    <row r="25" spans="1:10" ht="16.5" thickBot="1">
      <c r="A25" s="84"/>
      <c r="B25" s="73" t="s">
        <v>61</v>
      </c>
      <c r="C25" s="34">
        <f aca="true" t="shared" si="7" ref="C25:J25">SUM(C26:C26)</f>
        <v>59069243.63</v>
      </c>
      <c r="D25" s="34">
        <f t="shared" si="7"/>
        <v>0</v>
      </c>
      <c r="E25" s="34">
        <f t="shared" si="7"/>
        <v>59069243.63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5">
        <f t="shared" si="7"/>
        <v>59069243.63</v>
      </c>
    </row>
    <row r="26" spans="1:12" ht="15.75" thickBot="1">
      <c r="A26" s="48" t="s">
        <v>79</v>
      </c>
      <c r="B26" s="26" t="s">
        <v>59</v>
      </c>
      <c r="C26" s="27">
        <v>59069243.63</v>
      </c>
      <c r="D26" s="28">
        <v>0</v>
      </c>
      <c r="E26" s="27">
        <v>59069243.63</v>
      </c>
      <c r="F26" s="27">
        <v>0</v>
      </c>
      <c r="G26" s="148">
        <v>0</v>
      </c>
      <c r="H26" s="148">
        <v>0</v>
      </c>
      <c r="I26" s="148">
        <v>0</v>
      </c>
      <c r="J26" s="24">
        <f>SUM(D26:G26)</f>
        <v>59069243.63</v>
      </c>
      <c r="K26" s="12"/>
      <c r="L26" s="12"/>
    </row>
    <row r="27" spans="1:10" ht="18.75" thickBot="1">
      <c r="A27" s="173" t="s">
        <v>50</v>
      </c>
      <c r="B27" s="174"/>
      <c r="C27" s="31">
        <f>SUM(C14+C25)</f>
        <v>113329188.71000001</v>
      </c>
      <c r="D27" s="31">
        <f>SUM(D16+D25)</f>
        <v>0</v>
      </c>
      <c r="E27" s="31">
        <f aca="true" t="shared" si="8" ref="E27:J27">SUM(E14+E25)</f>
        <v>62802351.11</v>
      </c>
      <c r="F27" s="31">
        <f t="shared" si="8"/>
        <v>50200000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81">
        <f t="shared" si="8"/>
        <v>113002351.11</v>
      </c>
    </row>
    <row r="28" spans="1:10" ht="12.75">
      <c r="A28" s="113" t="s">
        <v>109</v>
      </c>
      <c r="B28" s="10"/>
      <c r="C28" s="10"/>
      <c r="D28" s="10"/>
      <c r="E28" s="10"/>
      <c r="F28" s="10"/>
      <c r="G28" s="10"/>
      <c r="H28" s="10"/>
      <c r="I28" s="10"/>
      <c r="J28" s="11"/>
    </row>
    <row r="29" spans="1:10" ht="12.75">
      <c r="A29" s="121"/>
      <c r="B29" s="5"/>
      <c r="C29" s="5"/>
      <c r="D29" s="5"/>
      <c r="E29" s="5"/>
      <c r="F29" s="5"/>
      <c r="G29" s="5"/>
      <c r="H29" s="5"/>
      <c r="I29" s="5"/>
      <c r="J29" s="6"/>
    </row>
    <row r="30" spans="1:10" ht="12" customHeight="1">
      <c r="A30" s="175"/>
      <c r="B30" s="176"/>
      <c r="C30" s="176"/>
      <c r="D30" s="176"/>
      <c r="E30" s="176"/>
      <c r="F30" s="176"/>
      <c r="G30" s="176"/>
      <c r="H30" s="176"/>
      <c r="I30" s="176"/>
      <c r="J30" s="177"/>
    </row>
    <row r="31" spans="1:10" ht="12.75">
      <c r="A31" s="63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63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63">
        <f ca="1">TODAY()</f>
        <v>40499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5"/>
      <c r="J34" s="6"/>
    </row>
    <row r="35" spans="1:10" ht="12.75">
      <c r="A35" s="4"/>
      <c r="B35" s="78" t="s">
        <v>121</v>
      </c>
      <c r="C35" s="3"/>
      <c r="D35" s="66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6"/>
      <c r="B37" s="5"/>
      <c r="C37" s="5"/>
      <c r="D37" s="5"/>
      <c r="E37" s="5"/>
      <c r="F37" s="5"/>
      <c r="G37" s="5"/>
      <c r="H37" s="5"/>
      <c r="I37" s="5"/>
      <c r="J37" s="6"/>
    </row>
    <row r="38" spans="1:10" ht="13.5" thickBot="1">
      <c r="A38" s="7"/>
      <c r="B38" s="8"/>
      <c r="C38" s="8"/>
      <c r="D38" s="8"/>
      <c r="E38" s="8"/>
      <c r="F38" s="8"/>
      <c r="G38" s="8"/>
      <c r="H38" s="8"/>
      <c r="I38" s="8"/>
      <c r="J38" s="9"/>
    </row>
  </sheetData>
  <mergeCells count="9">
    <mergeCell ref="A30:J30"/>
    <mergeCell ref="A5:J5"/>
    <mergeCell ref="A27:B27"/>
    <mergeCell ref="A1:J1"/>
    <mergeCell ref="A2:J2"/>
    <mergeCell ref="A3:J3"/>
    <mergeCell ref="A4:J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4">
      <selection activeCell="AC38" sqref="A1:AC38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60"/>
    </row>
    <row r="2" spans="1:29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</row>
    <row r="3" spans="1:29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6"/>
    </row>
    <row r="4" spans="1:29" ht="15.75">
      <c r="A4" s="161" t="s">
        <v>53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3"/>
    </row>
    <row r="5" spans="1:29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1" t="s">
        <v>4</v>
      </c>
      <c r="B7" s="172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122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168</v>
      </c>
      <c r="AD7" s="5"/>
    </row>
    <row r="8" spans="1:30" ht="15.75">
      <c r="A8" s="171" t="s">
        <v>5</v>
      </c>
      <c r="B8" s="172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2010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5"/>
      <c r="B10" s="106"/>
      <c r="C10" s="106" t="s">
        <v>54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2.75">
      <c r="A11" s="107" t="s">
        <v>40</v>
      </c>
      <c r="B11" s="107" t="s">
        <v>42</v>
      </c>
      <c r="C11" s="107" t="s">
        <v>55</v>
      </c>
      <c r="D11" s="107" t="s">
        <v>45</v>
      </c>
      <c r="E11" s="107" t="s">
        <v>45</v>
      </c>
      <c r="F11" s="107" t="s">
        <v>45</v>
      </c>
      <c r="G11" s="107" t="s">
        <v>45</v>
      </c>
      <c r="H11" s="107" t="s">
        <v>45</v>
      </c>
      <c r="I11" s="107" t="s">
        <v>45</v>
      </c>
      <c r="J11" s="107" t="s">
        <v>45</v>
      </c>
      <c r="K11" s="107" t="s">
        <v>45</v>
      </c>
      <c r="L11" s="107" t="s">
        <v>45</v>
      </c>
      <c r="M11" s="107" t="s">
        <v>45</v>
      </c>
      <c r="N11" s="107" t="s">
        <v>45</v>
      </c>
      <c r="O11" s="107" t="s">
        <v>45</v>
      </c>
      <c r="P11" s="107" t="s">
        <v>45</v>
      </c>
      <c r="Q11" s="107" t="s">
        <v>46</v>
      </c>
      <c r="R11" s="107" t="s">
        <v>46</v>
      </c>
      <c r="S11" s="107" t="s">
        <v>46</v>
      </c>
      <c r="T11" s="107" t="s">
        <v>46</v>
      </c>
      <c r="U11" s="107" t="s">
        <v>46</v>
      </c>
      <c r="V11" s="107" t="s">
        <v>46</v>
      </c>
      <c r="W11" s="107" t="s">
        <v>46</v>
      </c>
      <c r="X11" s="107" t="s">
        <v>46</v>
      </c>
      <c r="Y11" s="107" t="s">
        <v>46</v>
      </c>
      <c r="Z11" s="107" t="s">
        <v>46</v>
      </c>
      <c r="AA11" s="107" t="s">
        <v>46</v>
      </c>
      <c r="AB11" s="107" t="s">
        <v>46</v>
      </c>
      <c r="AC11" s="107" t="s">
        <v>46</v>
      </c>
    </row>
    <row r="12" spans="1:29" ht="13.5" thickBot="1">
      <c r="A12" s="108" t="s">
        <v>41</v>
      </c>
      <c r="B12" s="108"/>
      <c r="C12" s="108" t="s">
        <v>88</v>
      </c>
      <c r="D12" s="108" t="s">
        <v>13</v>
      </c>
      <c r="E12" s="108" t="s">
        <v>14</v>
      </c>
      <c r="F12" s="108" t="s">
        <v>15</v>
      </c>
      <c r="G12" s="108" t="s">
        <v>16</v>
      </c>
      <c r="H12" s="108" t="s">
        <v>28</v>
      </c>
      <c r="I12" s="108" t="s">
        <v>29</v>
      </c>
      <c r="J12" s="108" t="s">
        <v>30</v>
      </c>
      <c r="K12" s="108" t="s">
        <v>20</v>
      </c>
      <c r="L12" s="108" t="s">
        <v>90</v>
      </c>
      <c r="M12" s="108" t="s">
        <v>31</v>
      </c>
      <c r="N12" s="108" t="s">
        <v>23</v>
      </c>
      <c r="O12" s="108" t="s">
        <v>24</v>
      </c>
      <c r="P12" s="108" t="s">
        <v>47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90</v>
      </c>
      <c r="Z12" s="108" t="s">
        <v>31</v>
      </c>
      <c r="AA12" s="108" t="s">
        <v>23</v>
      </c>
      <c r="AB12" s="108" t="s">
        <v>24</v>
      </c>
      <c r="AC12" s="108" t="s">
        <v>25</v>
      </c>
    </row>
    <row r="13" spans="1:29" ht="13.5" thickBot="1">
      <c r="A13" s="109">
        <v>1</v>
      </c>
      <c r="B13" s="110">
        <v>2</v>
      </c>
      <c r="C13" s="110"/>
      <c r="D13" s="110"/>
      <c r="E13" s="110"/>
      <c r="F13" s="110">
        <v>5</v>
      </c>
      <c r="G13" s="110">
        <v>5</v>
      </c>
      <c r="H13" s="110">
        <v>5</v>
      </c>
      <c r="I13" s="110">
        <v>5</v>
      </c>
      <c r="J13" s="110">
        <v>5</v>
      </c>
      <c r="K13" s="110">
        <v>5</v>
      </c>
      <c r="L13" s="110">
        <v>5</v>
      </c>
      <c r="M13" s="110">
        <v>5</v>
      </c>
      <c r="N13" s="110">
        <v>5</v>
      </c>
      <c r="O13" s="110">
        <v>5</v>
      </c>
      <c r="P13" s="110">
        <v>6</v>
      </c>
      <c r="Q13" s="110"/>
      <c r="R13" s="110"/>
      <c r="S13" s="110">
        <v>7</v>
      </c>
      <c r="T13" s="110">
        <v>7</v>
      </c>
      <c r="U13" s="110">
        <v>7</v>
      </c>
      <c r="V13" s="110">
        <v>7</v>
      </c>
      <c r="W13" s="110">
        <v>7</v>
      </c>
      <c r="X13" s="110">
        <v>7</v>
      </c>
      <c r="Y13" s="110">
        <v>7</v>
      </c>
      <c r="Z13" s="110">
        <v>7</v>
      </c>
      <c r="AA13" s="110">
        <v>7</v>
      </c>
      <c r="AB13" s="110">
        <v>7</v>
      </c>
      <c r="AC13" s="111">
        <v>8</v>
      </c>
    </row>
    <row r="14" spans="1:30" s="30" customFormat="1" ht="16.5" thickBot="1">
      <c r="A14" s="32"/>
      <c r="B14" s="72" t="s">
        <v>60</v>
      </c>
      <c r="C14" s="33">
        <f>C15</f>
        <v>53310635.01</v>
      </c>
      <c r="D14" s="33">
        <f aca="true" t="shared" si="0" ref="D14:AB15">D15</f>
        <v>0</v>
      </c>
      <c r="E14" s="33">
        <f t="shared" si="0"/>
        <v>3444414.77</v>
      </c>
      <c r="F14" s="33">
        <f t="shared" si="0"/>
        <v>12483857.48</v>
      </c>
      <c r="G14" s="33">
        <f t="shared" si="0"/>
        <v>8324013.35</v>
      </c>
      <c r="H14" s="33">
        <f t="shared" si="0"/>
        <v>5716257.94</v>
      </c>
      <c r="I14" s="33">
        <f t="shared" si="0"/>
        <v>5881713.11</v>
      </c>
      <c r="J14" s="33">
        <f t="shared" si="0"/>
        <v>11378333</v>
      </c>
      <c r="K14" s="33">
        <f t="shared" si="0"/>
        <v>606345.77</v>
      </c>
      <c r="L14" s="33">
        <f t="shared" si="0"/>
        <v>3486755.46</v>
      </c>
      <c r="M14" s="33">
        <f t="shared" si="0"/>
        <v>1595744.55</v>
      </c>
      <c r="N14" s="33">
        <f t="shared" si="0"/>
        <v>0</v>
      </c>
      <c r="O14" s="33">
        <f t="shared" si="0"/>
        <v>0</v>
      </c>
      <c r="P14" s="33">
        <f>P15</f>
        <v>52917435.43</v>
      </c>
      <c r="Q14" s="33">
        <f t="shared" si="0"/>
        <v>0</v>
      </c>
      <c r="R14" s="33">
        <f t="shared" si="0"/>
        <v>3444414.77</v>
      </c>
      <c r="S14" s="33">
        <f t="shared" si="0"/>
        <v>12483857.48</v>
      </c>
      <c r="T14" s="33">
        <f t="shared" si="0"/>
        <v>8324013.35</v>
      </c>
      <c r="U14" s="33">
        <f t="shared" si="0"/>
        <v>5716257.94</v>
      </c>
      <c r="V14" s="33">
        <f t="shared" si="0"/>
        <v>5881713.11</v>
      </c>
      <c r="W14" s="33">
        <f t="shared" si="0"/>
        <v>11378333</v>
      </c>
      <c r="X14" s="33">
        <f t="shared" si="0"/>
        <v>606345.77</v>
      </c>
      <c r="Y14" s="33">
        <f t="shared" si="0"/>
        <v>3486755.46</v>
      </c>
      <c r="Z14" s="33">
        <f t="shared" si="0"/>
        <v>1595744.55</v>
      </c>
      <c r="AA14" s="33">
        <f t="shared" si="0"/>
        <v>0</v>
      </c>
      <c r="AB14" s="33">
        <f t="shared" si="0"/>
        <v>0</v>
      </c>
      <c r="AC14" s="33">
        <f>AC15</f>
        <v>52917435.43</v>
      </c>
      <c r="AD14" s="1"/>
    </row>
    <row r="15" spans="1:30" s="12" customFormat="1" ht="16.5" thickBot="1">
      <c r="A15" s="75"/>
      <c r="B15" s="73" t="s">
        <v>63</v>
      </c>
      <c r="C15" s="44">
        <f>SUM(C16)</f>
        <v>53310635.01</v>
      </c>
      <c r="D15" s="44">
        <f>SUM(D17:D18)</f>
        <v>0</v>
      </c>
      <c r="E15" s="44">
        <f>E16</f>
        <v>3444414.77</v>
      </c>
      <c r="F15" s="44">
        <f t="shared" si="0"/>
        <v>12483857.48</v>
      </c>
      <c r="G15" s="44">
        <f t="shared" si="0"/>
        <v>8324013.35</v>
      </c>
      <c r="H15" s="44">
        <f t="shared" si="0"/>
        <v>5716257.94</v>
      </c>
      <c r="I15" s="44">
        <f t="shared" si="0"/>
        <v>5881713.11</v>
      </c>
      <c r="J15" s="44">
        <f t="shared" si="0"/>
        <v>11378333</v>
      </c>
      <c r="K15" s="44">
        <f t="shared" si="0"/>
        <v>606345.77</v>
      </c>
      <c r="L15" s="44">
        <f t="shared" si="0"/>
        <v>3486755.46</v>
      </c>
      <c r="M15" s="44">
        <f t="shared" si="0"/>
        <v>1595744.55</v>
      </c>
      <c r="N15" s="44">
        <f t="shared" si="0"/>
        <v>0</v>
      </c>
      <c r="O15" s="44">
        <f t="shared" si="0"/>
        <v>0</v>
      </c>
      <c r="P15" s="44">
        <f t="shared" si="0"/>
        <v>52917435.43</v>
      </c>
      <c r="Q15" s="44">
        <f t="shared" si="0"/>
        <v>0</v>
      </c>
      <c r="R15" s="44">
        <f t="shared" si="0"/>
        <v>3444414.77</v>
      </c>
      <c r="S15" s="44">
        <f t="shared" si="0"/>
        <v>12483857.48</v>
      </c>
      <c r="T15" s="44">
        <f t="shared" si="0"/>
        <v>8324013.35</v>
      </c>
      <c r="U15" s="44">
        <f t="shared" si="0"/>
        <v>5716257.94</v>
      </c>
      <c r="V15" s="44">
        <f t="shared" si="0"/>
        <v>5881713.11</v>
      </c>
      <c r="W15" s="44">
        <f t="shared" si="0"/>
        <v>11378333</v>
      </c>
      <c r="X15" s="44">
        <f t="shared" si="0"/>
        <v>606345.77</v>
      </c>
      <c r="Y15" s="44">
        <f t="shared" si="0"/>
        <v>3486755.46</v>
      </c>
      <c r="Z15" s="44">
        <f t="shared" si="0"/>
        <v>1595744.55</v>
      </c>
      <c r="AA15" s="44">
        <f t="shared" si="0"/>
        <v>0</v>
      </c>
      <c r="AB15" s="44">
        <f t="shared" si="0"/>
        <v>0</v>
      </c>
      <c r="AC15" s="44">
        <f>AC16</f>
        <v>52917435.43</v>
      </c>
      <c r="AD15" s="1"/>
    </row>
    <row r="16" spans="1:30" s="12" customFormat="1" ht="15.75">
      <c r="A16" s="83" t="s">
        <v>96</v>
      </c>
      <c r="B16" s="142" t="s">
        <v>95</v>
      </c>
      <c r="C16" s="141">
        <f>SUM(C17+C20+C22)</f>
        <v>53310635.01</v>
      </c>
      <c r="D16" s="141">
        <f aca="true" t="shared" si="1" ref="D16:AB16">SUM(D17+D20+D22)</f>
        <v>0</v>
      </c>
      <c r="E16" s="141">
        <f t="shared" si="1"/>
        <v>3444414.77</v>
      </c>
      <c r="F16" s="141">
        <f t="shared" si="1"/>
        <v>12483857.48</v>
      </c>
      <c r="G16" s="141">
        <f t="shared" si="1"/>
        <v>8324013.35</v>
      </c>
      <c r="H16" s="141">
        <f t="shared" si="1"/>
        <v>5716257.94</v>
      </c>
      <c r="I16" s="141">
        <f t="shared" si="1"/>
        <v>5881713.11</v>
      </c>
      <c r="J16" s="141">
        <f t="shared" si="1"/>
        <v>11378333</v>
      </c>
      <c r="K16" s="141">
        <f t="shared" si="1"/>
        <v>606345.77</v>
      </c>
      <c r="L16" s="141">
        <f t="shared" si="1"/>
        <v>3486755.46</v>
      </c>
      <c r="M16" s="141">
        <f t="shared" si="1"/>
        <v>1595744.55</v>
      </c>
      <c r="N16" s="141">
        <f t="shared" si="1"/>
        <v>0</v>
      </c>
      <c r="O16" s="141">
        <f t="shared" si="1"/>
        <v>0</v>
      </c>
      <c r="P16" s="141">
        <f t="shared" si="1"/>
        <v>52917435.43</v>
      </c>
      <c r="Q16" s="141">
        <f t="shared" si="1"/>
        <v>0</v>
      </c>
      <c r="R16" s="141">
        <f t="shared" si="1"/>
        <v>3444414.77</v>
      </c>
      <c r="S16" s="141">
        <f t="shared" si="1"/>
        <v>12483857.48</v>
      </c>
      <c r="T16" s="141">
        <f t="shared" si="1"/>
        <v>8324013.35</v>
      </c>
      <c r="U16" s="141">
        <f t="shared" si="1"/>
        <v>5716257.94</v>
      </c>
      <c r="V16" s="141">
        <f t="shared" si="1"/>
        <v>5881713.11</v>
      </c>
      <c r="W16" s="141">
        <f t="shared" si="1"/>
        <v>11378333</v>
      </c>
      <c r="X16" s="141">
        <f t="shared" si="1"/>
        <v>606345.77</v>
      </c>
      <c r="Y16" s="141">
        <f t="shared" si="1"/>
        <v>3486755.46</v>
      </c>
      <c r="Z16" s="141">
        <f t="shared" si="1"/>
        <v>1595744.55</v>
      </c>
      <c r="AA16" s="141">
        <f t="shared" si="1"/>
        <v>0</v>
      </c>
      <c r="AB16" s="141">
        <f t="shared" si="1"/>
        <v>0</v>
      </c>
      <c r="AC16" s="141">
        <f>SUM(AC17+AC20+AC22)</f>
        <v>52917435.43</v>
      </c>
      <c r="AD16" s="1"/>
    </row>
    <row r="17" spans="1:30" s="143" customFormat="1" ht="15.75">
      <c r="A17" s="45" t="s">
        <v>104</v>
      </c>
      <c r="B17" s="127" t="s">
        <v>99</v>
      </c>
      <c r="C17" s="128">
        <f>SUM(C18+C19)</f>
        <v>50932929.08</v>
      </c>
      <c r="D17" s="128">
        <v>0</v>
      </c>
      <c r="E17" s="128">
        <f>SUM(E18:E19)</f>
        <v>3259277.17</v>
      </c>
      <c r="F17" s="128">
        <f>F18+F19</f>
        <v>12483857.48</v>
      </c>
      <c r="G17" s="128">
        <f aca="true" t="shared" si="2" ref="G17:M17">SUM(G18+G19)</f>
        <v>8030644.55</v>
      </c>
      <c r="H17" s="128">
        <f t="shared" si="2"/>
        <v>5716257.94</v>
      </c>
      <c r="I17" s="128">
        <f t="shared" si="2"/>
        <v>5881713.11</v>
      </c>
      <c r="J17" s="128">
        <f t="shared" si="2"/>
        <v>10976733</v>
      </c>
      <c r="K17" s="128">
        <f t="shared" si="2"/>
        <v>405545.77</v>
      </c>
      <c r="L17" s="128">
        <f t="shared" si="2"/>
        <v>3285955.46</v>
      </c>
      <c r="M17" s="128">
        <f t="shared" si="2"/>
        <v>892944.55</v>
      </c>
      <c r="N17" s="128"/>
      <c r="O17" s="128"/>
      <c r="P17" s="144">
        <f>SUM(D17:O17)</f>
        <v>50932929.03</v>
      </c>
      <c r="Q17" s="128">
        <v>0</v>
      </c>
      <c r="R17" s="128">
        <f>SUM(R18:R19)</f>
        <v>3259277.17</v>
      </c>
      <c r="S17" s="128">
        <f>S18+S19</f>
        <v>12483857.48</v>
      </c>
      <c r="T17" s="128">
        <f>T18+T19</f>
        <v>8030644.55</v>
      </c>
      <c r="U17" s="128">
        <f>U18+U19</f>
        <v>5716257.94</v>
      </c>
      <c r="V17" s="128">
        <f>V18+V19</f>
        <v>5881713.11</v>
      </c>
      <c r="W17" s="128">
        <f>SUM(W18+W19)</f>
        <v>10976733</v>
      </c>
      <c r="X17" s="128">
        <f>SUM(X18+X19)</f>
        <v>405545.77</v>
      </c>
      <c r="Y17" s="128">
        <f>SUM(Y18+Y19)</f>
        <v>3285955.46</v>
      </c>
      <c r="Z17" s="128">
        <f>SUM(Z18+Z19)</f>
        <v>892944.55</v>
      </c>
      <c r="AA17" s="128">
        <v>0</v>
      </c>
      <c r="AB17" s="128"/>
      <c r="AC17" s="144">
        <f>SUM(Q17:AB17)</f>
        <v>50932929.03</v>
      </c>
      <c r="AD17" s="12"/>
    </row>
    <row r="18" spans="1:30" s="143" customFormat="1" ht="15.75">
      <c r="A18" s="45" t="s">
        <v>140</v>
      </c>
      <c r="B18" s="127" t="s">
        <v>141</v>
      </c>
      <c r="C18" s="128">
        <v>16318734.93</v>
      </c>
      <c r="D18" s="128">
        <v>0</v>
      </c>
      <c r="E18" s="128">
        <v>2628242.08</v>
      </c>
      <c r="F18" s="22">
        <v>1330541.96</v>
      </c>
      <c r="G18" s="22">
        <v>2200108.37</v>
      </c>
      <c r="H18" s="128">
        <v>0</v>
      </c>
      <c r="I18" s="128">
        <v>0</v>
      </c>
      <c r="J18" s="128">
        <v>5578396.69</v>
      </c>
      <c r="K18" s="22">
        <v>402545.77</v>
      </c>
      <c r="L18" s="22">
        <v>3285955.46</v>
      </c>
      <c r="M18" s="22">
        <v>892944.55</v>
      </c>
      <c r="N18" s="128"/>
      <c r="O18" s="128"/>
      <c r="P18" s="24">
        <f>SUM(D18:O18)</f>
        <v>16318734.880000003</v>
      </c>
      <c r="Q18" s="128">
        <v>0</v>
      </c>
      <c r="R18" s="128">
        <v>2628242.08</v>
      </c>
      <c r="S18" s="22">
        <v>1330541.96</v>
      </c>
      <c r="T18" s="22">
        <v>2200108.37</v>
      </c>
      <c r="U18" s="128">
        <v>0</v>
      </c>
      <c r="V18" s="128">
        <v>0</v>
      </c>
      <c r="W18" s="128">
        <v>5578396.69</v>
      </c>
      <c r="X18" s="22">
        <v>402545.77</v>
      </c>
      <c r="Y18" s="22">
        <v>3285955.46</v>
      </c>
      <c r="Z18" s="22">
        <v>892944.55</v>
      </c>
      <c r="AA18" s="128">
        <v>0</v>
      </c>
      <c r="AB18" s="128"/>
      <c r="AC18" s="24">
        <f>SUM(Q18:AB18)</f>
        <v>16318734.880000003</v>
      </c>
      <c r="AD18" s="12"/>
    </row>
    <row r="19" spans="1:30" s="143" customFormat="1" ht="15.75">
      <c r="A19" s="45" t="s">
        <v>142</v>
      </c>
      <c r="B19" s="127" t="s">
        <v>134</v>
      </c>
      <c r="C19" s="128">
        <v>34614194.15</v>
      </c>
      <c r="D19" s="128">
        <v>0</v>
      </c>
      <c r="E19" s="128">
        <v>631035.09</v>
      </c>
      <c r="F19" s="22">
        <v>11153315.52</v>
      </c>
      <c r="G19" s="22">
        <v>5830536.18</v>
      </c>
      <c r="H19" s="22">
        <v>5716257.94</v>
      </c>
      <c r="I19" s="22">
        <v>5881713.11</v>
      </c>
      <c r="J19" s="128">
        <v>5398336.31</v>
      </c>
      <c r="K19" s="128">
        <v>3000</v>
      </c>
      <c r="L19" s="22">
        <v>0</v>
      </c>
      <c r="M19" s="128">
        <v>0</v>
      </c>
      <c r="N19" s="128"/>
      <c r="O19" s="128"/>
      <c r="P19" s="24">
        <f>SUM(D19:O19)</f>
        <v>34614194.15</v>
      </c>
      <c r="Q19" s="128">
        <v>0</v>
      </c>
      <c r="R19" s="128">
        <v>631035.09</v>
      </c>
      <c r="S19" s="22">
        <v>11153315.52</v>
      </c>
      <c r="T19" s="22">
        <v>5830536.18</v>
      </c>
      <c r="U19" s="22">
        <v>5716257.94</v>
      </c>
      <c r="V19" s="22">
        <v>5881713.11</v>
      </c>
      <c r="W19" s="128">
        <v>5398336.31</v>
      </c>
      <c r="X19" s="128">
        <v>3000</v>
      </c>
      <c r="Y19" s="22">
        <v>0</v>
      </c>
      <c r="Z19" s="128">
        <v>0</v>
      </c>
      <c r="AA19" s="128"/>
      <c r="AB19" s="128"/>
      <c r="AC19" s="24">
        <f>SUM(Q19:AB19)</f>
        <v>34614194.15</v>
      </c>
      <c r="AD19" s="12"/>
    </row>
    <row r="20" spans="1:30" s="143" customFormat="1" ht="15.75">
      <c r="A20" s="45" t="s">
        <v>105</v>
      </c>
      <c r="B20" s="127" t="s">
        <v>123</v>
      </c>
      <c r="C20" s="128">
        <f>C21</f>
        <v>2099999.53</v>
      </c>
      <c r="D20" s="128">
        <f aca="true" t="shared" si="3" ref="D20:AC20">D21</f>
        <v>0</v>
      </c>
      <c r="E20" s="128">
        <f t="shared" si="3"/>
        <v>0</v>
      </c>
      <c r="F20" s="128">
        <f t="shared" si="3"/>
        <v>0</v>
      </c>
      <c r="G20" s="128">
        <f t="shared" si="3"/>
        <v>200800</v>
      </c>
      <c r="H20" s="128">
        <f t="shared" si="3"/>
        <v>0</v>
      </c>
      <c r="I20" s="128">
        <f t="shared" si="3"/>
        <v>0</v>
      </c>
      <c r="J20" s="128">
        <f t="shared" si="3"/>
        <v>401600</v>
      </c>
      <c r="K20" s="128">
        <f t="shared" si="3"/>
        <v>200800</v>
      </c>
      <c r="L20" s="128">
        <f t="shared" si="3"/>
        <v>200800</v>
      </c>
      <c r="M20" s="128">
        <f t="shared" si="3"/>
        <v>702800</v>
      </c>
      <c r="N20" s="128">
        <f t="shared" si="3"/>
        <v>0</v>
      </c>
      <c r="O20" s="128">
        <f t="shared" si="3"/>
        <v>0</v>
      </c>
      <c r="P20" s="144">
        <f t="shared" si="3"/>
        <v>1706800</v>
      </c>
      <c r="Q20" s="128">
        <f t="shared" si="3"/>
        <v>0</v>
      </c>
      <c r="R20" s="128">
        <f t="shared" si="3"/>
        <v>0</v>
      </c>
      <c r="S20" s="128">
        <f t="shared" si="3"/>
        <v>0</v>
      </c>
      <c r="T20" s="128">
        <f t="shared" si="3"/>
        <v>200800</v>
      </c>
      <c r="U20" s="128">
        <f t="shared" si="3"/>
        <v>0</v>
      </c>
      <c r="V20" s="128">
        <f t="shared" si="3"/>
        <v>0</v>
      </c>
      <c r="W20" s="128">
        <f t="shared" si="3"/>
        <v>401600</v>
      </c>
      <c r="X20" s="128">
        <f t="shared" si="3"/>
        <v>200800</v>
      </c>
      <c r="Y20" s="128">
        <f t="shared" si="3"/>
        <v>200800</v>
      </c>
      <c r="Z20" s="128">
        <f t="shared" si="3"/>
        <v>702800</v>
      </c>
      <c r="AA20" s="128">
        <f t="shared" si="3"/>
        <v>0</v>
      </c>
      <c r="AB20" s="128">
        <f t="shared" si="3"/>
        <v>0</v>
      </c>
      <c r="AC20" s="144">
        <f t="shared" si="3"/>
        <v>1706800</v>
      </c>
      <c r="AD20" s="12"/>
    </row>
    <row r="21" spans="1:30" s="143" customFormat="1" ht="15.75">
      <c r="A21" s="45" t="s">
        <v>143</v>
      </c>
      <c r="B21" s="127" t="s">
        <v>144</v>
      </c>
      <c r="C21" s="128">
        <v>2099999.53</v>
      </c>
      <c r="D21" s="128">
        <v>0</v>
      </c>
      <c r="E21" s="128">
        <v>0</v>
      </c>
      <c r="F21" s="22">
        <v>0</v>
      </c>
      <c r="G21" s="22">
        <v>200800</v>
      </c>
      <c r="H21" s="128">
        <v>0</v>
      </c>
      <c r="I21" s="128">
        <v>0</v>
      </c>
      <c r="J21" s="128">
        <v>401600</v>
      </c>
      <c r="K21" s="22">
        <v>200800</v>
      </c>
      <c r="L21" s="22">
        <v>200800</v>
      </c>
      <c r="M21" s="128">
        <v>702800</v>
      </c>
      <c r="N21" s="128"/>
      <c r="O21" s="128"/>
      <c r="P21" s="144">
        <f>SUM(D21:O21)</f>
        <v>1706800</v>
      </c>
      <c r="Q21" s="128">
        <v>0</v>
      </c>
      <c r="R21" s="128">
        <v>0</v>
      </c>
      <c r="S21" s="128">
        <v>0</v>
      </c>
      <c r="T21" s="22">
        <v>200800</v>
      </c>
      <c r="U21" s="128">
        <v>0</v>
      </c>
      <c r="V21" s="128">
        <v>0</v>
      </c>
      <c r="W21" s="128">
        <v>401600</v>
      </c>
      <c r="X21" s="22">
        <v>200800</v>
      </c>
      <c r="Y21" s="22">
        <v>200800</v>
      </c>
      <c r="Z21" s="128">
        <v>702800</v>
      </c>
      <c r="AA21" s="128"/>
      <c r="AB21" s="128"/>
      <c r="AC21" s="24">
        <f>SUM(Q21:AB21)</f>
        <v>1706800</v>
      </c>
      <c r="AD21" s="12"/>
    </row>
    <row r="22" spans="1:30" s="143" customFormat="1" ht="15.75">
      <c r="A22" s="45" t="s">
        <v>116</v>
      </c>
      <c r="B22" s="127" t="s">
        <v>145</v>
      </c>
      <c r="C22" s="128">
        <f>C23</f>
        <v>277706.4</v>
      </c>
      <c r="D22" s="128">
        <f aca="true" t="shared" si="4" ref="D22:AC22">D23</f>
        <v>0</v>
      </c>
      <c r="E22" s="128">
        <f t="shared" si="4"/>
        <v>185137.6</v>
      </c>
      <c r="F22" s="128">
        <f t="shared" si="4"/>
        <v>0</v>
      </c>
      <c r="G22" s="128">
        <f t="shared" si="4"/>
        <v>92568.8</v>
      </c>
      <c r="H22" s="128">
        <f t="shared" si="4"/>
        <v>0</v>
      </c>
      <c r="I22" s="128">
        <f t="shared" si="4"/>
        <v>0</v>
      </c>
      <c r="J22" s="128">
        <f t="shared" si="4"/>
        <v>0</v>
      </c>
      <c r="K22" s="128">
        <f t="shared" si="4"/>
        <v>0</v>
      </c>
      <c r="L22" s="128">
        <f t="shared" si="4"/>
        <v>0</v>
      </c>
      <c r="M22" s="128">
        <f t="shared" si="4"/>
        <v>0</v>
      </c>
      <c r="N22" s="128">
        <f t="shared" si="4"/>
        <v>0</v>
      </c>
      <c r="O22" s="128">
        <f t="shared" si="4"/>
        <v>0</v>
      </c>
      <c r="P22" s="144">
        <f t="shared" si="4"/>
        <v>277706.4</v>
      </c>
      <c r="Q22" s="128">
        <f t="shared" si="4"/>
        <v>0</v>
      </c>
      <c r="R22" s="128">
        <f t="shared" si="4"/>
        <v>185137.6</v>
      </c>
      <c r="S22" s="128">
        <f t="shared" si="4"/>
        <v>0</v>
      </c>
      <c r="T22" s="128">
        <f t="shared" si="4"/>
        <v>92568.8</v>
      </c>
      <c r="U22" s="128">
        <f t="shared" si="4"/>
        <v>0</v>
      </c>
      <c r="V22" s="128">
        <f t="shared" si="4"/>
        <v>0</v>
      </c>
      <c r="W22" s="128">
        <f t="shared" si="4"/>
        <v>0</v>
      </c>
      <c r="X22" s="128">
        <f t="shared" si="4"/>
        <v>0</v>
      </c>
      <c r="Y22" s="128">
        <f t="shared" si="4"/>
        <v>0</v>
      </c>
      <c r="Z22" s="128">
        <f t="shared" si="4"/>
        <v>0</v>
      </c>
      <c r="AA22" s="128">
        <f t="shared" si="4"/>
        <v>0</v>
      </c>
      <c r="AB22" s="128">
        <f t="shared" si="4"/>
        <v>0</v>
      </c>
      <c r="AC22" s="144">
        <f t="shared" si="4"/>
        <v>277706.4</v>
      </c>
      <c r="AD22" s="12"/>
    </row>
    <row r="23" spans="1:29" s="12" customFormat="1" ht="15.75" thickBot="1">
      <c r="A23" s="45" t="s">
        <v>147</v>
      </c>
      <c r="B23" s="26" t="s">
        <v>146</v>
      </c>
      <c r="C23" s="22">
        <v>277706.4</v>
      </c>
      <c r="D23" s="49">
        <v>0</v>
      </c>
      <c r="E23" s="49">
        <v>185137.6</v>
      </c>
      <c r="F23" s="49">
        <v>0</v>
      </c>
      <c r="G23" s="49">
        <v>92568.8</v>
      </c>
      <c r="H23" s="49">
        <v>0</v>
      </c>
      <c r="I23" s="49">
        <v>0</v>
      </c>
      <c r="J23" s="49">
        <v>0</v>
      </c>
      <c r="K23" s="49">
        <v>0</v>
      </c>
      <c r="L23" s="49"/>
      <c r="M23" s="49">
        <v>0</v>
      </c>
      <c r="N23" s="49"/>
      <c r="O23" s="49"/>
      <c r="P23" s="24">
        <f>SUM(D23:O23)</f>
        <v>277706.4</v>
      </c>
      <c r="Q23" s="22">
        <v>0</v>
      </c>
      <c r="R23" s="22">
        <v>185137.6</v>
      </c>
      <c r="S23" s="22">
        <v>0</v>
      </c>
      <c r="T23" s="49">
        <v>92568.8</v>
      </c>
      <c r="U23" s="22">
        <v>0</v>
      </c>
      <c r="V23" s="22">
        <v>0</v>
      </c>
      <c r="W23" s="22">
        <v>0</v>
      </c>
      <c r="X23" s="22">
        <v>0</v>
      </c>
      <c r="Y23" s="22"/>
      <c r="Z23" s="22">
        <v>0</v>
      </c>
      <c r="AA23" s="22"/>
      <c r="AB23" s="22"/>
      <c r="AC23" s="24">
        <f>SUM(Q23:AB23)</f>
        <v>277706.4</v>
      </c>
    </row>
    <row r="24" spans="1:30" s="30" customFormat="1" ht="16.5" thickBot="1">
      <c r="A24" s="84"/>
      <c r="B24" s="73" t="s">
        <v>61</v>
      </c>
      <c r="C24" s="34">
        <f aca="true" t="shared" si="5" ref="C24:AC24">SUM(C25:C25)</f>
        <v>634745104.9</v>
      </c>
      <c r="D24" s="34">
        <f t="shared" si="5"/>
        <v>0</v>
      </c>
      <c r="E24" s="34">
        <f t="shared" si="5"/>
        <v>140359365.65</v>
      </c>
      <c r="F24" s="34">
        <f t="shared" si="5"/>
        <v>105994531.87</v>
      </c>
      <c r="G24" s="34">
        <f t="shared" si="5"/>
        <v>88474636.6</v>
      </c>
      <c r="H24" s="34">
        <f t="shared" si="5"/>
        <v>76544447.95</v>
      </c>
      <c r="I24" s="34">
        <f t="shared" si="5"/>
        <v>80203460.69</v>
      </c>
      <c r="J24" s="34">
        <f t="shared" si="5"/>
        <v>91094493.13</v>
      </c>
      <c r="K24" s="34">
        <f t="shared" si="5"/>
        <v>11241876.35</v>
      </c>
      <c r="L24" s="34">
        <f t="shared" si="5"/>
        <v>20529520.92</v>
      </c>
      <c r="M24" s="34">
        <f t="shared" si="5"/>
        <v>9508514.53</v>
      </c>
      <c r="N24" s="34">
        <f t="shared" si="5"/>
        <v>0</v>
      </c>
      <c r="O24" s="34">
        <f t="shared" si="5"/>
        <v>0</v>
      </c>
      <c r="P24" s="34">
        <f t="shared" si="5"/>
        <v>623950847.6899999</v>
      </c>
      <c r="Q24" s="34">
        <f t="shared" si="5"/>
        <v>0</v>
      </c>
      <c r="R24" s="34">
        <f t="shared" si="5"/>
        <v>140359365.65</v>
      </c>
      <c r="S24" s="34">
        <f t="shared" si="5"/>
        <v>105994531.87</v>
      </c>
      <c r="T24" s="34">
        <f t="shared" si="5"/>
        <v>88474636.6</v>
      </c>
      <c r="U24" s="34">
        <f t="shared" si="5"/>
        <v>76544447.95</v>
      </c>
      <c r="V24" s="34">
        <f t="shared" si="5"/>
        <v>80203460.69</v>
      </c>
      <c r="W24" s="34">
        <f t="shared" si="5"/>
        <v>91094493.13</v>
      </c>
      <c r="X24" s="34">
        <f t="shared" si="5"/>
        <v>11241876.35</v>
      </c>
      <c r="Y24" s="34">
        <f t="shared" si="5"/>
        <v>20529520.92</v>
      </c>
      <c r="Z24" s="34">
        <f t="shared" si="5"/>
        <v>9508514.53</v>
      </c>
      <c r="AA24" s="34">
        <f t="shared" si="5"/>
        <v>0</v>
      </c>
      <c r="AB24" s="34">
        <f t="shared" si="5"/>
        <v>0</v>
      </c>
      <c r="AC24" s="34">
        <f t="shared" si="5"/>
        <v>623950847.6899999</v>
      </c>
      <c r="AD24" s="1"/>
    </row>
    <row r="25" spans="1:30" s="30" customFormat="1" ht="16.5" thickBot="1">
      <c r="A25" s="48" t="s">
        <v>79</v>
      </c>
      <c r="B25" s="26" t="s">
        <v>59</v>
      </c>
      <c r="C25" s="136">
        <f>678386900.68-38758018.5-4883777.28</f>
        <v>634745104.9</v>
      </c>
      <c r="D25" s="136">
        <v>0</v>
      </c>
      <c r="E25" s="136">
        <v>140359365.65</v>
      </c>
      <c r="F25" s="136">
        <v>105994531.87</v>
      </c>
      <c r="G25" s="49">
        <v>88474636.6</v>
      </c>
      <c r="H25" s="49">
        <v>76544447.95</v>
      </c>
      <c r="I25" s="49">
        <v>80203460.69</v>
      </c>
      <c r="J25" s="49">
        <v>91094493.13</v>
      </c>
      <c r="K25" s="49">
        <v>11241876.35</v>
      </c>
      <c r="L25" s="49">
        <v>20529520.92</v>
      </c>
      <c r="M25" s="49">
        <v>9508514.53</v>
      </c>
      <c r="N25" s="49"/>
      <c r="O25" s="49"/>
      <c r="P25" s="49">
        <f>SUM(D25:O25)</f>
        <v>623950847.6899999</v>
      </c>
      <c r="Q25" s="136">
        <v>0</v>
      </c>
      <c r="R25" s="136">
        <v>140359365.65</v>
      </c>
      <c r="S25" s="136">
        <v>105994531.87</v>
      </c>
      <c r="T25" s="49">
        <v>88474636.6</v>
      </c>
      <c r="U25" s="49">
        <v>76544447.95</v>
      </c>
      <c r="V25" s="135">
        <v>80203460.69</v>
      </c>
      <c r="W25" s="135">
        <v>91094493.13</v>
      </c>
      <c r="X25" s="136">
        <v>11241876.35</v>
      </c>
      <c r="Y25" s="136">
        <v>20529520.92</v>
      </c>
      <c r="Z25" s="49">
        <v>9508514.53</v>
      </c>
      <c r="AA25" s="135">
        <v>0</v>
      </c>
      <c r="AB25" s="135">
        <v>0</v>
      </c>
      <c r="AC25" s="24">
        <f>SUM(Q25:AB25)</f>
        <v>623950847.6899999</v>
      </c>
      <c r="AD25" s="1"/>
    </row>
    <row r="26" spans="1:30" s="25" customFormat="1" ht="18.75" thickBot="1">
      <c r="A26" s="173" t="s">
        <v>50</v>
      </c>
      <c r="B26" s="174"/>
      <c r="C26" s="31">
        <f aca="true" t="shared" si="6" ref="C26:AB26">SUM(C14+C24)</f>
        <v>688055739.91</v>
      </c>
      <c r="D26" s="31">
        <f t="shared" si="6"/>
        <v>0</v>
      </c>
      <c r="E26" s="31">
        <f t="shared" si="6"/>
        <v>143803780.42000002</v>
      </c>
      <c r="F26" s="31">
        <f t="shared" si="6"/>
        <v>118478389.35000001</v>
      </c>
      <c r="G26" s="31">
        <f t="shared" si="6"/>
        <v>96798649.94999999</v>
      </c>
      <c r="H26" s="31">
        <f t="shared" si="6"/>
        <v>82260705.89</v>
      </c>
      <c r="I26" s="31">
        <f t="shared" si="6"/>
        <v>86085173.8</v>
      </c>
      <c r="J26" s="31">
        <f t="shared" si="6"/>
        <v>102472826.13</v>
      </c>
      <c r="K26" s="31">
        <f t="shared" si="6"/>
        <v>11848222.12</v>
      </c>
      <c r="L26" s="31">
        <f t="shared" si="6"/>
        <v>24016276.380000003</v>
      </c>
      <c r="M26" s="31">
        <f t="shared" si="6"/>
        <v>11104259.08</v>
      </c>
      <c r="N26" s="31">
        <f t="shared" si="6"/>
        <v>0</v>
      </c>
      <c r="O26" s="31">
        <f t="shared" si="6"/>
        <v>0</v>
      </c>
      <c r="P26" s="31">
        <f t="shared" si="6"/>
        <v>676868283.1199999</v>
      </c>
      <c r="Q26" s="31">
        <f t="shared" si="6"/>
        <v>0</v>
      </c>
      <c r="R26" s="31">
        <f t="shared" si="6"/>
        <v>143803780.42000002</v>
      </c>
      <c r="S26" s="31">
        <f t="shared" si="6"/>
        <v>118478389.35000001</v>
      </c>
      <c r="T26" s="31">
        <f t="shared" si="6"/>
        <v>96798649.94999999</v>
      </c>
      <c r="U26" s="31">
        <f t="shared" si="6"/>
        <v>82260705.89</v>
      </c>
      <c r="V26" s="31">
        <f t="shared" si="6"/>
        <v>86085173.8</v>
      </c>
      <c r="W26" s="31">
        <f t="shared" si="6"/>
        <v>102472826.13</v>
      </c>
      <c r="X26" s="31">
        <f t="shared" si="6"/>
        <v>11848222.12</v>
      </c>
      <c r="Y26" s="31">
        <f t="shared" si="6"/>
        <v>24016276.380000003</v>
      </c>
      <c r="Z26" s="31">
        <f t="shared" si="6"/>
        <v>11104259.08</v>
      </c>
      <c r="AA26" s="31">
        <f t="shared" si="6"/>
        <v>0</v>
      </c>
      <c r="AB26" s="31">
        <f t="shared" si="6"/>
        <v>0</v>
      </c>
      <c r="AC26" s="31">
        <f>SUM(AC14+AC24)</f>
        <v>676868283.1199999</v>
      </c>
      <c r="AD26" s="1"/>
    </row>
    <row r="27" spans="1:29" ht="12.75">
      <c r="A27" s="113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8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7"/>
    </row>
    <row r="30" spans="1:30" ht="15">
      <c r="A30" s="4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42"/>
    </row>
    <row r="31" spans="1:29" ht="12.75">
      <c r="A31" s="63">
        <f ca="1">TODAY()</f>
        <v>40499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3.5" thickBot="1">
      <c r="A34" s="4"/>
      <c r="B34" s="77" t="s">
        <v>85</v>
      </c>
      <c r="C34" s="2"/>
      <c r="D34" s="5" t="s">
        <v>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"/>
      <c r="B35" s="78" t="s">
        <v>120</v>
      </c>
      <c r="C35" s="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79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11">
    <mergeCell ref="A26:B26"/>
    <mergeCell ref="D35:P35"/>
    <mergeCell ref="A29:AC29"/>
    <mergeCell ref="Q35:AC35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="75" zoomScaleNormal="75" workbookViewId="0" topLeftCell="P11">
      <pane ySplit="645" topLeftCell="BM3" activePane="bottomLeft" state="split"/>
      <selection pane="topLeft" activeCell="AQ11" sqref="AQ1:AT16384"/>
      <selection pane="bottomLeft" activeCell="Z31" sqref="Z3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customWidth="1"/>
    <col min="27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14.140625" style="1" customWidth="1"/>
    <col min="44" max="44" width="17.421875" style="1" bestFit="1" customWidth="1"/>
    <col min="45" max="16384" width="11.421875" style="1" customWidth="1"/>
  </cols>
  <sheetData>
    <row r="1" spans="1:42" ht="18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60"/>
    </row>
    <row r="2" spans="1:42" ht="15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3"/>
    </row>
    <row r="3" spans="1:42" ht="18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</row>
    <row r="4" spans="1:42" ht="15.75">
      <c r="A4" s="161" t="s">
        <v>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3"/>
    </row>
    <row r="5" spans="1:42" ht="20.25">
      <c r="A5" s="167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9"/>
    </row>
    <row r="6" spans="1:42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</row>
    <row r="7" spans="1:42" ht="15.75">
      <c r="A7" s="171" t="s">
        <v>4</v>
      </c>
      <c r="B7" s="172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168</v>
      </c>
    </row>
    <row r="8" spans="1:42" ht="20.25">
      <c r="A8" s="171" t="s">
        <v>5</v>
      </c>
      <c r="B8" s="172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</row>
    <row r="9" spans="1:42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2.7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</row>
    <row r="11" spans="1:42" ht="12.75">
      <c r="A11" s="107" t="s">
        <v>40</v>
      </c>
      <c r="B11" s="107" t="s">
        <v>42</v>
      </c>
      <c r="C11" s="107" t="s">
        <v>43</v>
      </c>
      <c r="D11" s="107" t="s">
        <v>44</v>
      </c>
      <c r="E11" s="107" t="s">
        <v>44</v>
      </c>
      <c r="F11" s="107" t="s">
        <v>44</v>
      </c>
      <c r="G11" s="107" t="s">
        <v>44</v>
      </c>
      <c r="H11" s="107" t="s">
        <v>44</v>
      </c>
      <c r="I11" s="107" t="s">
        <v>44</v>
      </c>
      <c r="J11" s="107" t="s">
        <v>44</v>
      </c>
      <c r="K11" s="107" t="s">
        <v>44</v>
      </c>
      <c r="L11" s="107" t="s">
        <v>44</v>
      </c>
      <c r="M11" s="107" t="s">
        <v>44</v>
      </c>
      <c r="N11" s="107" t="s">
        <v>44</v>
      </c>
      <c r="O11" s="107" t="s">
        <v>44</v>
      </c>
      <c r="P11" s="107" t="s">
        <v>44</v>
      </c>
      <c r="Q11" s="107" t="s">
        <v>45</v>
      </c>
      <c r="R11" s="107" t="s">
        <v>45</v>
      </c>
      <c r="S11" s="107" t="s">
        <v>45</v>
      </c>
      <c r="T11" s="107" t="s">
        <v>45</v>
      </c>
      <c r="U11" s="107" t="s">
        <v>45</v>
      </c>
      <c r="V11" s="107" t="s">
        <v>45</v>
      </c>
      <c r="W11" s="107" t="s">
        <v>45</v>
      </c>
      <c r="X11" s="107" t="s">
        <v>45</v>
      </c>
      <c r="Y11" s="107" t="s">
        <v>45</v>
      </c>
      <c r="Z11" s="107" t="s">
        <v>45</v>
      </c>
      <c r="AA11" s="107" t="s">
        <v>45</v>
      </c>
      <c r="AB11" s="107" t="s">
        <v>45</v>
      </c>
      <c r="AC11" s="107" t="s">
        <v>45</v>
      </c>
      <c r="AD11" s="107" t="s">
        <v>46</v>
      </c>
      <c r="AE11" s="107" t="s">
        <v>46</v>
      </c>
      <c r="AF11" s="107" t="s">
        <v>46</v>
      </c>
      <c r="AG11" s="107" t="s">
        <v>46</v>
      </c>
      <c r="AH11" s="107" t="s">
        <v>46</v>
      </c>
      <c r="AI11" s="107" t="s">
        <v>46</v>
      </c>
      <c r="AJ11" s="107" t="s">
        <v>46</v>
      </c>
      <c r="AK11" s="107" t="s">
        <v>46</v>
      </c>
      <c r="AL11" s="107" t="s">
        <v>46</v>
      </c>
      <c r="AM11" s="107" t="s">
        <v>46</v>
      </c>
      <c r="AN11" s="107" t="s">
        <v>46</v>
      </c>
      <c r="AO11" s="107" t="s">
        <v>46</v>
      </c>
      <c r="AP11" s="107" t="s">
        <v>46</v>
      </c>
    </row>
    <row r="12" spans="1:42" ht="13.5" thickBot="1">
      <c r="A12" s="108" t="s">
        <v>41</v>
      </c>
      <c r="B12" s="108"/>
      <c r="C12" s="108" t="s">
        <v>12</v>
      </c>
      <c r="D12" s="108" t="s">
        <v>13</v>
      </c>
      <c r="E12" s="108" t="s">
        <v>14</v>
      </c>
      <c r="F12" s="108" t="s">
        <v>15</v>
      </c>
      <c r="G12" s="108" t="s">
        <v>82</v>
      </c>
      <c r="H12" s="108" t="s">
        <v>17</v>
      </c>
      <c r="I12" s="108" t="s">
        <v>18</v>
      </c>
      <c r="J12" s="108" t="s">
        <v>19</v>
      </c>
      <c r="K12" s="108" t="s">
        <v>20</v>
      </c>
      <c r="L12" s="108" t="s">
        <v>21</v>
      </c>
      <c r="M12" s="108" t="s">
        <v>22</v>
      </c>
      <c r="N12" s="108" t="s">
        <v>23</v>
      </c>
      <c r="O12" s="108" t="s">
        <v>24</v>
      </c>
      <c r="P12" s="108" t="s">
        <v>25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21</v>
      </c>
      <c r="Z12" s="108" t="s">
        <v>31</v>
      </c>
      <c r="AA12" s="108" t="s">
        <v>23</v>
      </c>
      <c r="AB12" s="108" t="s">
        <v>24</v>
      </c>
      <c r="AC12" s="108" t="s">
        <v>47</v>
      </c>
      <c r="AD12" s="108" t="s">
        <v>13</v>
      </c>
      <c r="AE12" s="108" t="s">
        <v>14</v>
      </c>
      <c r="AF12" s="108" t="s">
        <v>15</v>
      </c>
      <c r="AG12" s="108" t="s">
        <v>16</v>
      </c>
      <c r="AH12" s="108" t="s">
        <v>28</v>
      </c>
      <c r="AI12" s="108" t="s">
        <v>29</v>
      </c>
      <c r="AJ12" s="108" t="s">
        <v>30</v>
      </c>
      <c r="AK12" s="108" t="s">
        <v>21</v>
      </c>
      <c r="AL12" s="108" t="s">
        <v>21</v>
      </c>
      <c r="AM12" s="108" t="s">
        <v>31</v>
      </c>
      <c r="AN12" s="108" t="s">
        <v>23</v>
      </c>
      <c r="AO12" s="108" t="s">
        <v>24</v>
      </c>
      <c r="AP12" s="108" t="s">
        <v>25</v>
      </c>
    </row>
    <row r="13" spans="1:42" ht="13.5" thickBot="1">
      <c r="A13" s="109">
        <v>1</v>
      </c>
      <c r="B13" s="110">
        <v>2</v>
      </c>
      <c r="C13" s="110"/>
      <c r="D13" s="110"/>
      <c r="E13" s="110"/>
      <c r="F13" s="110">
        <v>3</v>
      </c>
      <c r="G13" s="110">
        <v>3</v>
      </c>
      <c r="H13" s="110">
        <v>3</v>
      </c>
      <c r="I13" s="110">
        <v>3</v>
      </c>
      <c r="J13" s="110">
        <v>3</v>
      </c>
      <c r="K13" s="110">
        <v>3</v>
      </c>
      <c r="L13" s="110">
        <v>3</v>
      </c>
      <c r="M13" s="110">
        <v>3</v>
      </c>
      <c r="N13" s="110">
        <v>3</v>
      </c>
      <c r="O13" s="110">
        <v>3</v>
      </c>
      <c r="P13" s="110">
        <v>4</v>
      </c>
      <c r="Q13" s="110"/>
      <c r="R13" s="110"/>
      <c r="S13" s="110">
        <v>5</v>
      </c>
      <c r="T13" s="110">
        <v>5</v>
      </c>
      <c r="U13" s="110">
        <v>5</v>
      </c>
      <c r="V13" s="110">
        <v>5</v>
      </c>
      <c r="W13" s="110">
        <v>5</v>
      </c>
      <c r="X13" s="110">
        <v>5</v>
      </c>
      <c r="Y13" s="110">
        <v>5</v>
      </c>
      <c r="Z13" s="110">
        <v>5</v>
      </c>
      <c r="AA13" s="110">
        <v>5</v>
      </c>
      <c r="AB13" s="110">
        <v>5</v>
      </c>
      <c r="AC13" s="110">
        <v>6</v>
      </c>
      <c r="AD13" s="110"/>
      <c r="AE13" s="110"/>
      <c r="AF13" s="110">
        <v>7</v>
      </c>
      <c r="AG13" s="110">
        <v>7</v>
      </c>
      <c r="AH13" s="110">
        <v>7</v>
      </c>
      <c r="AI13" s="110">
        <v>7</v>
      </c>
      <c r="AJ13" s="110">
        <v>7</v>
      </c>
      <c r="AK13" s="110">
        <v>7</v>
      </c>
      <c r="AL13" s="110">
        <v>7</v>
      </c>
      <c r="AM13" s="110">
        <v>7</v>
      </c>
      <c r="AN13" s="110">
        <v>7</v>
      </c>
      <c r="AO13" s="110">
        <v>7</v>
      </c>
      <c r="AP13" s="111">
        <v>8</v>
      </c>
    </row>
    <row r="14" spans="1:43" s="30" customFormat="1" ht="16.5" thickBot="1">
      <c r="A14" s="32"/>
      <c r="B14" s="72" t="s">
        <v>127</v>
      </c>
      <c r="C14" s="33">
        <f>C16</f>
        <v>19563000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25"/>
    </row>
    <row r="15" spans="1:42" s="62" customFormat="1" ht="16.5" thickBot="1">
      <c r="A15" s="37"/>
      <c r="B15" s="73" t="s">
        <v>84</v>
      </c>
      <c r="C15" s="34">
        <f aca="true" t="shared" si="1" ref="C15:AP15">SUM(C16:C17)</f>
        <v>19563000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</row>
    <row r="16" spans="1:42" s="38" customFormat="1" ht="15.75" thickBot="1">
      <c r="A16" s="184" t="s">
        <v>132</v>
      </c>
      <c r="B16" s="123" t="s">
        <v>125</v>
      </c>
      <c r="C16" s="49">
        <v>19563000</v>
      </c>
      <c r="D16" s="49">
        <v>0</v>
      </c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/>
      <c r="N16" s="49"/>
      <c r="O16" s="49"/>
      <c r="P16" s="50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/>
      <c r="Z16" s="49">
        <v>0</v>
      </c>
      <c r="AA16" s="49"/>
      <c r="AB16" s="49">
        <v>0</v>
      </c>
      <c r="AC16" s="50">
        <f>SUM(Q16:AB16)</f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/>
      <c r="AO16" s="49"/>
      <c r="AP16" s="76">
        <f>SUM(AD16:AO16)</f>
        <v>0</v>
      </c>
    </row>
    <row r="17" spans="1:42" s="12" customFormat="1" ht="15.75" hidden="1" thickBot="1">
      <c r="A17" s="184" t="s">
        <v>93</v>
      </c>
      <c r="B17" s="26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8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8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9">
        <f>SUM(AD17:AO17)</f>
        <v>0</v>
      </c>
    </row>
    <row r="18" spans="1:44" s="30" customFormat="1" ht="16.5" thickBot="1">
      <c r="A18" s="84"/>
      <c r="B18" s="73" t="s">
        <v>128</v>
      </c>
      <c r="C18" s="34">
        <f aca="true" t="shared" si="2" ref="C18:AP18">SUM(C19:C20)</f>
        <v>383566898</v>
      </c>
      <c r="D18" s="34">
        <f t="shared" si="2"/>
        <v>383566898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383566898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383566898</v>
      </c>
      <c r="AA18" s="34">
        <f t="shared" si="2"/>
        <v>0</v>
      </c>
      <c r="AB18" s="34">
        <f t="shared" si="2"/>
        <v>0</v>
      </c>
      <c r="AC18" s="34">
        <f t="shared" si="2"/>
        <v>383566898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383566898</v>
      </c>
      <c r="AN18" s="34">
        <f t="shared" si="2"/>
        <v>0</v>
      </c>
      <c r="AO18" s="34">
        <f t="shared" si="2"/>
        <v>0</v>
      </c>
      <c r="AP18" s="34">
        <f t="shared" si="2"/>
        <v>383566898</v>
      </c>
      <c r="AQ18" s="25"/>
      <c r="AR18" s="138"/>
    </row>
    <row r="19" spans="1:42" s="12" customFormat="1" ht="39.75" customHeight="1" thickBot="1">
      <c r="A19" s="48" t="s">
        <v>124</v>
      </c>
      <c r="B19" s="119" t="s">
        <v>126</v>
      </c>
      <c r="C19" s="27">
        <v>383566898</v>
      </c>
      <c r="D19" s="28">
        <v>383566898</v>
      </c>
      <c r="E19" s="27">
        <v>0</v>
      </c>
      <c r="F19" s="27"/>
      <c r="G19" s="27">
        <v>0</v>
      </c>
      <c r="H19" s="28">
        <v>0</v>
      </c>
      <c r="I19" s="27">
        <v>0</v>
      </c>
      <c r="J19" s="27">
        <v>0</v>
      </c>
      <c r="K19" s="131">
        <v>0</v>
      </c>
      <c r="L19" s="27"/>
      <c r="M19" s="27"/>
      <c r="N19" s="27"/>
      <c r="O19" s="28"/>
      <c r="P19" s="23">
        <f>SUM(D19:O19)</f>
        <v>383566898</v>
      </c>
      <c r="Q19" s="22">
        <v>0</v>
      </c>
      <c r="R19" s="27">
        <v>0</v>
      </c>
      <c r="S19" s="27"/>
      <c r="T19" s="27">
        <v>0</v>
      </c>
      <c r="U19" s="27">
        <v>0</v>
      </c>
      <c r="V19" s="27">
        <v>0</v>
      </c>
      <c r="W19" s="27">
        <v>0</v>
      </c>
      <c r="X19" s="27"/>
      <c r="Y19" s="27">
        <v>0</v>
      </c>
      <c r="Z19" s="27">
        <v>383566898</v>
      </c>
      <c r="AA19" s="27"/>
      <c r="AB19" s="27"/>
      <c r="AC19" s="23">
        <f>SUM(Q19:AB19)</f>
        <v>383566898</v>
      </c>
      <c r="AD19" s="22">
        <v>0</v>
      </c>
      <c r="AE19" s="27">
        <v>0</v>
      </c>
      <c r="AF19" s="27"/>
      <c r="AG19" s="27">
        <v>0</v>
      </c>
      <c r="AH19" s="27"/>
      <c r="AI19" s="27">
        <v>0</v>
      </c>
      <c r="AJ19" s="27">
        <v>0</v>
      </c>
      <c r="AK19" s="27"/>
      <c r="AL19" s="27">
        <v>0</v>
      </c>
      <c r="AM19" s="27">
        <v>383566898</v>
      </c>
      <c r="AN19" s="27"/>
      <c r="AO19" s="27"/>
      <c r="AP19" s="24">
        <f>SUM(AD19:AO19)</f>
        <v>383566898</v>
      </c>
    </row>
    <row r="20" spans="1:42" s="12" customFormat="1" ht="31.5" customHeight="1" hidden="1" thickBot="1">
      <c r="A20" s="48" t="s">
        <v>92</v>
      </c>
      <c r="B20" s="119" t="s">
        <v>91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</row>
    <row r="21" spans="1:44" s="25" customFormat="1" ht="18.75" thickBot="1">
      <c r="A21" s="173" t="s">
        <v>50</v>
      </c>
      <c r="B21" s="174"/>
      <c r="C21" s="31">
        <f>C14+C18</f>
        <v>403129898</v>
      </c>
      <c r="D21" s="31">
        <f aca="true" t="shared" si="3" ref="D21:AP21">D14+D18</f>
        <v>383566898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383566898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383566898</v>
      </c>
      <c r="AA21" s="31">
        <f t="shared" si="3"/>
        <v>0</v>
      </c>
      <c r="AB21" s="31">
        <f t="shared" si="3"/>
        <v>0</v>
      </c>
      <c r="AC21" s="31">
        <f t="shared" si="3"/>
        <v>383566898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383566898</v>
      </c>
      <c r="AN21" s="31">
        <f t="shared" si="3"/>
        <v>0</v>
      </c>
      <c r="AO21" s="31">
        <f t="shared" si="3"/>
        <v>0</v>
      </c>
      <c r="AP21" s="31">
        <f t="shared" si="3"/>
        <v>383566898</v>
      </c>
      <c r="AR21" s="138"/>
    </row>
    <row r="22" spans="1:42" ht="12.75">
      <c r="A22" s="113" t="s">
        <v>109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2.75">
      <c r="A23" s="12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2.7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3"/>
    </row>
    <row r="25" spans="1:42" ht="30.75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3"/>
    </row>
    <row r="26" spans="1:42" ht="12.75" hidden="1">
      <c r="A26" s="63">
        <f ca="1">TODAY()</f>
        <v>40499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2.7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2.7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3.5" thickBot="1">
      <c r="A30" s="4"/>
      <c r="B30" s="77" t="s">
        <v>85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0" t="s">
        <v>118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2.7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2010-11-16T15:51:41Z</cp:lastPrinted>
  <dcterms:created xsi:type="dcterms:W3CDTF">1999-04-05T19:37:02Z</dcterms:created>
  <dcterms:modified xsi:type="dcterms:W3CDTF">2010-11-17T14:03:37Z</dcterms:modified>
  <cp:category/>
  <cp:version/>
  <cp:contentType/>
  <cp:contentStatus/>
</cp:coreProperties>
</file>