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anegovco-my.sharepoint.com/personal/avtorresv_dane_gov_co/Documents/DANE/VIGENCIA_2024/ABRIL_2024/Informe_Final_Seguimiento_PAI_IISem2023/"/>
    </mc:Choice>
  </mc:AlternateContent>
  <xr:revisionPtr revIDLastSave="47" documentId="8_{28EBB301-BD2B-4BC1-8059-1C5FDEE01090}" xr6:coauthVersionLast="47" xr6:coauthVersionMax="47" xr10:uidLastSave="{4D7D5088-5FF2-4048-AC8E-C4DAB582B622}"/>
  <bookViews>
    <workbookView xWindow="-110" yWindow="-110" windowWidth="19420" windowHeight="10420" xr2:uid="{00000000-000D-0000-FFFF-FFFF00000000}"/>
  </bookViews>
  <sheets>
    <sheet name="PLAN DE ACCIÓN 2023" sheetId="6"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'PLAN DE ACCIÓN 2023'!$BX$6:$CI$234</definedName>
    <definedName name="_Hlk158198817">'PLAN DE ACCIÓN 2023'!$CL$217</definedName>
    <definedName name="_Hlk158199081">'PLAN DE ACCIÓN 2023'!$CL$226</definedName>
    <definedName name="_Hlk158199282">'PLAN DE ACCIÓN 2023'!$CL$215</definedName>
    <definedName name="_Hlk158200598">'PLAN DE ACCIÓN 2023'!$CL$221</definedName>
    <definedName name="_Hlk158201665">'PLAN DE ACCIÓN 2023'!$CL$232</definedName>
    <definedName name="_Hlk158201849">'PLAN DE ACCIÓN 2023'!$CL$226</definedName>
    <definedName name="_Hlk158201911">'PLAN DE ACCIÓN 2023'!$CL$227</definedName>
    <definedName name="_Hlk158225860">'PLAN DE ACCIÓN 2023'!$CL$165</definedName>
    <definedName name="_Hlk158228896">'PLAN DE ACCIÓN 2023'!$CL$13</definedName>
    <definedName name="_Hlk158314289">'PLAN DE ACCIÓN 2023'!$CL$160</definedName>
    <definedName name="_Hlk158314499">'PLAN DE ACCIÓN 2023'!$CL$162</definedName>
    <definedName name="_Hlk158320348">'PLAN DE ACCIÓN 2023'!$CL$230</definedName>
    <definedName name="_Hlk158321276">'PLAN DE ACCIÓN 2023'!$CL$228</definedName>
    <definedName name="A" localSheetId="0">#REF!</definedName>
    <definedName name="A">#REF!</definedName>
    <definedName name="ADMINISTRADORASPUBLICO" localSheetId="0">#REF!</definedName>
    <definedName name="ADMINISTRADORASPUBLICO">#REF!</definedName>
    <definedName name="ANMINISTRADORASPRIVADO" localSheetId="0">#REF!</definedName>
    <definedName name="ANMINISTRADORASPRIVADO">#REF!</definedName>
    <definedName name="APORTESESCUELAS" localSheetId="0">#REF!</definedName>
    <definedName name="APORTESESCUELAS">#REF!</definedName>
    <definedName name="AREA" localSheetId="0">#REF!</definedName>
    <definedName name="AREA">#REF!</definedName>
    <definedName name="ARRENDAMIENTO" localSheetId="0">#REF!</definedName>
    <definedName name="ARRENDAMIENTO">#REF!</definedName>
    <definedName name="ARRENDAMIENTOS" localSheetId="0">#REF!</definedName>
    <definedName name="ARRENDAMIENTOS">#REF!</definedName>
    <definedName name="BARRANQUILLA" localSheetId="0">#REF!</definedName>
    <definedName name="BARRANQUILLA">#REF!</definedName>
    <definedName name="BOGOTÁ" localSheetId="0">#REF!</definedName>
    <definedName name="BOGOTÁ">#REF!</definedName>
    <definedName name="BUCARAMANGA" localSheetId="0">#REF!</definedName>
    <definedName name="BUCARAMANGA">#REF!</definedName>
    <definedName name="CAL_2021_EVAL_CAL" localSheetId="0">#REF!</definedName>
    <definedName name="CAL_2021_EVAL_CAL">#REF!</definedName>
    <definedName name="CALI" localSheetId="0">#REF!</definedName>
    <definedName name="CALI">#REF!</definedName>
    <definedName name="CAPA_TEC" localSheetId="0">#REF!</definedName>
    <definedName name="CAPA_TEC">#REF!</definedName>
    <definedName name="CAPACITACION" localSheetId="0">#REF!</definedName>
    <definedName name="CAPACITACION">#REF!</definedName>
    <definedName name="CAPACITACIÓN" localSheetId="0">#REF!</definedName>
    <definedName name="CAPACITACIÓN">#REF!</definedName>
    <definedName name="CARACTER_SOCIO" localSheetId="0">#REF!</definedName>
    <definedName name="CARACTER_SOCIO">#REF!</definedName>
    <definedName name="caractersoc" localSheetId="0">#REF!</definedName>
    <definedName name="caractersoc">#REF!</definedName>
    <definedName name="CENSOE" localSheetId="0">#REF!</definedName>
    <definedName name="CENSOE">#REF!</definedName>
    <definedName name="censoec" localSheetId="0">#REF!</definedName>
    <definedName name="censoec">#REF!</definedName>
    <definedName name="CENSOECONOMICO" localSheetId="0">#REF!</definedName>
    <definedName name="CENSOECONOMICO">#REF!</definedName>
    <definedName name="COMPRADEEQUIPO" localSheetId="0">#REF!</definedName>
    <definedName name="COMPRADEEQUIPO">#REF!</definedName>
    <definedName name="COMPRAEQUIPO" localSheetId="0">#REF!</definedName>
    <definedName name="COMPRAEQUIPO">#REF!</definedName>
    <definedName name="COMUNICACIONESYTRANS" localSheetId="0">#REF!</definedName>
    <definedName name="COMUNICACIONESYTRANS">#REF!</definedName>
    <definedName name="Concepto" localSheetId="0">#REF!</definedName>
    <definedName name="Concepto">#REF!</definedName>
    <definedName name="COOP" localSheetId="0">#REF!</definedName>
    <definedName name="COOP">#REF!</definedName>
    <definedName name="COOR_REG_SEN" localSheetId="0">#REF!</definedName>
    <definedName name="COOR_REG_SEN">#REF!</definedName>
    <definedName name="coordregsen" localSheetId="0">#REF!</definedName>
    <definedName name="coordregsen">#REF!</definedName>
    <definedName name="ctasnales" localSheetId="0">#REF!</definedName>
    <definedName name="ctasnales">#REF!</definedName>
    <definedName name="CUENTAS_N" localSheetId="0">#REF!</definedName>
    <definedName name="CUENTAS_N">#REF!</definedName>
    <definedName name="DANE_CENTRAL" localSheetId="0">#REF!</definedName>
    <definedName name="DANE_CENTRAL">#REF!</definedName>
    <definedName name="DCD" localSheetId="0">#REF!</definedName>
    <definedName name="DCD">#REF!</definedName>
    <definedName name="DDHH" localSheetId="0">#REF!</definedName>
    <definedName name="DDHH">#REF!</definedName>
    <definedName name="Derecho_a_la__justicia_seguridad_integtridad" localSheetId="0">#REF!</definedName>
    <definedName name="Derecho_a_la__justicia_seguridad_integtridad">#REF!</definedName>
    <definedName name="Derecho_a_la_educación_Educación_para_el_desarrollo_a_la_libre_personalidad_Educación_para_el_mantenimiento_de_la_paz" localSheetId="0">#REF!</definedName>
    <definedName name="Derecho_a_la_educación_Educación_para_el_desarrollo_a_la_libre_personalidad_Educación_para_el_mantenimiento_de_la_paz">#REF!</definedName>
    <definedName name="Derecho_a_la_igualdad_libertad_justicia" localSheetId="0">#REF!</definedName>
    <definedName name="Derecho_a_la_igualdad_libertad_justicia">#REF!</definedName>
    <definedName name="Derecho_a_la_Integridad_y_la_protección" localSheetId="0">#REF!</definedName>
    <definedName name="Derecho_a_la_Integridad_y_la_protección">#REF!</definedName>
    <definedName name="Derecho_a_la_libertad" localSheetId="0">#REF!</definedName>
    <definedName name="Derecho_a_la_libertad">#REF!</definedName>
    <definedName name="Derecho_a_la_libertad_de_conciencia_Derecho_a_la_libertad_de_culto" localSheetId="0">#REF!</definedName>
    <definedName name="Derecho_a_la_libertad_de_conciencia_Derecho_a_la_libertad_de_culto">#REF!</definedName>
    <definedName name="Derecho_a_la_libertad_de_expresión_Derecho_a_la_rectificación_en_condisiones_de_equidad" localSheetId="0">#REF!</definedName>
    <definedName name="Derecho_a_la_libertad_de_expresión_Derecho_a_la_rectificación_en_condisiones_de_equidad">#REF!</definedName>
    <definedName name="Derecho_a_la_libertad_Igualdad" localSheetId="0">#REF!</definedName>
    <definedName name="Derecho_a_la_libertad_Igualdad">#REF!</definedName>
    <definedName name="Derecho_a_la_libertad_justicia_e_Integridad" localSheetId="0">#REF!</definedName>
    <definedName name="Derecho_a_la_libertad_justicia_e_Integridad">#REF!</definedName>
    <definedName name="Derecho_a_la_libertad_justicia_seguridad_y_defensa" localSheetId="0">#REF!</definedName>
    <definedName name="Derecho_a_la_libertad_justicia_seguridad_y_defensa">#REF!</definedName>
    <definedName name="Derecho_a_la_libertad_y_justicia" localSheetId="0">#REF!</definedName>
    <definedName name="Derecho_a_la_libertad_y_justicia">#REF!</definedName>
    <definedName name="Derecho_a_la_no_discriminación_no_estimatización_no_invisibilización" localSheetId="0">#REF!</definedName>
    <definedName name="Derecho_a_la_no_discriminación_no_estimatización_no_invisibilización">#REF!</definedName>
    <definedName name="Derecho_a_la_Paz" localSheetId="0">#REF!</definedName>
    <definedName name="Derecho_a_la_Paz">#REF!</definedName>
    <definedName name="Derecho_a_la_personalidad_jurídica" localSheetId="0">#REF!</definedName>
    <definedName name="Derecho_a_la_personalidad_jurídica">#REF!</definedName>
    <definedName name="Derecho_a_la_Privacidad_Derecho_a_la_intimidad_Derecho_al_libre_desarrollo_de_la_personalidad" localSheetId="0">#REF!</definedName>
    <definedName name="Derecho_a_la_Privacidad_Derecho_a_la_intimidad_Derecho_al_libre_desarrollo_de_la_personalidad">#REF!</definedName>
    <definedName name="Derecho_a_la_propiedad_privada" localSheetId="0">#REF!</definedName>
    <definedName name="Derecho_a_la_propiedad_privada">#REF!</definedName>
    <definedName name="Derecho_a_una_vida_digna_Derecho_al_bienestar_Derecho_de_la_infancia" localSheetId="0">#REF!</definedName>
    <definedName name="Derecho_a_una_vida_digna_Derecho_al_bienestar_Derecho_de_la_infancia">#REF!</definedName>
    <definedName name="Derecho_al_ambiente_sano" localSheetId="0">#REF!</definedName>
    <definedName name="Derecho_al_ambiente_sano">#REF!</definedName>
    <definedName name="Derecho_al_establecimiento_de_un_Estado_de_derecho__Deberes_respecto_a_la_comunidad_en_un_sistema_democrático_Derecho_a_la_proteccion_defensa_seguridad_y_justicia" localSheetId="0">#REF!</definedName>
    <definedName name="Derecho_al_establecimiento_de_un_Estado_de_derecho__Deberes_respecto_a_la_comunidad_en_un_sistema_democrático_Derecho_a_la_proteccion_defensa_seguridad_y_justicia">#REF!</definedName>
    <definedName name="Derecho_al_trabajo_proteccion_contra_el_desempleo_salario_en_equidad_igualdad_Derecho_al_bienestar_trato_digno" localSheetId="0">#REF!</definedName>
    <definedName name="Derecho_al_trabajo_proteccion_contra_el_desempleo_salario_en_equidad_igualdad_Derecho_al_bienestar_trato_digno">#REF!</definedName>
    <definedName name="Derecho_cultural_Derecho_a_gozar_o_disfrutar__de_las_artes__Derecho_a_participar__y_beneficiarse_del_desarrollo_científico_Derechos_morales_y_materiales_de_autor" localSheetId="0">#REF!</definedName>
    <definedName name="Derecho_cultural_Derecho_a_gozar_o_disfrutar__de_las_artes__Derecho_a_participar__y_beneficiarse_del_desarrollo_científico_Derechos_morales_y_materiales_de_autor">#REF!</definedName>
    <definedName name="Derecho_y_deber_ciudadano_a_propender_al_logro_y_mantenimiento_de_la_paz" localSheetId="0">#REF!</definedName>
    <definedName name="Derecho_y_deber_ciudadano_a_propender_al_logro_y_mantenimiento_de_la_paz">#REF!</definedName>
    <definedName name="Derechos_civiles" localSheetId="0">#REF!</definedName>
    <definedName name="Derechos_civiles">#REF!</definedName>
    <definedName name="Derechos_civiles_economicos_culturales_politicos_y_seguridad_social" localSheetId="0">#REF!</definedName>
    <definedName name="Derechos_civiles_economicos_culturales_politicos_y_seguridad_social">#REF!</definedName>
    <definedName name="Derechos_civiles_y_políticos" localSheetId="0">#REF!</definedName>
    <definedName name="Derechos_civiles_y_políticos">#REF!</definedName>
    <definedName name="Derechos_civiles_y_politicos_nacionalidad" localSheetId="0">#REF!</definedName>
    <definedName name="Derechos_civiles_y_politicos_nacionalidad">#REF!</definedName>
    <definedName name="Derechos_de_información_y_acceso_libre_a_la_documentación_pública" localSheetId="0">#REF!</definedName>
    <definedName name="Derechos_de_información_y_acceso_libre_a_la_documentación_pública">#REF!</definedName>
    <definedName name="DICE" localSheetId="0">#REF!</definedName>
    <definedName name="DICE">#REF!</definedName>
    <definedName name="DIFUSION" localSheetId="0">#REF!</definedName>
    <definedName name="DIFUSION">#REF!</definedName>
    <definedName name="DIG" localSheetId="0">#REF!</definedName>
    <definedName name="DIG">#REF!</definedName>
    <definedName name="DIMPE" localSheetId="0">#REF!</definedName>
    <definedName name="DIMPE">#REF!</definedName>
    <definedName name="DIRPEN" localSheetId="0">#REF!</definedName>
    <definedName name="DIRPEN">#REF!</definedName>
    <definedName name="DIRSEN" localSheetId="0">#REF!</definedName>
    <definedName name="DIRSEN">#REF!</definedName>
    <definedName name="DP">[1]LISTAS!$B$5:$B$8</definedName>
    <definedName name="DSCN" localSheetId="0">#REF!</definedName>
    <definedName name="DSCN">#REF!</definedName>
    <definedName name="ENSERESYEQUIPOSDEOFICINA" localSheetId="0">#REF!</definedName>
    <definedName name="ENSERESYEQUIPOSDEOFICINA">#REF!</definedName>
    <definedName name="ESAP" localSheetId="0">#REF!</definedName>
    <definedName name="ESAP">#REF!</definedName>
    <definedName name="Etapa">[2]DATOS!$BH$2:$BH$7</definedName>
    <definedName name="FINANCIEROS" localSheetId="0">#REF!</definedName>
    <definedName name="FINANCIEROS">#REF!</definedName>
    <definedName name="FOCOS">'[1]LISTAS PE'!$B$5:$B$8</definedName>
    <definedName name="FONDANE_SEN" localSheetId="0">#REF!</definedName>
    <definedName name="FONDANE_SEN">#REF!</definedName>
    <definedName name="fondanesen" localSheetId="0">#REF!</definedName>
    <definedName name="fondanesen">#REF!</definedName>
    <definedName name="fortcapad" localSheetId="0">#REF!</definedName>
    <definedName name="fortcapad">#REF!</definedName>
    <definedName name="fortdifusion" localSheetId="0">#REF!</definedName>
    <definedName name="fortdifusion">#REF!</definedName>
    <definedName name="fortics" localSheetId="0">#REF!</definedName>
    <definedName name="fortics">#REF!</definedName>
    <definedName name="funocde" localSheetId="0">#REF!</definedName>
    <definedName name="funocde">#REF!</definedName>
    <definedName name="GASTOSFINANCIEROS" localSheetId="0">#REF!</definedName>
    <definedName name="GASTOSFINANCIEROS">#REF!</definedName>
    <definedName name="GEOESPACIAL" localSheetId="0">#REF!</definedName>
    <definedName name="GEOESPACIAL">#REF!</definedName>
    <definedName name="GESTION_DOC" localSheetId="0">#REF!</definedName>
    <definedName name="GESTION_DOC">#REF!</definedName>
    <definedName name="GESTIONDOC" localSheetId="0">#REF!</definedName>
    <definedName name="GESTIONDOC">#REF!</definedName>
    <definedName name="Hardware" localSheetId="0">#REF!</definedName>
    <definedName name="Hardware">#REF!</definedName>
    <definedName name="HORASEXTRASFESTVAC" localSheetId="0">#REF!</definedName>
    <definedName name="HORASEXTRASFESTVAC">#REF!</definedName>
    <definedName name="ICBF" localSheetId="0">#REF!</definedName>
    <definedName name="ICBF">#REF!</definedName>
    <definedName name="Implementacion" localSheetId="0">#REF!</definedName>
    <definedName name="Implementacion">#REF!</definedName>
    <definedName name="Implementacion_Acuerdo_de_Paz">[3]LISTAS!$L$2:$L$17</definedName>
    <definedName name="Impresos" localSheetId="0">#REF!</definedName>
    <definedName name="Impresos">#REF!</definedName>
    <definedName name="IMPRESOSYPUBLICACIONES" localSheetId="0">#REF!</definedName>
    <definedName name="IMPRESOSYPUBLICACIONES">#REF!</definedName>
    <definedName name="IMPREVISTOS" localSheetId="0">#REF!</definedName>
    <definedName name="IMPREVISTOS">#REF!</definedName>
    <definedName name="IMPUESTOS" localSheetId="0">#REF!</definedName>
    <definedName name="IMPUESTOS">#REF!</definedName>
    <definedName name="infogeo" localSheetId="0">#REF!</definedName>
    <definedName name="infogeo">#REF!</definedName>
    <definedName name="INFRAESTRUCTURA" localSheetId="0">#REF!</definedName>
    <definedName name="INFRAESTRUCTURA">#REF!</definedName>
    <definedName name="Insumos" localSheetId="0">#REF!</definedName>
    <definedName name="Insumos">#REF!</definedName>
    <definedName name="JOTA" localSheetId="0">#REF!</definedName>
    <definedName name="JOTA">#REF!</definedName>
    <definedName name="JUDICIALES" localSheetId="0">#REF!</definedName>
    <definedName name="JUDICIALES">#REF!</definedName>
    <definedName name="JURIDICA" localSheetId="0">#REF!</definedName>
    <definedName name="JURIDICA">#REF!</definedName>
    <definedName name="Ley" localSheetId="0">#REF!</definedName>
    <definedName name="Ley">#REF!</definedName>
    <definedName name="Ley_1757">[3]LISTAS!$N$2:$N$10</definedName>
    <definedName name="LOGIST" localSheetId="0">#REF!</definedName>
    <definedName name="LOGIST">#REF!</definedName>
    <definedName name="LOGISTICA" localSheetId="0">#REF!</definedName>
    <definedName name="LOGISTICA">#REF!</definedName>
    <definedName name="Los_derechos_ciudadanos_el_derecho_de_petición_y_la_acción_de_tutela" localSheetId="0">#REF!</definedName>
    <definedName name="Los_derechos_ciudadanos_el_derecho_de_petición_y_la_acción_de_tutela">#REF!</definedName>
    <definedName name="MANIZALES" localSheetId="0">#REF!</definedName>
    <definedName name="MANIZALES">#REF!</definedName>
    <definedName name="MANTENIMIENTO" localSheetId="0">#REF!</definedName>
    <definedName name="MANTENIMIENTO">#REF!</definedName>
    <definedName name="MATERIALESYSUMINISTROS" localSheetId="0">#REF!</definedName>
    <definedName name="MATERIALESYSUMINISTROS">#REF!</definedName>
    <definedName name="MEDELLÍN" localSheetId="0">#REF!</definedName>
    <definedName name="MEDELLÍN">#REF!</definedName>
    <definedName name="mejinfraestructura" localSheetId="0">#REF!</definedName>
    <definedName name="mejinfraestructura">#REF!</definedName>
    <definedName name="MULTAS" localSheetId="0">#REF!</definedName>
    <definedName name="MULTAS">#REF!</definedName>
    <definedName name="MULTASYSANCIONES" localSheetId="0">#REF!</definedName>
    <definedName name="MULTASYSANCIONES">#REF!</definedName>
    <definedName name="No_Aplica_Por_favor_justifique_su_respuesta_en_el_campo_de_observaciones" localSheetId="0">#REF!</definedName>
    <definedName name="No_Aplica_Por_favor_justifique_su_respuesta_en_el_campo_de_observaciones">#REF!</definedName>
    <definedName name="OCI" localSheetId="0">#REF!</definedName>
    <definedName name="OCI">#REF!</definedName>
    <definedName name="OPLAN" localSheetId="0">#REF!</definedName>
    <definedName name="OPLAN">#REF!</definedName>
    <definedName name="Otros" localSheetId="0">#REF!</definedName>
    <definedName name="Otros">#REF!</definedName>
    <definedName name="Otros_gastos_operativos" localSheetId="0">#REF!</definedName>
    <definedName name="Otros_gastos_operativos">#REF!</definedName>
    <definedName name="OTROSGASTOSBIENES" localSheetId="0">#REF!</definedName>
    <definedName name="OTROSGASTOSBIENES">#REF!</definedName>
    <definedName name="OTROSGASTOSSERVICIOS" localSheetId="0">#REF!</definedName>
    <definedName name="OTROSGASTOSSERVICIOS">#REF!</definedName>
    <definedName name="OTROSPORBIENES" localSheetId="0">#REF!</definedName>
    <definedName name="OTROSPORBIENES">#REF!</definedName>
    <definedName name="OTROSPORSERVICIOS" localSheetId="0">#REF!</definedName>
    <definedName name="OTROSPORSERVICIOS">#REF!</definedName>
    <definedName name="Participacion" localSheetId="0">#REF!</definedName>
    <definedName name="Participacion">#REF!</definedName>
    <definedName name="Participacion_ciudadana_en_la_gestion_publica">[3]LISTAS!$M$2:$M$23</definedName>
    <definedName name="PRIMATECNICA" localSheetId="0">#REF!</definedName>
    <definedName name="PRIMATECNICA">#REF!</definedName>
    <definedName name="PROYECTO" localSheetId="0">#REF!</definedName>
    <definedName name="PROYECTO">#REF!</definedName>
    <definedName name="PROYECTO_INV">[2]DATOS!$H$2:$H$25</definedName>
    <definedName name="PROYECTOS2021" localSheetId="0">#REF!</definedName>
    <definedName name="PROYECTOS2021">#REF!</definedName>
    <definedName name="proylogistica" localSheetId="0">#REF!</definedName>
    <definedName name="proylogistica">#REF!</definedName>
    <definedName name="RUBRO" localSheetId="0">#REF!</definedName>
    <definedName name="RUBRO">#REF!</definedName>
    <definedName name="RUBROFUN">'[4]BASE FUNC'!$A$3:$AB$3</definedName>
    <definedName name="SECRETARIA" localSheetId="0">#REF!</definedName>
    <definedName name="SECRETARIA">#REF!</definedName>
    <definedName name="SEGUROS" localSheetId="0">#REF!</definedName>
    <definedName name="SEGUROS">#REF!</definedName>
    <definedName name="SENA" localSheetId="0">#REF!</definedName>
    <definedName name="SENA">#REF!</definedName>
    <definedName name="Servicios_TIC" localSheetId="0">#REF!</definedName>
    <definedName name="Servicios_TIC">#REF!</definedName>
    <definedName name="SERVICIOSPUBLICOS" localSheetId="0">#REF!</definedName>
    <definedName name="SERVICIOSPUBLICOS">#REF!</definedName>
    <definedName name="SERVICIOSPÚBLICOS" localSheetId="0">#REF!</definedName>
    <definedName name="SERVICIOSPÚBLICOS">#REF!</definedName>
    <definedName name="SISTEM" localSheetId="0">#REF!</definedName>
    <definedName name="SISTEM">#REF!</definedName>
    <definedName name="SISTEMAS" localSheetId="0">#REF!</definedName>
    <definedName name="SISTEMAS">#REF!</definedName>
    <definedName name="Software" localSheetId="0">#REF!</definedName>
    <definedName name="Software">#REF!</definedName>
    <definedName name="SUBDIRECCION" localSheetId="0">#REF!</definedName>
    <definedName name="SUBDIRECCION">#REF!</definedName>
    <definedName name="SUELDOSNOMINA" localSheetId="0">#REF!</definedName>
    <definedName name="SUELDOSNOMINA">#REF!</definedName>
    <definedName name="T_ECONOMICOS" localSheetId="0">#REF!</definedName>
    <definedName name="T_ECONOMICOS">#REF!</definedName>
    <definedName name="T_SOCIALES" localSheetId="0">#REF!</definedName>
    <definedName name="T_SOCIALES">#REF!</definedName>
    <definedName name="Talento_Humano" localSheetId="0">#REF!</definedName>
    <definedName name="Talento_Humano">#REF!</definedName>
    <definedName name="temaseconomicos" localSheetId="0">#REF!</definedName>
    <definedName name="temaseconomicos">#REF!</definedName>
    <definedName name="temassociales" localSheetId="0">#REF!</definedName>
    <definedName name="temassociales">#REF!</definedName>
    <definedName name="TERIITORIAL" localSheetId="0">#REF!</definedName>
    <definedName name="TERIITORIAL">#REF!</definedName>
    <definedName name="TERRITORIAL">[2]DATOS!$C$2:$C$8</definedName>
    <definedName name="Tipo_Producto">[2]DATOS!$BI$2:$BI$8</definedName>
    <definedName name="Tipo_Reprogramacion_Actividad">[2]DATOS!$BG$2:$BG$6</definedName>
    <definedName name="Tiquetes" localSheetId="0">#REF!</definedName>
    <definedName name="Tiquetes">#REF!</definedName>
    <definedName name="Transporte" localSheetId="0">#REF!</definedName>
    <definedName name="Transporte">#REF!</definedName>
    <definedName name="VIATICOS" localSheetId="0">#REF!</definedName>
    <definedName name="VIATICOS">#REF!</definedName>
    <definedName name="VIÁTICOS" localSheetId="0">#REF!</definedName>
    <definedName name="VIÁTIC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234" i="6" l="1"/>
  <c r="CB234" i="6" s="1"/>
  <c r="BP234" i="6"/>
  <c r="BN234" i="6"/>
  <c r="BO234" i="6" s="1"/>
  <c r="BC234" i="6"/>
  <c r="BA234" i="6"/>
  <c r="BB234" i="6" s="1"/>
  <c r="AP234" i="6"/>
  <c r="AN234" i="6"/>
  <c r="AO234" i="6" s="1"/>
  <c r="CA233" i="6"/>
  <c r="CB233" i="6" s="1"/>
  <c r="BP233" i="6"/>
  <c r="BN233" i="6"/>
  <c r="BO233" i="6" s="1"/>
  <c r="BC233" i="6"/>
  <c r="BA233" i="6"/>
  <c r="BB233" i="6" s="1"/>
  <c r="AP233" i="6"/>
  <c r="AN233" i="6"/>
  <c r="AO233" i="6" s="1"/>
  <c r="CA232" i="6"/>
  <c r="CB232" i="6" s="1"/>
  <c r="BP232" i="6"/>
  <c r="BN232" i="6"/>
  <c r="BO232" i="6" s="1"/>
  <c r="BC232" i="6"/>
  <c r="BA232" i="6"/>
  <c r="BB232" i="6" s="1"/>
  <c r="AP232" i="6"/>
  <c r="AN232" i="6"/>
  <c r="AO232" i="6" s="1"/>
  <c r="CA231" i="6"/>
  <c r="CB231" i="6" s="1"/>
  <c r="BP231" i="6"/>
  <c r="BN231" i="6"/>
  <c r="BO231" i="6" s="1"/>
  <c r="BC231" i="6"/>
  <c r="BA231" i="6"/>
  <c r="BB231" i="6" s="1"/>
  <c r="AP231" i="6"/>
  <c r="AN231" i="6"/>
  <c r="AO231" i="6" s="1"/>
  <c r="CA230" i="6"/>
  <c r="CB230" i="6" s="1"/>
  <c r="BP230" i="6"/>
  <c r="BN230" i="6"/>
  <c r="BO230" i="6" s="1"/>
  <c r="BC230" i="6"/>
  <c r="BA230" i="6"/>
  <c r="BB230" i="6" s="1"/>
  <c r="AP230" i="6"/>
  <c r="AN230" i="6"/>
  <c r="AO230" i="6" s="1"/>
  <c r="CA229" i="6"/>
  <c r="CB229" i="6" s="1"/>
  <c r="BP229" i="6"/>
  <c r="BN229" i="6"/>
  <c r="BO229" i="6" s="1"/>
  <c r="BC229" i="6"/>
  <c r="BA229" i="6"/>
  <c r="BB229" i="6" s="1"/>
  <c r="AP229" i="6"/>
  <c r="AN229" i="6"/>
  <c r="AO229" i="6" s="1"/>
  <c r="BP228" i="6"/>
  <c r="BC228" i="6"/>
  <c r="BP227" i="6"/>
  <c r="BC227" i="6"/>
  <c r="BP226" i="6"/>
  <c r="BC226" i="6"/>
  <c r="BP225" i="6"/>
  <c r="BC225" i="6"/>
  <c r="CB224" i="6"/>
  <c r="BP224" i="6"/>
  <c r="BN224" i="6"/>
  <c r="BO224" i="6" s="1"/>
  <c r="BC224" i="6"/>
  <c r="BA224" i="6"/>
  <c r="BB224" i="6" s="1"/>
  <c r="AP224" i="6"/>
  <c r="AN224" i="6"/>
  <c r="AO224" i="6" s="1"/>
  <c r="BP223" i="6"/>
  <c r="BC223" i="6"/>
  <c r="BP222" i="6"/>
  <c r="BC222" i="6"/>
  <c r="BP221" i="6"/>
  <c r="BC221" i="6"/>
  <c r="BP220" i="6"/>
  <c r="BC220" i="6"/>
  <c r="BP219" i="6"/>
  <c r="BC219" i="6"/>
  <c r="BP218" i="6"/>
  <c r="BC218" i="6"/>
  <c r="BP217" i="6"/>
  <c r="BC217" i="6"/>
  <c r="BP216" i="6"/>
  <c r="BC216" i="6"/>
  <c r="BP215" i="6"/>
  <c r="BC215" i="6"/>
  <c r="BP214" i="6"/>
  <c r="BC214" i="6"/>
  <c r="BP213" i="6"/>
  <c r="BC213" i="6"/>
  <c r="CB212" i="6"/>
  <c r="BP212" i="6"/>
  <c r="BN212" i="6"/>
  <c r="BO212" i="6" s="1"/>
  <c r="BC212" i="6"/>
  <c r="BA212" i="6"/>
  <c r="BB212" i="6" s="1"/>
  <c r="AP212" i="6"/>
  <c r="AN212" i="6"/>
  <c r="AO212" i="6" s="1"/>
  <c r="BP211" i="6"/>
  <c r="BC211" i="6"/>
  <c r="BP210" i="6"/>
  <c r="BC210" i="6"/>
  <c r="BP209" i="6"/>
  <c r="BC209" i="6"/>
  <c r="BP208" i="6"/>
  <c r="BC208" i="6"/>
  <c r="BP207" i="6"/>
  <c r="BC207" i="6"/>
  <c r="BP206" i="6"/>
  <c r="BC206" i="6"/>
  <c r="BP205" i="6"/>
  <c r="BC205" i="6"/>
  <c r="BP204" i="6"/>
  <c r="BC204" i="6"/>
  <c r="BP203" i="6"/>
  <c r="BC203" i="6"/>
  <c r="BP202" i="6"/>
  <c r="BC202" i="6"/>
  <c r="BP201" i="6"/>
  <c r="BC201" i="6"/>
  <c r="BP200" i="6"/>
  <c r="BC200" i="6"/>
  <c r="BP199" i="6"/>
  <c r="BC199" i="6"/>
  <c r="BP198" i="6"/>
  <c r="BC198" i="6"/>
  <c r="BP197" i="6"/>
  <c r="BC197" i="6"/>
  <c r="BP196" i="6"/>
  <c r="BC196" i="6"/>
  <c r="BP195" i="6"/>
  <c r="BC195" i="6"/>
  <c r="BP194" i="6"/>
  <c r="BC194" i="6"/>
  <c r="CB193" i="6"/>
  <c r="BP193" i="6"/>
  <c r="BN193" i="6"/>
  <c r="BO193" i="6" s="1"/>
  <c r="BC193" i="6"/>
  <c r="BA193" i="6"/>
  <c r="BB193" i="6" s="1"/>
  <c r="AN193" i="6"/>
  <c r="AO193" i="6" s="1"/>
  <c r="CA192" i="6"/>
  <c r="CB192" i="6" s="1"/>
  <c r="BP192" i="6"/>
  <c r="BN192" i="6"/>
  <c r="BO192" i="6" s="1"/>
  <c r="BC192" i="6"/>
  <c r="BA192" i="6"/>
  <c r="BB192" i="6" s="1"/>
  <c r="AP192" i="6"/>
  <c r="AN192" i="6"/>
  <c r="AO192" i="6" s="1"/>
  <c r="CF191" i="6"/>
  <c r="CE191" i="6"/>
  <c r="CA191" i="6"/>
  <c r="CB191" i="6" s="1"/>
  <c r="BP191" i="6"/>
  <c r="BN191" i="6"/>
  <c r="BO191" i="6" s="1"/>
  <c r="BC191" i="6"/>
  <c r="BA191" i="6"/>
  <c r="BB191" i="6" s="1"/>
  <c r="AP191" i="6"/>
  <c r="AN191" i="6"/>
  <c r="AO191" i="6" s="1"/>
  <c r="CF190" i="6"/>
  <c r="CE190" i="6"/>
  <c r="CA190" i="6"/>
  <c r="CB190" i="6" s="1"/>
  <c r="BP190" i="6"/>
  <c r="BN190" i="6"/>
  <c r="BO190" i="6" s="1"/>
  <c r="BB190" i="6"/>
  <c r="AP190" i="6"/>
  <c r="AO190" i="6"/>
  <c r="CF189" i="6"/>
  <c r="CE189" i="6"/>
  <c r="CA189" i="6"/>
  <c r="CB189" i="6" s="1"/>
  <c r="BN189" i="6"/>
  <c r="BO189" i="6" s="1"/>
  <c r="BA189" i="6"/>
  <c r="BB189" i="6" s="1"/>
  <c r="AN189" i="6"/>
  <c r="AO189" i="6" s="1"/>
  <c r="CF188" i="6"/>
  <c r="CE188" i="6"/>
  <c r="CA188" i="6"/>
  <c r="CB188" i="6" s="1"/>
  <c r="BN188" i="6"/>
  <c r="BO188" i="6" s="1"/>
  <c r="BA188" i="6"/>
  <c r="BB188" i="6" s="1"/>
  <c r="AN188" i="6"/>
  <c r="AO188" i="6" s="1"/>
  <c r="CF187" i="6"/>
  <c r="CE187" i="6"/>
  <c r="CC187" i="6"/>
  <c r="CA187" i="6"/>
  <c r="CB187" i="6" s="1"/>
  <c r="BP187" i="6"/>
  <c r="BN187" i="6"/>
  <c r="BO187" i="6" s="1"/>
  <c r="BA187" i="6"/>
  <c r="BB187" i="6" s="1"/>
  <c r="AN187" i="6"/>
  <c r="AO187" i="6" s="1"/>
  <c r="CF186" i="6"/>
  <c r="CE186" i="6"/>
  <c r="CA186" i="6"/>
  <c r="CB186" i="6" s="1"/>
  <c r="BN186" i="6"/>
  <c r="BO186" i="6" s="1"/>
  <c r="BA186" i="6"/>
  <c r="BB186" i="6" s="1"/>
  <c r="AN186" i="6"/>
  <c r="AO186" i="6" s="1"/>
  <c r="CF185" i="6"/>
  <c r="CE185" i="6"/>
  <c r="CA185" i="6"/>
  <c r="CB185" i="6" s="1"/>
  <c r="BP185" i="6"/>
  <c r="BN185" i="6"/>
  <c r="BO185" i="6" s="1"/>
  <c r="BA185" i="6"/>
  <c r="BB185" i="6" s="1"/>
  <c r="AN185" i="6"/>
  <c r="AO185" i="6" s="1"/>
  <c r="CF184" i="6"/>
  <c r="CE184" i="6"/>
  <c r="CA184" i="6"/>
  <c r="CB184" i="6" s="1"/>
  <c r="BN184" i="6"/>
  <c r="BO184" i="6" s="1"/>
  <c r="BA184" i="6"/>
  <c r="BB184" i="6" s="1"/>
  <c r="AN184" i="6"/>
  <c r="AO184" i="6" s="1"/>
  <c r="CF183" i="6"/>
  <c r="CE183" i="6"/>
  <c r="CA183" i="6"/>
  <c r="CB183" i="6" s="1"/>
  <c r="BP183" i="6"/>
  <c r="BN183" i="6"/>
  <c r="BO183" i="6" s="1"/>
  <c r="BA183" i="6"/>
  <c r="BB183" i="6" s="1"/>
  <c r="AN183" i="6"/>
  <c r="AO183" i="6" s="1"/>
  <c r="CF182" i="6"/>
  <c r="CE182" i="6"/>
  <c r="CA182" i="6"/>
  <c r="CB182" i="6" s="1"/>
  <c r="BN182" i="6"/>
  <c r="BO182" i="6" s="1"/>
  <c r="BA182" i="6"/>
  <c r="BB182" i="6" s="1"/>
  <c r="AN182" i="6"/>
  <c r="AO182" i="6" s="1"/>
  <c r="CF181" i="6"/>
  <c r="CE181" i="6"/>
  <c r="CA181" i="6"/>
  <c r="CB181" i="6" s="1"/>
  <c r="BN181" i="6"/>
  <c r="BO181" i="6" s="1"/>
  <c r="BA181" i="6"/>
  <c r="BB181" i="6" s="1"/>
  <c r="AN181" i="6"/>
  <c r="AO181" i="6" s="1"/>
  <c r="CF180" i="6"/>
  <c r="CE180" i="6"/>
  <c r="CA180" i="6"/>
  <c r="CB180" i="6" s="1"/>
  <c r="BP180" i="6"/>
  <c r="BN180" i="6"/>
  <c r="BO180" i="6" s="1"/>
  <c r="BA180" i="6"/>
  <c r="BB180" i="6" s="1"/>
  <c r="AN180" i="6"/>
  <c r="AO180" i="6" s="1"/>
  <c r="CF179" i="6"/>
  <c r="CE179" i="6"/>
  <c r="CC179" i="6"/>
  <c r="CA179" i="6"/>
  <c r="CB179" i="6" s="1"/>
  <c r="BP179" i="6"/>
  <c r="BN179" i="6"/>
  <c r="BO179" i="6" s="1"/>
  <c r="BA179" i="6"/>
  <c r="BB179" i="6" s="1"/>
  <c r="AN179" i="6"/>
  <c r="AO179" i="6" s="1"/>
  <c r="CF178" i="6"/>
  <c r="CE178" i="6"/>
  <c r="CC178" i="6"/>
  <c r="CA178" i="6"/>
  <c r="CB178" i="6" s="1"/>
  <c r="BP178" i="6"/>
  <c r="BN178" i="6"/>
  <c r="BO178" i="6" s="1"/>
  <c r="BA178" i="6"/>
  <c r="BB178" i="6" s="1"/>
  <c r="AN178" i="6"/>
  <c r="AO178" i="6" s="1"/>
  <c r="CF177" i="6"/>
  <c r="CE177" i="6"/>
  <c r="CA177" i="6"/>
  <c r="CB177" i="6" s="1"/>
  <c r="BN177" i="6"/>
  <c r="BO177" i="6" s="1"/>
  <c r="BA177" i="6"/>
  <c r="BB177" i="6" s="1"/>
  <c r="AN177" i="6"/>
  <c r="AO177" i="6" s="1"/>
  <c r="CF176" i="6"/>
  <c r="CE176" i="6"/>
  <c r="CA176" i="6"/>
  <c r="CB176" i="6" s="1"/>
  <c r="BN176" i="6"/>
  <c r="BO176" i="6" s="1"/>
  <c r="BA176" i="6"/>
  <c r="BB176" i="6" s="1"/>
  <c r="AN176" i="6"/>
  <c r="AO176" i="6" s="1"/>
  <c r="CF175" i="6"/>
  <c r="CE175" i="6"/>
  <c r="CA175" i="6"/>
  <c r="CB175" i="6" s="1"/>
  <c r="BN175" i="6"/>
  <c r="BO175" i="6" s="1"/>
  <c r="BA175" i="6"/>
  <c r="BB175" i="6" s="1"/>
  <c r="AN175" i="6"/>
  <c r="AO175" i="6" s="1"/>
  <c r="CF174" i="6"/>
  <c r="CE174" i="6"/>
  <c r="CA174" i="6"/>
  <c r="CB174" i="6" s="1"/>
  <c r="BP174" i="6"/>
  <c r="BN174" i="6"/>
  <c r="BO174" i="6" s="1"/>
  <c r="BA174" i="6"/>
  <c r="BB174" i="6" s="1"/>
  <c r="AN174" i="6"/>
  <c r="AO174" i="6" s="1"/>
  <c r="CF173" i="6"/>
  <c r="CE173" i="6"/>
  <c r="CA173" i="6"/>
  <c r="CB173" i="6" s="1"/>
  <c r="BN173" i="6"/>
  <c r="BO173" i="6" s="1"/>
  <c r="BA173" i="6"/>
  <c r="BB173" i="6" s="1"/>
  <c r="AN173" i="6"/>
  <c r="AO173" i="6" s="1"/>
  <c r="CF172" i="6"/>
  <c r="CE172" i="6"/>
  <c r="CA172" i="6"/>
  <c r="CB172" i="6" s="1"/>
  <c r="BN172" i="6"/>
  <c r="BO172" i="6" s="1"/>
  <c r="BA172" i="6"/>
  <c r="BB172" i="6" s="1"/>
  <c r="AN172" i="6"/>
  <c r="AO172" i="6" s="1"/>
  <c r="CF171" i="6"/>
  <c r="CE171" i="6"/>
  <c r="CC171" i="6"/>
  <c r="CA171" i="6"/>
  <c r="CB171" i="6" s="1"/>
  <c r="BP171" i="6"/>
  <c r="BN171" i="6"/>
  <c r="BO171" i="6" s="1"/>
  <c r="BA171" i="6"/>
  <c r="BB171" i="6" s="1"/>
  <c r="AN171" i="6"/>
  <c r="AO171" i="6" s="1"/>
  <c r="CF170" i="6"/>
  <c r="CE170" i="6"/>
  <c r="CA170" i="6"/>
  <c r="CB170" i="6" s="1"/>
  <c r="BN170" i="6"/>
  <c r="BO170" i="6" s="1"/>
  <c r="BA170" i="6"/>
  <c r="BB170" i="6" s="1"/>
  <c r="AN170" i="6"/>
  <c r="AO170" i="6" s="1"/>
  <c r="CF169" i="6"/>
  <c r="CE169" i="6"/>
  <c r="CA169" i="6"/>
  <c r="CB169" i="6" s="1"/>
  <c r="BP169" i="6"/>
  <c r="BN169" i="6"/>
  <c r="BO169" i="6" s="1"/>
  <c r="BA169" i="6"/>
  <c r="BB169" i="6" s="1"/>
  <c r="AN169" i="6"/>
  <c r="AO169" i="6" s="1"/>
  <c r="CF168" i="6"/>
  <c r="CE168" i="6"/>
  <c r="CC168" i="6"/>
  <c r="CA168" i="6"/>
  <c r="CB168" i="6" s="1"/>
  <c r="BP168" i="6"/>
  <c r="BN168" i="6"/>
  <c r="BO168" i="6" s="1"/>
  <c r="BL168" i="6"/>
  <c r="BA168" i="6"/>
  <c r="BB168" i="6" s="1"/>
  <c r="AN168" i="6"/>
  <c r="AO168" i="6" s="1"/>
  <c r="CF167" i="6"/>
  <c r="CE167" i="6"/>
  <c r="CB167" i="6"/>
  <c r="BN167" i="6"/>
  <c r="BO167" i="6" s="1"/>
  <c r="BA167" i="6"/>
  <c r="BB167" i="6" s="1"/>
  <c r="AN167" i="6"/>
  <c r="AO167" i="6" s="1"/>
  <c r="CF166" i="6"/>
  <c r="CE166" i="6"/>
  <c r="BP166" i="6"/>
  <c r="BN166" i="6"/>
  <c r="BO166" i="6" s="1"/>
  <c r="BA166" i="6"/>
  <c r="BB166" i="6" s="1"/>
  <c r="AN166" i="6"/>
  <c r="AO166" i="6" s="1"/>
  <c r="CA165" i="6"/>
  <c r="CB165" i="6" s="1"/>
  <c r="BP165" i="6"/>
  <c r="BN165" i="6"/>
  <c r="BO165" i="6" s="1"/>
  <c r="BC165" i="6"/>
  <c r="BA165" i="6"/>
  <c r="BB165" i="6" s="1"/>
  <c r="AP165" i="6"/>
  <c r="AN165" i="6"/>
  <c r="AO165" i="6" s="1"/>
  <c r="CA164" i="6"/>
  <c r="CB164" i="6" s="1"/>
  <c r="BN164" i="6"/>
  <c r="BO164" i="6" s="1"/>
  <c r="BA164" i="6"/>
  <c r="BB164" i="6" s="1"/>
  <c r="AK164" i="6"/>
  <c r="BC164" i="6" s="1"/>
  <c r="CA163" i="6"/>
  <c r="CB163" i="6" s="1"/>
  <c r="BP163" i="6"/>
  <c r="BN163" i="6"/>
  <c r="BO163" i="6" s="1"/>
  <c r="BC163" i="6"/>
  <c r="BA163" i="6"/>
  <c r="BB163" i="6" s="1"/>
  <c r="AP163" i="6"/>
  <c r="AN163" i="6"/>
  <c r="AO163" i="6" s="1"/>
  <c r="CA162" i="6"/>
  <c r="CB162" i="6" s="1"/>
  <c r="BP162" i="6"/>
  <c r="BN162" i="6"/>
  <c r="BO162" i="6" s="1"/>
  <c r="BC162" i="6"/>
  <c r="BA162" i="6"/>
  <c r="BB162" i="6" s="1"/>
  <c r="AP162" i="6"/>
  <c r="AN162" i="6"/>
  <c r="AO162" i="6" s="1"/>
  <c r="CA161" i="6"/>
  <c r="CB161" i="6" s="1"/>
  <c r="BP161" i="6"/>
  <c r="BN161" i="6"/>
  <c r="BO161" i="6" s="1"/>
  <c r="BC161" i="6"/>
  <c r="BA161" i="6"/>
  <c r="BB161" i="6" s="1"/>
  <c r="AP161" i="6"/>
  <c r="AN161" i="6"/>
  <c r="AO161" i="6" s="1"/>
  <c r="CA160" i="6"/>
  <c r="CB160" i="6" s="1"/>
  <c r="BP160" i="6"/>
  <c r="BN160" i="6"/>
  <c r="BO160" i="6" s="1"/>
  <c r="BC160" i="6"/>
  <c r="BA160" i="6"/>
  <c r="BB160" i="6" s="1"/>
  <c r="AP160" i="6"/>
  <c r="AN160" i="6"/>
  <c r="AO160" i="6" s="1"/>
  <c r="CA159" i="6"/>
  <c r="CB159" i="6" s="1"/>
  <c r="BP159" i="6"/>
  <c r="BN159" i="6"/>
  <c r="BO159" i="6" s="1"/>
  <c r="BC159" i="6"/>
  <c r="BA159" i="6"/>
  <c r="BB159" i="6" s="1"/>
  <c r="AP159" i="6"/>
  <c r="AN159" i="6"/>
  <c r="AO159" i="6" s="1"/>
  <c r="CA158" i="6"/>
  <c r="CB158" i="6" s="1"/>
  <c r="BP158" i="6"/>
  <c r="BN158" i="6"/>
  <c r="BO158" i="6" s="1"/>
  <c r="BC158" i="6"/>
  <c r="BA158" i="6"/>
  <c r="BB158" i="6" s="1"/>
  <c r="AP158" i="6"/>
  <c r="AN158" i="6"/>
  <c r="AO158" i="6" s="1"/>
  <c r="CA157" i="6"/>
  <c r="CB157" i="6" s="1"/>
  <c r="BP157" i="6"/>
  <c r="BN157" i="6"/>
  <c r="BO157" i="6" s="1"/>
  <c r="BC157" i="6"/>
  <c r="BA157" i="6"/>
  <c r="BB157" i="6" s="1"/>
  <c r="AP157" i="6"/>
  <c r="AN157" i="6"/>
  <c r="AO157" i="6" s="1"/>
  <c r="CA156" i="6"/>
  <c r="CB156" i="6" s="1"/>
  <c r="BS156" i="6"/>
  <c r="BK156" i="6"/>
  <c r="BN156" i="6" s="1"/>
  <c r="BO156" i="6" s="1"/>
  <c r="BF156" i="6"/>
  <c r="AX156" i="6"/>
  <c r="BA156" i="6" s="1"/>
  <c r="BB156" i="6" s="1"/>
  <c r="AK156" i="6"/>
  <c r="AP156" i="6" s="1"/>
  <c r="CA155" i="6"/>
  <c r="CB155" i="6" s="1"/>
  <c r="BS155" i="6"/>
  <c r="BK155" i="6"/>
  <c r="BN155" i="6" s="1"/>
  <c r="BO155" i="6" s="1"/>
  <c r="BF155" i="6"/>
  <c r="AX155" i="6"/>
  <c r="BA155" i="6" s="1"/>
  <c r="BB155" i="6" s="1"/>
  <c r="AK155" i="6"/>
  <c r="AP155" i="6" s="1"/>
  <c r="CA154" i="6"/>
  <c r="CB154" i="6" s="1"/>
  <c r="BS154" i="6"/>
  <c r="BK154" i="6"/>
  <c r="BN154" i="6" s="1"/>
  <c r="BO154" i="6" s="1"/>
  <c r="BF154" i="6"/>
  <c r="AX154" i="6"/>
  <c r="BA154" i="6" s="1"/>
  <c r="BB154" i="6" s="1"/>
  <c r="AK154" i="6"/>
  <c r="AN154" i="6" s="1"/>
  <c r="AO154" i="6" s="1"/>
  <c r="BX153" i="6"/>
  <c r="CA153" i="6" s="1"/>
  <c r="CB153" i="6" s="1"/>
  <c r="BS153" i="6"/>
  <c r="BK153" i="6"/>
  <c r="BN153" i="6" s="1"/>
  <c r="BO153" i="6" s="1"/>
  <c r="BF153" i="6"/>
  <c r="AX153" i="6"/>
  <c r="BA153" i="6" s="1"/>
  <c r="BB153" i="6" s="1"/>
  <c r="AK153" i="6"/>
  <c r="AN153" i="6" s="1"/>
  <c r="AO153" i="6" s="1"/>
  <c r="BX152" i="6"/>
  <c r="CA152" i="6" s="1"/>
  <c r="CB152" i="6" s="1"/>
  <c r="BK152" i="6"/>
  <c r="BN152" i="6" s="1"/>
  <c r="BO152" i="6" s="1"/>
  <c r="BF152" i="6"/>
  <c r="AX152" i="6"/>
  <c r="BA152" i="6" s="1"/>
  <c r="BB152" i="6" s="1"/>
  <c r="AK152" i="6"/>
  <c r="AN152" i="6" s="1"/>
  <c r="AO152" i="6" s="1"/>
  <c r="CI151" i="6"/>
  <c r="CH151" i="6"/>
  <c r="CG151" i="6"/>
  <c r="CF151" i="6"/>
  <c r="CE151" i="6"/>
  <c r="CA151" i="6"/>
  <c r="CB151" i="6" s="1"/>
  <c r="BP151" i="6"/>
  <c r="BN151" i="6"/>
  <c r="BO151" i="6" s="1"/>
  <c r="BA151" i="6"/>
  <c r="BB151" i="6" s="1"/>
  <c r="AN151" i="6"/>
  <c r="AO151" i="6" s="1"/>
  <c r="CF150" i="6"/>
  <c r="CE150" i="6"/>
  <c r="CA150" i="6"/>
  <c r="CB150" i="6" s="1"/>
  <c r="BP150" i="6"/>
  <c r="BN150" i="6"/>
  <c r="BO150" i="6" s="1"/>
  <c r="BA150" i="6"/>
  <c r="BB150" i="6" s="1"/>
  <c r="AN150" i="6"/>
  <c r="AO150" i="6" s="1"/>
  <c r="CI149" i="6"/>
  <c r="CH149" i="6"/>
  <c r="CG149" i="6"/>
  <c r="CF149" i="6"/>
  <c r="CE149" i="6"/>
  <c r="CD149" i="6"/>
  <c r="CA149" i="6"/>
  <c r="CB149" i="6" s="1"/>
  <c r="BP149" i="6"/>
  <c r="BN149" i="6"/>
  <c r="BO149" i="6" s="1"/>
  <c r="BA149" i="6"/>
  <c r="BB149" i="6" s="1"/>
  <c r="AN149" i="6"/>
  <c r="AO149" i="6" s="1"/>
  <c r="CI148" i="6"/>
  <c r="CH148" i="6"/>
  <c r="CG148" i="6"/>
  <c r="CF148" i="6"/>
  <c r="CE148" i="6"/>
  <c r="CD148" i="6"/>
  <c r="CC148" i="6"/>
  <c r="BZ148" i="6"/>
  <c r="BY148" i="6"/>
  <c r="BX148" i="6"/>
  <c r="CA148" i="6" s="1"/>
  <c r="CB148" i="6" s="1"/>
  <c r="BN148" i="6"/>
  <c r="BO148" i="6" s="1"/>
  <c r="BA148" i="6"/>
  <c r="BB148" i="6" s="1"/>
  <c r="AN148" i="6"/>
  <c r="AO148" i="6" s="1"/>
  <c r="CF147" i="6"/>
  <c r="CE147" i="6"/>
  <c r="CD147" i="6"/>
  <c r="CC147" i="6"/>
  <c r="BZ147" i="6"/>
  <c r="BY147" i="6"/>
  <c r="BX147" i="6"/>
  <c r="BP147" i="6" s="1"/>
  <c r="BN147" i="6"/>
  <c r="BO147" i="6" s="1"/>
  <c r="BA147" i="6"/>
  <c r="BB147" i="6" s="1"/>
  <c r="AN147" i="6"/>
  <c r="AO147" i="6" s="1"/>
  <c r="CF146" i="6"/>
  <c r="CE146" i="6"/>
  <c r="CD146" i="6"/>
  <c r="CC146" i="6"/>
  <c r="BZ146" i="6"/>
  <c r="BY146" i="6"/>
  <c r="BX146" i="6"/>
  <c r="BP146" i="6" s="1"/>
  <c r="BN146" i="6"/>
  <c r="BO146" i="6" s="1"/>
  <c r="BA146" i="6"/>
  <c r="BB146" i="6" s="1"/>
  <c r="AN146" i="6"/>
  <c r="AO146" i="6" s="1"/>
  <c r="CF145" i="6"/>
  <c r="CE145" i="6"/>
  <c r="CD145" i="6"/>
  <c r="CC145" i="6"/>
  <c r="BZ145" i="6"/>
  <c r="BY145" i="6"/>
  <c r="BX145" i="6"/>
  <c r="BP145" i="6" s="1"/>
  <c r="BN145" i="6"/>
  <c r="BO145" i="6" s="1"/>
  <c r="BA145" i="6"/>
  <c r="BB145" i="6" s="1"/>
  <c r="AN145" i="6"/>
  <c r="AO145" i="6" s="1"/>
  <c r="CF144" i="6"/>
  <c r="CE144" i="6"/>
  <c r="CD144" i="6"/>
  <c r="CC144" i="6"/>
  <c r="BZ144" i="6"/>
  <c r="BY144" i="6"/>
  <c r="BX144" i="6"/>
  <c r="BC144" i="6" s="1"/>
  <c r="BN144" i="6"/>
  <c r="BO144" i="6" s="1"/>
  <c r="BA144" i="6"/>
  <c r="BB144" i="6" s="1"/>
  <c r="AN144" i="6"/>
  <c r="AO144" i="6" s="1"/>
  <c r="CF143" i="6"/>
  <c r="CE143" i="6"/>
  <c r="CD143" i="6"/>
  <c r="CC143" i="6"/>
  <c r="BZ143" i="6"/>
  <c r="BY143" i="6"/>
  <c r="BX143" i="6"/>
  <c r="BP143" i="6" s="1"/>
  <c r="BN143" i="6"/>
  <c r="BO143" i="6" s="1"/>
  <c r="BA143" i="6"/>
  <c r="BB143" i="6" s="1"/>
  <c r="AN143" i="6"/>
  <c r="AO143" i="6" s="1"/>
  <c r="CF142" i="6"/>
  <c r="CE142" i="6"/>
  <c r="CD142" i="6"/>
  <c r="BZ142" i="6"/>
  <c r="BY142" i="6"/>
  <c r="BX142" i="6"/>
  <c r="BC142" i="6" s="1"/>
  <c r="BN142" i="6"/>
  <c r="BO142" i="6" s="1"/>
  <c r="BA142" i="6"/>
  <c r="BB142" i="6" s="1"/>
  <c r="AN142" i="6"/>
  <c r="AO142" i="6" s="1"/>
  <c r="CF141" i="6"/>
  <c r="CE141" i="6"/>
  <c r="CD141" i="6"/>
  <c r="CC141" i="6"/>
  <c r="BZ141" i="6"/>
  <c r="BY141" i="6"/>
  <c r="BX141" i="6"/>
  <c r="CA141" i="6" s="1"/>
  <c r="CB141" i="6" s="1"/>
  <c r="BN141" i="6"/>
  <c r="BO141" i="6" s="1"/>
  <c r="BA141" i="6"/>
  <c r="BB141" i="6" s="1"/>
  <c r="AN141" i="6"/>
  <c r="AO141" i="6" s="1"/>
  <c r="CF140" i="6"/>
  <c r="CE140" i="6"/>
  <c r="CD140" i="6"/>
  <c r="CC140" i="6"/>
  <c r="BZ140" i="6"/>
  <c r="BY140" i="6"/>
  <c r="BX140" i="6"/>
  <c r="BC140" i="6" s="1"/>
  <c r="BN140" i="6"/>
  <c r="BO140" i="6" s="1"/>
  <c r="BA140" i="6"/>
  <c r="BB140" i="6" s="1"/>
  <c r="AN140" i="6"/>
  <c r="AO140" i="6" s="1"/>
  <c r="CF139" i="6"/>
  <c r="CE139" i="6"/>
  <c r="CD139" i="6"/>
  <c r="CC139" i="6"/>
  <c r="BZ139" i="6"/>
  <c r="BY139" i="6"/>
  <c r="BX139" i="6"/>
  <c r="BP139" i="6" s="1"/>
  <c r="BN139" i="6"/>
  <c r="BO139" i="6" s="1"/>
  <c r="BF139" i="6"/>
  <c r="BA139" i="6"/>
  <c r="BB139" i="6" s="1"/>
  <c r="AN139" i="6"/>
  <c r="AO139" i="6" s="1"/>
  <c r="CI138" i="6"/>
  <c r="CH138" i="6"/>
  <c r="CG138" i="6"/>
  <c r="CF138" i="6"/>
  <c r="CE138" i="6"/>
  <c r="CD138" i="6"/>
  <c r="CC138" i="6"/>
  <c r="BZ138" i="6"/>
  <c r="BY138" i="6"/>
  <c r="BX138" i="6"/>
  <c r="BC138" i="6" s="1"/>
  <c r="BN138" i="6"/>
  <c r="BO138" i="6" s="1"/>
  <c r="BA138" i="6"/>
  <c r="BB138" i="6" s="1"/>
  <c r="AN138" i="6"/>
  <c r="AO138" i="6" s="1"/>
  <c r="CF137" i="6"/>
  <c r="CE137" i="6"/>
  <c r="CD137" i="6"/>
  <c r="CC137" i="6"/>
  <c r="BZ137" i="6"/>
  <c r="BY137" i="6"/>
  <c r="BX137" i="6"/>
  <c r="BC137" i="6" s="1"/>
  <c r="BN137" i="6"/>
  <c r="BO137" i="6" s="1"/>
  <c r="BF137" i="6"/>
  <c r="BA137" i="6"/>
  <c r="BB137" i="6" s="1"/>
  <c r="AN137" i="6"/>
  <c r="AO137" i="6" s="1"/>
  <c r="CF136" i="6"/>
  <c r="CE136" i="6"/>
  <c r="CD136" i="6"/>
  <c r="CC136" i="6"/>
  <c r="BZ136" i="6"/>
  <c r="BY136" i="6"/>
  <c r="BX136" i="6"/>
  <c r="BP136" i="6" s="1"/>
  <c r="BN136" i="6"/>
  <c r="BO136" i="6" s="1"/>
  <c r="BF136" i="6"/>
  <c r="BA136" i="6"/>
  <c r="BB136" i="6" s="1"/>
  <c r="AN136" i="6"/>
  <c r="AO136" i="6" s="1"/>
  <c r="CF135" i="6"/>
  <c r="CE135" i="6"/>
  <c r="CD135" i="6"/>
  <c r="CC135" i="6"/>
  <c r="BZ135" i="6"/>
  <c r="BY135" i="6"/>
  <c r="BX135" i="6"/>
  <c r="BP135" i="6" s="1"/>
  <c r="BN135" i="6"/>
  <c r="BO135" i="6" s="1"/>
  <c r="BF135" i="6"/>
  <c r="BA135" i="6"/>
  <c r="BB135" i="6" s="1"/>
  <c r="AN135" i="6"/>
  <c r="AO135" i="6" s="1"/>
  <c r="CF134" i="6"/>
  <c r="CE134" i="6"/>
  <c r="CD134" i="6"/>
  <c r="CC134" i="6"/>
  <c r="BZ134" i="6"/>
  <c r="BY134" i="6"/>
  <c r="BX134" i="6"/>
  <c r="CA134" i="6" s="1"/>
  <c r="CB134" i="6" s="1"/>
  <c r="BN134" i="6"/>
  <c r="BO134" i="6" s="1"/>
  <c r="BA134" i="6"/>
  <c r="BB134" i="6" s="1"/>
  <c r="AN134" i="6"/>
  <c r="AO134" i="6" s="1"/>
  <c r="CF133" i="6"/>
  <c r="CE133" i="6"/>
  <c r="CD133" i="6"/>
  <c r="BZ133" i="6"/>
  <c r="BY133" i="6"/>
  <c r="BX133" i="6"/>
  <c r="CA133" i="6" s="1"/>
  <c r="CB133" i="6" s="1"/>
  <c r="BN133" i="6"/>
  <c r="BO133" i="6" s="1"/>
  <c r="BF133" i="6"/>
  <c r="BA133" i="6"/>
  <c r="BB133" i="6" s="1"/>
  <c r="AN133" i="6"/>
  <c r="AO133" i="6" s="1"/>
  <c r="CI132" i="6"/>
  <c r="CH132" i="6"/>
  <c r="CG132" i="6"/>
  <c r="CF132" i="6"/>
  <c r="CE132" i="6"/>
  <c r="CD132" i="6"/>
  <c r="BZ132" i="6"/>
  <c r="BY132" i="6"/>
  <c r="BX132" i="6"/>
  <c r="CA132" i="6" s="1"/>
  <c r="CB132" i="6" s="1"/>
  <c r="BN132" i="6"/>
  <c r="BO132" i="6" s="1"/>
  <c r="BF132" i="6"/>
  <c r="BA132" i="6"/>
  <c r="BB132" i="6" s="1"/>
  <c r="AN132" i="6"/>
  <c r="AO132" i="6" s="1"/>
  <c r="CF131" i="6"/>
  <c r="CE131" i="6"/>
  <c r="CD131" i="6"/>
  <c r="CC131" i="6"/>
  <c r="CA131" i="6"/>
  <c r="CB131" i="6" s="1"/>
  <c r="BZ131" i="6"/>
  <c r="BY131" i="6"/>
  <c r="BX131" i="6"/>
  <c r="BC131" i="6" s="1"/>
  <c r="BN131" i="6"/>
  <c r="BO131" i="6" s="1"/>
  <c r="BA131" i="6"/>
  <c r="BB131" i="6" s="1"/>
  <c r="AN131" i="6"/>
  <c r="AO131" i="6" s="1"/>
  <c r="CF130" i="6"/>
  <c r="CE130" i="6"/>
  <c r="CD130" i="6"/>
  <c r="CA130" i="6"/>
  <c r="CB130" i="6" s="1"/>
  <c r="BZ130" i="6"/>
  <c r="BY130" i="6"/>
  <c r="BX130" i="6"/>
  <c r="BC130" i="6" s="1"/>
  <c r="BN130" i="6"/>
  <c r="BO130" i="6" s="1"/>
  <c r="BF130" i="6"/>
  <c r="BA130" i="6"/>
  <c r="BB130" i="6" s="1"/>
  <c r="AN130" i="6"/>
  <c r="AO130" i="6" s="1"/>
  <c r="CF129" i="6"/>
  <c r="CE129" i="6"/>
  <c r="CD129" i="6"/>
  <c r="CC129" i="6"/>
  <c r="BZ129" i="6"/>
  <c r="BY129" i="6"/>
  <c r="BX129" i="6"/>
  <c r="BP129" i="6" s="1"/>
  <c r="BN129" i="6"/>
  <c r="BO129" i="6" s="1"/>
  <c r="BF129" i="6"/>
  <c r="BA129" i="6"/>
  <c r="BB129" i="6" s="1"/>
  <c r="AN129" i="6"/>
  <c r="AO129" i="6" s="1"/>
  <c r="CI128" i="6"/>
  <c r="CH128" i="6"/>
  <c r="CG128" i="6"/>
  <c r="CF128" i="6"/>
  <c r="CE128" i="6"/>
  <c r="CD128" i="6"/>
  <c r="CC128" i="6"/>
  <c r="BZ128" i="6"/>
  <c r="BY128" i="6"/>
  <c r="BX128" i="6"/>
  <c r="BP128" i="6" s="1"/>
  <c r="BN128" i="6"/>
  <c r="BO128" i="6" s="1"/>
  <c r="BA128" i="6"/>
  <c r="BB128" i="6" s="1"/>
  <c r="AN128" i="6"/>
  <c r="AO128" i="6" s="1"/>
  <c r="CI127" i="6"/>
  <c r="CH127" i="6"/>
  <c r="CG127" i="6"/>
  <c r="CF127" i="6"/>
  <c r="CE127" i="6"/>
  <c r="CD127" i="6"/>
  <c r="CC127" i="6"/>
  <c r="CA127" i="6"/>
  <c r="CB127" i="6" s="1"/>
  <c r="BZ127" i="6"/>
  <c r="BY127" i="6"/>
  <c r="BX127" i="6"/>
  <c r="BC127" i="6" s="1"/>
  <c r="BN127" i="6"/>
  <c r="BO127" i="6" s="1"/>
  <c r="BF127" i="6"/>
  <c r="BE127" i="6"/>
  <c r="BA127" i="6"/>
  <c r="BB127" i="6" s="1"/>
  <c r="AN127" i="6"/>
  <c r="AO127" i="6" s="1"/>
  <c r="AH127" i="6"/>
  <c r="CA126" i="6"/>
  <c r="CB126" i="6" s="1"/>
  <c r="BP126" i="6"/>
  <c r="BN126" i="6"/>
  <c r="BO126" i="6" s="1"/>
  <c r="AP126" i="6"/>
  <c r="AN126" i="6"/>
  <c r="AO126" i="6" s="1"/>
  <c r="CA125" i="6"/>
  <c r="CB125" i="6" s="1"/>
  <c r="BP125" i="6"/>
  <c r="BN125" i="6"/>
  <c r="BO125" i="6" s="1"/>
  <c r="AP125" i="6"/>
  <c r="AN125" i="6"/>
  <c r="AO125" i="6" s="1"/>
  <c r="CA124" i="6"/>
  <c r="CB124" i="6" s="1"/>
  <c r="BP124" i="6"/>
  <c r="BN124" i="6"/>
  <c r="BO124" i="6" s="1"/>
  <c r="AP124" i="6"/>
  <c r="AN124" i="6"/>
  <c r="AO124" i="6" s="1"/>
  <c r="CA123" i="6"/>
  <c r="CB123" i="6" s="1"/>
  <c r="BP123" i="6"/>
  <c r="BN123" i="6"/>
  <c r="BO123" i="6" s="1"/>
  <c r="AP123" i="6"/>
  <c r="AN123" i="6"/>
  <c r="AO123" i="6" s="1"/>
  <c r="CA122" i="6"/>
  <c r="CB122" i="6" s="1"/>
  <c r="BP122" i="6"/>
  <c r="BN122" i="6"/>
  <c r="BO122" i="6" s="1"/>
  <c r="AP122" i="6"/>
  <c r="AN122" i="6"/>
  <c r="AO122" i="6" s="1"/>
  <c r="CA121" i="6"/>
  <c r="CB121" i="6" s="1"/>
  <c r="BP121" i="6"/>
  <c r="BN121" i="6"/>
  <c r="BO121" i="6" s="1"/>
  <c r="AP121" i="6"/>
  <c r="AN121" i="6"/>
  <c r="AO121" i="6" s="1"/>
  <c r="CA120" i="6"/>
  <c r="CB120" i="6" s="1"/>
  <c r="BP120" i="6"/>
  <c r="BN120" i="6"/>
  <c r="BO120" i="6" s="1"/>
  <c r="AP120" i="6"/>
  <c r="AN120" i="6"/>
  <c r="AO120" i="6" s="1"/>
  <c r="CA119" i="6"/>
  <c r="CB119" i="6" s="1"/>
  <c r="BP119" i="6"/>
  <c r="BN119" i="6"/>
  <c r="BO119" i="6" s="1"/>
  <c r="AP119" i="6"/>
  <c r="AN119" i="6"/>
  <c r="AO119" i="6" s="1"/>
  <c r="CA118" i="6"/>
  <c r="CB118" i="6" s="1"/>
  <c r="BP118" i="6"/>
  <c r="BN118" i="6"/>
  <c r="BO118" i="6" s="1"/>
  <c r="BC118" i="6"/>
  <c r="BA118" i="6"/>
  <c r="BB118" i="6" s="1"/>
  <c r="AP118" i="6"/>
  <c r="AN118" i="6"/>
  <c r="AO118" i="6" s="1"/>
  <c r="CA117" i="6"/>
  <c r="CB117" i="6" s="1"/>
  <c r="BP117" i="6"/>
  <c r="BN117" i="6"/>
  <c r="BO117" i="6" s="1"/>
  <c r="BC117" i="6"/>
  <c r="BA117" i="6"/>
  <c r="BB117" i="6" s="1"/>
  <c r="AP117" i="6"/>
  <c r="AN117" i="6"/>
  <c r="AO117" i="6" s="1"/>
  <c r="CA116" i="6"/>
  <c r="CB116" i="6" s="1"/>
  <c r="BP116" i="6"/>
  <c r="BN116" i="6"/>
  <c r="BO116" i="6" s="1"/>
  <c r="BC116" i="6"/>
  <c r="BA116" i="6"/>
  <c r="BB116" i="6" s="1"/>
  <c r="AP116" i="6"/>
  <c r="AN116" i="6"/>
  <c r="AO116" i="6" s="1"/>
  <c r="CA115" i="6"/>
  <c r="CB115" i="6" s="1"/>
  <c r="BP115" i="6"/>
  <c r="BN115" i="6"/>
  <c r="BO115" i="6" s="1"/>
  <c r="BC115" i="6"/>
  <c r="BA115" i="6"/>
  <c r="BB115" i="6" s="1"/>
  <c r="AP115" i="6"/>
  <c r="AN115" i="6"/>
  <c r="AO115" i="6" s="1"/>
  <c r="CA114" i="6"/>
  <c r="CB114" i="6" s="1"/>
  <c r="BP114" i="6"/>
  <c r="BN114" i="6"/>
  <c r="BO114" i="6" s="1"/>
  <c r="BC114" i="6"/>
  <c r="BA114" i="6"/>
  <c r="BB114" i="6" s="1"/>
  <c r="AP114" i="6"/>
  <c r="AN114" i="6"/>
  <c r="AO114" i="6" s="1"/>
  <c r="CA113" i="6"/>
  <c r="CB113" i="6" s="1"/>
  <c r="BP113" i="6"/>
  <c r="BN113" i="6"/>
  <c r="BO113" i="6" s="1"/>
  <c r="BC113" i="6"/>
  <c r="BA113" i="6"/>
  <c r="BB113" i="6" s="1"/>
  <c r="AP113" i="6"/>
  <c r="AN113" i="6"/>
  <c r="AO113" i="6" s="1"/>
  <c r="CA112" i="6"/>
  <c r="CB112" i="6" s="1"/>
  <c r="BP112" i="6"/>
  <c r="BN112" i="6"/>
  <c r="BO112" i="6" s="1"/>
  <c r="BC112" i="6"/>
  <c r="BA112" i="6"/>
  <c r="BB112" i="6" s="1"/>
  <c r="AP112" i="6"/>
  <c r="AN112" i="6"/>
  <c r="AO112" i="6" s="1"/>
  <c r="CA111" i="6"/>
  <c r="CB111" i="6" s="1"/>
  <c r="BP111" i="6"/>
  <c r="BN111" i="6"/>
  <c r="BO111" i="6" s="1"/>
  <c r="BC111" i="6"/>
  <c r="BA111" i="6"/>
  <c r="BB111" i="6" s="1"/>
  <c r="AP111" i="6"/>
  <c r="AN111" i="6"/>
  <c r="AO111" i="6" s="1"/>
  <c r="CA110" i="6"/>
  <c r="CB110" i="6" s="1"/>
  <c r="BP110" i="6"/>
  <c r="BN110" i="6"/>
  <c r="BO110" i="6" s="1"/>
  <c r="BC110" i="6"/>
  <c r="BA110" i="6"/>
  <c r="BB110" i="6" s="1"/>
  <c r="AP110" i="6"/>
  <c r="AN110" i="6"/>
  <c r="AO110" i="6" s="1"/>
  <c r="CA109" i="6"/>
  <c r="CB109" i="6" s="1"/>
  <c r="BP109" i="6"/>
  <c r="BN109" i="6"/>
  <c r="BO109" i="6" s="1"/>
  <c r="BA109" i="6"/>
  <c r="BB109" i="6" s="1"/>
  <c r="AP109" i="6"/>
  <c r="AN109" i="6"/>
  <c r="AO109" i="6" s="1"/>
  <c r="CA108" i="6"/>
  <c r="CB108" i="6" s="1"/>
  <c r="BP108" i="6"/>
  <c r="BN108" i="6"/>
  <c r="BO108" i="6" s="1"/>
  <c r="BC108" i="6"/>
  <c r="BA108" i="6"/>
  <c r="BB108" i="6" s="1"/>
  <c r="AP108" i="6"/>
  <c r="AN108" i="6"/>
  <c r="AO108" i="6" s="1"/>
  <c r="CA107" i="6"/>
  <c r="CB107" i="6" s="1"/>
  <c r="BP107" i="6"/>
  <c r="BN107" i="6"/>
  <c r="BO107" i="6" s="1"/>
  <c r="BC107" i="6"/>
  <c r="BA107" i="6"/>
  <c r="BB107" i="6" s="1"/>
  <c r="AP107" i="6"/>
  <c r="AN107" i="6"/>
  <c r="AO107" i="6" s="1"/>
  <c r="CA106" i="6"/>
  <c r="CB106" i="6" s="1"/>
  <c r="BP106" i="6"/>
  <c r="BN106" i="6"/>
  <c r="BO106" i="6" s="1"/>
  <c r="BA106" i="6"/>
  <c r="BB106" i="6" s="1"/>
  <c r="AN106" i="6"/>
  <c r="AO106" i="6" s="1"/>
  <c r="CA105" i="6"/>
  <c r="CB105" i="6" s="1"/>
  <c r="BP105" i="6"/>
  <c r="BN105" i="6"/>
  <c r="BO105" i="6" s="1"/>
  <c r="BC105" i="6"/>
  <c r="BA105" i="6"/>
  <c r="BB105" i="6" s="1"/>
  <c r="AP105" i="6"/>
  <c r="AN105" i="6"/>
  <c r="AO105" i="6" s="1"/>
  <c r="AI105" i="6"/>
  <c r="CA104" i="6"/>
  <c r="CB104" i="6" s="1"/>
  <c r="BN104" i="6"/>
  <c r="BO104" i="6" s="1"/>
  <c r="BA104" i="6"/>
  <c r="BB104" i="6" s="1"/>
  <c r="AK104" i="6"/>
  <c r="BC104" i="6" s="1"/>
  <c r="CA103" i="6"/>
  <c r="CB103" i="6" s="1"/>
  <c r="BP103" i="6"/>
  <c r="BN103" i="6"/>
  <c r="BO103" i="6" s="1"/>
  <c r="BC103" i="6"/>
  <c r="BA103" i="6"/>
  <c r="BB103" i="6" s="1"/>
  <c r="AP103" i="6"/>
  <c r="AN103" i="6"/>
  <c r="AO103" i="6" s="1"/>
  <c r="CA102" i="6"/>
  <c r="CB102" i="6" s="1"/>
  <c r="BP102" i="6"/>
  <c r="BN102" i="6"/>
  <c r="BO102" i="6" s="1"/>
  <c r="BC102" i="6"/>
  <c r="BA102" i="6"/>
  <c r="BB102" i="6" s="1"/>
  <c r="AP102" i="6"/>
  <c r="AN102" i="6"/>
  <c r="AO102" i="6" s="1"/>
  <c r="CA101" i="6"/>
  <c r="CB101" i="6" s="1"/>
  <c r="BP101" i="6"/>
  <c r="BN101" i="6"/>
  <c r="BO101" i="6" s="1"/>
  <c r="BC101" i="6"/>
  <c r="BA101" i="6"/>
  <c r="BB101" i="6" s="1"/>
  <c r="AP101" i="6"/>
  <c r="AN101" i="6"/>
  <c r="AO101" i="6" s="1"/>
  <c r="CA100" i="6"/>
  <c r="CB100" i="6" s="1"/>
  <c r="BP100" i="6"/>
  <c r="BN100" i="6"/>
  <c r="BO100" i="6" s="1"/>
  <c r="BC100" i="6"/>
  <c r="BA100" i="6"/>
  <c r="BB100" i="6" s="1"/>
  <c r="AP100" i="6"/>
  <c r="AN100" i="6"/>
  <c r="AO100" i="6" s="1"/>
  <c r="CA99" i="6"/>
  <c r="CB99" i="6" s="1"/>
  <c r="BN99" i="6"/>
  <c r="BO99" i="6" s="1"/>
  <c r="AX99" i="6"/>
  <c r="AP99" i="6" s="1"/>
  <c r="AN99" i="6"/>
  <c r="AO99" i="6" s="1"/>
  <c r="CB98" i="6"/>
  <c r="BK98" i="6"/>
  <c r="BC98" i="6" s="1"/>
  <c r="BB98" i="6"/>
  <c r="AP98" i="6"/>
  <c r="AN98" i="6"/>
  <c r="AO98" i="6" s="1"/>
  <c r="AH98" i="6"/>
  <c r="CB97" i="6"/>
  <c r="BK97" i="6"/>
  <c r="BP97" i="6" s="1"/>
  <c r="BB97" i="6"/>
  <c r="AP97" i="6"/>
  <c r="AN97" i="6"/>
  <c r="AO97" i="6" s="1"/>
  <c r="CC96" i="6"/>
  <c r="BX96" i="6"/>
  <c r="CA96" i="6" s="1"/>
  <c r="CB96" i="6" s="1"/>
  <c r="BO96" i="6"/>
  <c r="BA96" i="6"/>
  <c r="BB96" i="6" s="1"/>
  <c r="AP96" i="6"/>
  <c r="AN96" i="6"/>
  <c r="AO96" i="6" s="1"/>
  <c r="AH96" i="6"/>
  <c r="CB95" i="6"/>
  <c r="BP95" i="6"/>
  <c r="BO95" i="6"/>
  <c r="BC95" i="6"/>
  <c r="BB95" i="6"/>
  <c r="AP95" i="6"/>
  <c r="AN95" i="6"/>
  <c r="AO95" i="6" s="1"/>
  <c r="CA94" i="6"/>
  <c r="CB94" i="6" s="1"/>
  <c r="BN94" i="6"/>
  <c r="BO94" i="6" s="1"/>
  <c r="BC94" i="6"/>
  <c r="BA94" i="6"/>
  <c r="BB94" i="6" s="1"/>
  <c r="AP94" i="6"/>
  <c r="AN94" i="6"/>
  <c r="AO94" i="6" s="1"/>
  <c r="CA93" i="6"/>
  <c r="CB93" i="6" s="1"/>
  <c r="BN93" i="6"/>
  <c r="BO93" i="6" s="1"/>
  <c r="BC93" i="6"/>
  <c r="BA93" i="6"/>
  <c r="BB93" i="6" s="1"/>
  <c r="AP93" i="6"/>
  <c r="AN93" i="6"/>
  <c r="AO93" i="6" s="1"/>
  <c r="CA92" i="6"/>
  <c r="CB92" i="6" s="1"/>
  <c r="BP92" i="6"/>
  <c r="BN92" i="6"/>
  <c r="BO92" i="6" s="1"/>
  <c r="BC92" i="6"/>
  <c r="BA92" i="6"/>
  <c r="BB92" i="6" s="1"/>
  <c r="AP92" i="6"/>
  <c r="AN92" i="6"/>
  <c r="AO92" i="6" s="1"/>
  <c r="CA91" i="6"/>
  <c r="CB91" i="6" s="1"/>
  <c r="BN91" i="6"/>
  <c r="BO91" i="6" s="1"/>
  <c r="BC91" i="6"/>
  <c r="BA91" i="6"/>
  <c r="BB91" i="6" s="1"/>
  <c r="AP91" i="6"/>
  <c r="AN91" i="6"/>
  <c r="AO91" i="6" s="1"/>
  <c r="CB90" i="6"/>
  <c r="BP90" i="6"/>
  <c r="BN90" i="6"/>
  <c r="BO90" i="6" s="1"/>
  <c r="BC90" i="6"/>
  <c r="BA90" i="6"/>
  <c r="BB90" i="6" s="1"/>
  <c r="AP90" i="6"/>
  <c r="AN90" i="6"/>
  <c r="AO90" i="6" s="1"/>
  <c r="CB89" i="6"/>
  <c r="BP89" i="6"/>
  <c r="BN89" i="6"/>
  <c r="BO89" i="6" s="1"/>
  <c r="BC89" i="6"/>
  <c r="BA89" i="6"/>
  <c r="BB89" i="6" s="1"/>
  <c r="AP89" i="6"/>
  <c r="AN89" i="6"/>
  <c r="AO89" i="6" s="1"/>
  <c r="CA88" i="6"/>
  <c r="CB88" i="6" s="1"/>
  <c r="BP88" i="6"/>
  <c r="BO88" i="6"/>
  <c r="BC88" i="6"/>
  <c r="BB88" i="6"/>
  <c r="AP88" i="6"/>
  <c r="AN88" i="6"/>
  <c r="AO88" i="6" s="1"/>
  <c r="CA87" i="6"/>
  <c r="CB87" i="6" s="1"/>
  <c r="BN87" i="6"/>
  <c r="BO87" i="6" s="1"/>
  <c r="BC87" i="6"/>
  <c r="BA87" i="6"/>
  <c r="BB87" i="6" s="1"/>
  <c r="AP87" i="6"/>
  <c r="AN87" i="6"/>
  <c r="AO87" i="6" s="1"/>
  <c r="CA86" i="6"/>
  <c r="CB86" i="6" s="1"/>
  <c r="BP86" i="6"/>
  <c r="BO86" i="6"/>
  <c r="BC86" i="6"/>
  <c r="BA86" i="6"/>
  <c r="BB86" i="6" s="1"/>
  <c r="AP86" i="6"/>
  <c r="AN86" i="6"/>
  <c r="AO86" i="6" s="1"/>
  <c r="CA85" i="6"/>
  <c r="CB85" i="6" s="1"/>
  <c r="BN85" i="6"/>
  <c r="BO85" i="6" s="1"/>
  <c r="BC85" i="6"/>
  <c r="BA85" i="6"/>
  <c r="BB85" i="6" s="1"/>
  <c r="AP85" i="6"/>
  <c r="AN85" i="6"/>
  <c r="AO85" i="6" s="1"/>
  <c r="CA84" i="6"/>
  <c r="CB84" i="6" s="1"/>
  <c r="BP84" i="6"/>
  <c r="BN84" i="6"/>
  <c r="BO84" i="6" s="1"/>
  <c r="BC84" i="6"/>
  <c r="BA84" i="6"/>
  <c r="BB84" i="6" s="1"/>
  <c r="AP84" i="6"/>
  <c r="AN84" i="6"/>
  <c r="AO84" i="6" s="1"/>
  <c r="CA83" i="6"/>
  <c r="CB83" i="6" s="1"/>
  <c r="BO83" i="6"/>
  <c r="BC83" i="6"/>
  <c r="BA83" i="6"/>
  <c r="BB83" i="6" s="1"/>
  <c r="AP83" i="6"/>
  <c r="AN83" i="6"/>
  <c r="AO83" i="6" s="1"/>
  <c r="CA82" i="6"/>
  <c r="CB82" i="6" s="1"/>
  <c r="BN82" i="6"/>
  <c r="BO82" i="6" s="1"/>
  <c r="BA82" i="6"/>
  <c r="BB82" i="6" s="1"/>
  <c r="AN82" i="6"/>
  <c r="AO82" i="6" s="1"/>
  <c r="AH82" i="6"/>
  <c r="CA81" i="6"/>
  <c r="CB81" i="6" s="1"/>
  <c r="BN81" i="6"/>
  <c r="BO81" i="6" s="1"/>
  <c r="BB81" i="6"/>
  <c r="AP81" i="6"/>
  <c r="AN81" i="6"/>
  <c r="AO81" i="6" s="1"/>
  <c r="CA80" i="6"/>
  <c r="CB80" i="6" s="1"/>
  <c r="BP80" i="6"/>
  <c r="BN80" i="6"/>
  <c r="BO80" i="6" s="1"/>
  <c r="BC80" i="6"/>
  <c r="BA80" i="6"/>
  <c r="BB80" i="6" s="1"/>
  <c r="AP80" i="6"/>
  <c r="AN80" i="6"/>
  <c r="AO80" i="6" s="1"/>
  <c r="CA79" i="6"/>
  <c r="CB79" i="6" s="1"/>
  <c r="BN79" i="6"/>
  <c r="BO79" i="6" s="1"/>
  <c r="BC79" i="6"/>
  <c r="BA79" i="6"/>
  <c r="BB79" i="6" s="1"/>
  <c r="AP79" i="6"/>
  <c r="AN79" i="6"/>
  <c r="AO79" i="6" s="1"/>
  <c r="CA78" i="6"/>
  <c r="CB78" i="6" s="1"/>
  <c r="BP78" i="6"/>
  <c r="BO78" i="6"/>
  <c r="BC78" i="6"/>
  <c r="BA78" i="6"/>
  <c r="BB78" i="6" s="1"/>
  <c r="AP78" i="6"/>
  <c r="AN78" i="6"/>
  <c r="AO78" i="6" s="1"/>
  <c r="CA77" i="6"/>
  <c r="CB77" i="6" s="1"/>
  <c r="BP77" i="6"/>
  <c r="BN77" i="6"/>
  <c r="BO77" i="6" s="1"/>
  <c r="BC77" i="6"/>
  <c r="BA77" i="6"/>
  <c r="BB77" i="6" s="1"/>
  <c r="AP77" i="6"/>
  <c r="AN77" i="6"/>
  <c r="AO77" i="6" s="1"/>
  <c r="CA76" i="6"/>
  <c r="CB76" i="6" s="1"/>
  <c r="BN76" i="6"/>
  <c r="BO76" i="6" s="1"/>
  <c r="BC76" i="6"/>
  <c r="BA76" i="6"/>
  <c r="BB76" i="6" s="1"/>
  <c r="AP76" i="6"/>
  <c r="AN76" i="6"/>
  <c r="AO76" i="6" s="1"/>
  <c r="CA75" i="6"/>
  <c r="CB75" i="6" s="1"/>
  <c r="BN75" i="6"/>
  <c r="BO75" i="6" s="1"/>
  <c r="BC75" i="6"/>
  <c r="BA75" i="6"/>
  <c r="BB75" i="6" s="1"/>
  <c r="AP75" i="6"/>
  <c r="AN75" i="6"/>
  <c r="AO75" i="6" s="1"/>
  <c r="CA74" i="6"/>
  <c r="CB74" i="6" s="1"/>
  <c r="BN74" i="6"/>
  <c r="BO74" i="6" s="1"/>
  <c r="BC74" i="6"/>
  <c r="BA74" i="6"/>
  <c r="BB74" i="6" s="1"/>
  <c r="AP74" i="6"/>
  <c r="AN74" i="6"/>
  <c r="AO74" i="6" s="1"/>
  <c r="CA73" i="6"/>
  <c r="CB73" i="6" s="1"/>
  <c r="BN73" i="6"/>
  <c r="BO73" i="6" s="1"/>
  <c r="BC73" i="6"/>
  <c r="BA73" i="6"/>
  <c r="BB73" i="6" s="1"/>
  <c r="AP73" i="6"/>
  <c r="AN73" i="6"/>
  <c r="AO73" i="6" s="1"/>
  <c r="CA72" i="6"/>
  <c r="CB72" i="6" s="1"/>
  <c r="BN72" i="6"/>
  <c r="BO72" i="6" s="1"/>
  <c r="BC72" i="6"/>
  <c r="BA72" i="6"/>
  <c r="BB72" i="6" s="1"/>
  <c r="AP72" i="6"/>
  <c r="AN72" i="6"/>
  <c r="AO72" i="6" s="1"/>
  <c r="CA71" i="6"/>
  <c r="CB71" i="6" s="1"/>
  <c r="BP71" i="6"/>
  <c r="BN71" i="6"/>
  <c r="BO71" i="6" s="1"/>
  <c r="BC71" i="6"/>
  <c r="BA71" i="6"/>
  <c r="BB71" i="6" s="1"/>
  <c r="AP71" i="6"/>
  <c r="AN71" i="6"/>
  <c r="AO71" i="6" s="1"/>
  <c r="CA70" i="6"/>
  <c r="CB70" i="6" s="1"/>
  <c r="BP70" i="6"/>
  <c r="BN70" i="6"/>
  <c r="BO70" i="6" s="1"/>
  <c r="BC70" i="6"/>
  <c r="BA70" i="6"/>
  <c r="BB70" i="6" s="1"/>
  <c r="AP70" i="6"/>
  <c r="AN70" i="6"/>
  <c r="AO70" i="6" s="1"/>
  <c r="CA69" i="6"/>
  <c r="CB69" i="6" s="1"/>
  <c r="BN69" i="6"/>
  <c r="BO69" i="6" s="1"/>
  <c r="BC69" i="6"/>
  <c r="BA69" i="6"/>
  <c r="BB69" i="6" s="1"/>
  <c r="AP69" i="6"/>
  <c r="AN69" i="6"/>
  <c r="AO69" i="6" s="1"/>
  <c r="CA68" i="6"/>
  <c r="CB68" i="6" s="1"/>
  <c r="BN68" i="6"/>
  <c r="BO68" i="6" s="1"/>
  <c r="BC68" i="6"/>
  <c r="BA68" i="6"/>
  <c r="BB68" i="6" s="1"/>
  <c r="AP68" i="6"/>
  <c r="AN68" i="6"/>
  <c r="AO68" i="6" s="1"/>
  <c r="CA67" i="6"/>
  <c r="CB67" i="6" s="1"/>
  <c r="BP67" i="6"/>
  <c r="BO67" i="6"/>
  <c r="BC67" i="6"/>
  <c r="BA67" i="6"/>
  <c r="BB67" i="6" s="1"/>
  <c r="AP67" i="6"/>
  <c r="AN67" i="6"/>
  <c r="AO67" i="6" s="1"/>
  <c r="CA66" i="6"/>
  <c r="CB66" i="6" s="1"/>
  <c r="BO66" i="6"/>
  <c r="BC66" i="6"/>
  <c r="BA66" i="6"/>
  <c r="BB66" i="6" s="1"/>
  <c r="AP66" i="6"/>
  <c r="AN66" i="6"/>
  <c r="AO66" i="6" s="1"/>
  <c r="CA65" i="6"/>
  <c r="CB65" i="6" s="1"/>
  <c r="BP65" i="6"/>
  <c r="BN65" i="6"/>
  <c r="BO65" i="6" s="1"/>
  <c r="BC65" i="6"/>
  <c r="BA65" i="6"/>
  <c r="BB65" i="6" s="1"/>
  <c r="AP65" i="6"/>
  <c r="AN65" i="6"/>
  <c r="AO65" i="6" s="1"/>
  <c r="CA64" i="6"/>
  <c r="CB64" i="6" s="1"/>
  <c r="BP64" i="6"/>
  <c r="BN64" i="6"/>
  <c r="BO64" i="6" s="1"/>
  <c r="BC64" i="6"/>
  <c r="BA64" i="6"/>
  <c r="BB64" i="6" s="1"/>
  <c r="AP64" i="6"/>
  <c r="AN64" i="6"/>
  <c r="AO64" i="6" s="1"/>
  <c r="CA63" i="6"/>
  <c r="CB63" i="6" s="1"/>
  <c r="BN63" i="6"/>
  <c r="BO63" i="6" s="1"/>
  <c r="BC63" i="6"/>
  <c r="BA63" i="6"/>
  <c r="BB63" i="6" s="1"/>
  <c r="AP63" i="6"/>
  <c r="AN63" i="6"/>
  <c r="AO63" i="6" s="1"/>
  <c r="CA62" i="6"/>
  <c r="CB62" i="6" s="1"/>
  <c r="BP62" i="6"/>
  <c r="BN62" i="6"/>
  <c r="BO62" i="6" s="1"/>
  <c r="BC62" i="6"/>
  <c r="BA62" i="6"/>
  <c r="BB62" i="6" s="1"/>
  <c r="AP62" i="6"/>
  <c r="AN62" i="6"/>
  <c r="AO62" i="6" s="1"/>
  <c r="CA61" i="6"/>
  <c r="CB61" i="6" s="1"/>
  <c r="BP61" i="6"/>
  <c r="BN61" i="6"/>
  <c r="BO61" i="6" s="1"/>
  <c r="BC61" i="6"/>
  <c r="BA61" i="6"/>
  <c r="BB61" i="6" s="1"/>
  <c r="AP61" i="6"/>
  <c r="AN61" i="6"/>
  <c r="AO61" i="6" s="1"/>
  <c r="CB60" i="6"/>
  <c r="BN60" i="6"/>
  <c r="BO60" i="6" s="1"/>
  <c r="BC60" i="6"/>
  <c r="BA60" i="6"/>
  <c r="BB60" i="6" s="1"/>
  <c r="AP60" i="6"/>
  <c r="AN60" i="6"/>
  <c r="AO60" i="6" s="1"/>
  <c r="CA59" i="6"/>
  <c r="CB59" i="6" s="1"/>
  <c r="BN59" i="6"/>
  <c r="BO59" i="6" s="1"/>
  <c r="BC59" i="6"/>
  <c r="BA59" i="6"/>
  <c r="BB59" i="6" s="1"/>
  <c r="AP59" i="6"/>
  <c r="AN59" i="6"/>
  <c r="AO59" i="6" s="1"/>
  <c r="CA58" i="6"/>
  <c r="CB58" i="6" s="1"/>
  <c r="BO58" i="6"/>
  <c r="BC58" i="6"/>
  <c r="BA58" i="6"/>
  <c r="BB58" i="6" s="1"/>
  <c r="AP58" i="6"/>
  <c r="AN58" i="6"/>
  <c r="AO58" i="6" s="1"/>
  <c r="CA57" i="6"/>
  <c r="CB57" i="6" s="1"/>
  <c r="BP57" i="6"/>
  <c r="BN57" i="6"/>
  <c r="BO57" i="6" s="1"/>
  <c r="BC57" i="6"/>
  <c r="BA57" i="6"/>
  <c r="BB57" i="6" s="1"/>
  <c r="AP57" i="6"/>
  <c r="AN57" i="6"/>
  <c r="AO57" i="6" s="1"/>
  <c r="CA56" i="6"/>
  <c r="CB56" i="6" s="1"/>
  <c r="BN56" i="6"/>
  <c r="BO56" i="6" s="1"/>
  <c r="BC56" i="6"/>
  <c r="BB56" i="6"/>
  <c r="AP56" i="6"/>
  <c r="AN56" i="6"/>
  <c r="AO56" i="6" s="1"/>
  <c r="CA55" i="6"/>
  <c r="CB55" i="6" s="1"/>
  <c r="BP55" i="6"/>
  <c r="BN55" i="6"/>
  <c r="BO55" i="6" s="1"/>
  <c r="BC55" i="6"/>
  <c r="BA55" i="6"/>
  <c r="BB55" i="6" s="1"/>
  <c r="AP55" i="6"/>
  <c r="AN55" i="6"/>
  <c r="AO55" i="6" s="1"/>
  <c r="CA54" i="6"/>
  <c r="CB54" i="6" s="1"/>
  <c r="BS54" i="6"/>
  <c r="BN54" i="6"/>
  <c r="BO54" i="6" s="1"/>
  <c r="BE54" i="6"/>
  <c r="BC54" i="6"/>
  <c r="BA54" i="6"/>
  <c r="BB54" i="6" s="1"/>
  <c r="AP54" i="6"/>
  <c r="AN54" i="6"/>
  <c r="AO54" i="6" s="1"/>
  <c r="AH54" i="6"/>
  <c r="CC53" i="6"/>
  <c r="CA53" i="6"/>
  <c r="CB53" i="6" s="1"/>
  <c r="BS53" i="6"/>
  <c r="BP53" i="6"/>
  <c r="BN53" i="6"/>
  <c r="BO53" i="6" s="1"/>
  <c r="BE53" i="6"/>
  <c r="BC53" i="6"/>
  <c r="BA53" i="6"/>
  <c r="BB53" i="6" s="1"/>
  <c r="AP53" i="6"/>
  <c r="AN53" i="6"/>
  <c r="AO53" i="6" s="1"/>
  <c r="AH53" i="6"/>
  <c r="CC52" i="6"/>
  <c r="CA52" i="6"/>
  <c r="CB52" i="6" s="1"/>
  <c r="BP52" i="6"/>
  <c r="BN52" i="6"/>
  <c r="BO52" i="6" s="1"/>
  <c r="BE52" i="6"/>
  <c r="BC52" i="6"/>
  <c r="BA52" i="6"/>
  <c r="BB52" i="6" s="1"/>
  <c r="AP52" i="6"/>
  <c r="AN52" i="6"/>
  <c r="AO52" i="6" s="1"/>
  <c r="AH52" i="6"/>
  <c r="BX51" i="6"/>
  <c r="CA51" i="6" s="1"/>
  <c r="CB51" i="6" s="1"/>
  <c r="BK51" i="6"/>
  <c r="BN51" i="6" s="1"/>
  <c r="BO51" i="6" s="1"/>
  <c r="BA51" i="6"/>
  <c r="BB51" i="6" s="1"/>
  <c r="AP51" i="6"/>
  <c r="AN51" i="6"/>
  <c r="AO51" i="6" s="1"/>
  <c r="AH51" i="6"/>
  <c r="BX50" i="6"/>
  <c r="CA50" i="6" s="1"/>
  <c r="CB50" i="6" s="1"/>
  <c r="BO50" i="6"/>
  <c r="BB50" i="6"/>
  <c r="AN50" i="6"/>
  <c r="AO50" i="6" s="1"/>
  <c r="BX49" i="6"/>
  <c r="BP49" i="6" s="1"/>
  <c r="BN49" i="6"/>
  <c r="BO49" i="6" s="1"/>
  <c r="BB49" i="6"/>
  <c r="AP49" i="6"/>
  <c r="AN49" i="6"/>
  <c r="AO49" i="6" s="1"/>
  <c r="BX48" i="6"/>
  <c r="CA48" i="6" s="1"/>
  <c r="CB48" i="6" s="1"/>
  <c r="BN48" i="6"/>
  <c r="BO48" i="6" s="1"/>
  <c r="BB48" i="6"/>
  <c r="AP48" i="6"/>
  <c r="AN48" i="6"/>
  <c r="AO48" i="6" s="1"/>
  <c r="BX47" i="6"/>
  <c r="CA47" i="6" s="1"/>
  <c r="CB47" i="6" s="1"/>
  <c r="BO47" i="6"/>
  <c r="BB47" i="6"/>
  <c r="AN47" i="6"/>
  <c r="AO47" i="6" s="1"/>
  <c r="BX46" i="6"/>
  <c r="BC46" i="6" s="1"/>
  <c r="BN46" i="6"/>
  <c r="BO46" i="6" s="1"/>
  <c r="BB46" i="6"/>
  <c r="AP46" i="6"/>
  <c r="AN46" i="6"/>
  <c r="AO46" i="6" s="1"/>
  <c r="BX45" i="6"/>
  <c r="BP45" i="6" s="1"/>
  <c r="BN45" i="6"/>
  <c r="BO45" i="6" s="1"/>
  <c r="BB45" i="6"/>
  <c r="AP45" i="6"/>
  <c r="AN45" i="6"/>
  <c r="AO45" i="6" s="1"/>
  <c r="CA44" i="6"/>
  <c r="CB44" i="6" s="1"/>
  <c r="BN44" i="6"/>
  <c r="BO44" i="6" s="1"/>
  <c r="BC44" i="6"/>
  <c r="BA44" i="6"/>
  <c r="BB44" i="6" s="1"/>
  <c r="AP44" i="6"/>
  <c r="AN44" i="6"/>
  <c r="AO44" i="6" s="1"/>
  <c r="CA43" i="6"/>
  <c r="CB43" i="6" s="1"/>
  <c r="BN43" i="6"/>
  <c r="BO43" i="6" s="1"/>
  <c r="BC43" i="6"/>
  <c r="BA43" i="6"/>
  <c r="BB43" i="6" s="1"/>
  <c r="AP43" i="6"/>
  <c r="AN43" i="6"/>
  <c r="AO43" i="6" s="1"/>
  <c r="CA42" i="6"/>
  <c r="CB42" i="6" s="1"/>
  <c r="BN42" i="6"/>
  <c r="BO42" i="6" s="1"/>
  <c r="BC42" i="6"/>
  <c r="BA42" i="6"/>
  <c r="BB42" i="6" s="1"/>
  <c r="AP42" i="6"/>
  <c r="AN42" i="6"/>
  <c r="AO42" i="6" s="1"/>
  <c r="BX41" i="6"/>
  <c r="CA41" i="6" s="1"/>
  <c r="CB41" i="6" s="1"/>
  <c r="BN41" i="6"/>
  <c r="BO41" i="6" s="1"/>
  <c r="BA41" i="6"/>
  <c r="BB41" i="6" s="1"/>
  <c r="AP41" i="6"/>
  <c r="AN41" i="6"/>
  <c r="AO41" i="6" s="1"/>
  <c r="CA40" i="6"/>
  <c r="CB40" i="6" s="1"/>
  <c r="BN40" i="6"/>
  <c r="BO40" i="6" s="1"/>
  <c r="BC40" i="6"/>
  <c r="BA40" i="6"/>
  <c r="BB40" i="6" s="1"/>
  <c r="AP40" i="6"/>
  <c r="AN40" i="6"/>
  <c r="AO40" i="6" s="1"/>
  <c r="BX39" i="6"/>
  <c r="BN39" i="6"/>
  <c r="BO39" i="6" s="1"/>
  <c r="BA39" i="6"/>
  <c r="BB39" i="6" s="1"/>
  <c r="AP39" i="6"/>
  <c r="AN39" i="6"/>
  <c r="AO39" i="6" s="1"/>
  <c r="BX38" i="6"/>
  <c r="CA38" i="6" s="1"/>
  <c r="CB38" i="6" s="1"/>
  <c r="BN38" i="6"/>
  <c r="BO38" i="6" s="1"/>
  <c r="BA38" i="6"/>
  <c r="BB38" i="6" s="1"/>
  <c r="AP38" i="6"/>
  <c r="AN38" i="6"/>
  <c r="AO38" i="6" s="1"/>
  <c r="BX37" i="6"/>
  <c r="CA37" i="6" s="1"/>
  <c r="CB37" i="6" s="1"/>
  <c r="BN37" i="6"/>
  <c r="BO37" i="6" s="1"/>
  <c r="BA37" i="6"/>
  <c r="BB37" i="6" s="1"/>
  <c r="AP37" i="6"/>
  <c r="AN37" i="6"/>
  <c r="AO37" i="6" s="1"/>
  <c r="BX36" i="6"/>
  <c r="BC36" i="6" s="1"/>
  <c r="BN36" i="6"/>
  <c r="BO36" i="6" s="1"/>
  <c r="BA36" i="6"/>
  <c r="BB36" i="6" s="1"/>
  <c r="AP36" i="6"/>
  <c r="AN36" i="6"/>
  <c r="AO36" i="6" s="1"/>
  <c r="CA35" i="6"/>
  <c r="CB35" i="6" s="1"/>
  <c r="BN35" i="6"/>
  <c r="BO35" i="6" s="1"/>
  <c r="BC35" i="6"/>
  <c r="BA35" i="6"/>
  <c r="BB35" i="6" s="1"/>
  <c r="AP35" i="6"/>
  <c r="AN35" i="6"/>
  <c r="AO35" i="6" s="1"/>
  <c r="BX34" i="6"/>
  <c r="CA34" i="6" s="1"/>
  <c r="CB34" i="6" s="1"/>
  <c r="BN34" i="6"/>
  <c r="BO34" i="6" s="1"/>
  <c r="BA34" i="6"/>
  <c r="BB34" i="6" s="1"/>
  <c r="AN34" i="6"/>
  <c r="AO34" i="6" s="1"/>
  <c r="CA33" i="6"/>
  <c r="CB33" i="6" s="1"/>
  <c r="BN33" i="6"/>
  <c r="BO33" i="6" s="1"/>
  <c r="BC33" i="6"/>
  <c r="BA33" i="6"/>
  <c r="BB33" i="6" s="1"/>
  <c r="AP33" i="6"/>
  <c r="AN33" i="6"/>
  <c r="AO33" i="6" s="1"/>
  <c r="CA32" i="6"/>
  <c r="CB32" i="6" s="1"/>
  <c r="BN32" i="6"/>
  <c r="BO32" i="6" s="1"/>
  <c r="BC32" i="6"/>
  <c r="BA32" i="6"/>
  <c r="BB32" i="6" s="1"/>
  <c r="AP32" i="6"/>
  <c r="AN32" i="6"/>
  <c r="AO32" i="6" s="1"/>
  <c r="CA31" i="6"/>
  <c r="CB31" i="6" s="1"/>
  <c r="BN31" i="6"/>
  <c r="BO31" i="6" s="1"/>
  <c r="BC31" i="6"/>
  <c r="BA31" i="6"/>
  <c r="BB31" i="6" s="1"/>
  <c r="AN31" i="6"/>
  <c r="AO31" i="6" s="1"/>
  <c r="AH31" i="6"/>
  <c r="BX30" i="6"/>
  <c r="CA30" i="6" s="1"/>
  <c r="CB30" i="6" s="1"/>
  <c r="BK30" i="6"/>
  <c r="BN30" i="6" s="1"/>
  <c r="BO30" i="6" s="1"/>
  <c r="AX30" i="6"/>
  <c r="AP30" i="6" s="1"/>
  <c r="AN30" i="6"/>
  <c r="AO30" i="6" s="1"/>
  <c r="BX29" i="6"/>
  <c r="CA29" i="6" s="1"/>
  <c r="CB29" i="6" s="1"/>
  <c r="BK29" i="6"/>
  <c r="BC29" i="6"/>
  <c r="BA29" i="6"/>
  <c r="BB29" i="6" s="1"/>
  <c r="AP29" i="6"/>
  <c r="AN29" i="6"/>
  <c r="AO29" i="6" s="1"/>
  <c r="BX28" i="6"/>
  <c r="CA28" i="6" s="1"/>
  <c r="CB28" i="6" s="1"/>
  <c r="BK28" i="6"/>
  <c r="BN28" i="6" s="1"/>
  <c r="BO28" i="6" s="1"/>
  <c r="AX28" i="6"/>
  <c r="AP28" i="6" s="1"/>
  <c r="AN28" i="6"/>
  <c r="AO28" i="6" s="1"/>
  <c r="CA27" i="6"/>
  <c r="CB27" i="6" s="1"/>
  <c r="BK27" i="6"/>
  <c r="BN27" i="6" s="1"/>
  <c r="BO27" i="6" s="1"/>
  <c r="BB27" i="6"/>
  <c r="AX27" i="6"/>
  <c r="BC27" i="6" s="1"/>
  <c r="AN27" i="6"/>
  <c r="AO27" i="6" s="1"/>
  <c r="BX26" i="6"/>
  <c r="CA26" i="6" s="1"/>
  <c r="CB26" i="6" s="1"/>
  <c r="BK26" i="6"/>
  <c r="BN26" i="6" s="1"/>
  <c r="BO26" i="6" s="1"/>
  <c r="AX26" i="6"/>
  <c r="BA26" i="6" s="1"/>
  <c r="BB26" i="6" s="1"/>
  <c r="AK26" i="6"/>
  <c r="CA25" i="6"/>
  <c r="CB25" i="6" s="1"/>
  <c r="BN25" i="6"/>
  <c r="BO25" i="6" s="1"/>
  <c r="AX25" i="6"/>
  <c r="AP25" i="6"/>
  <c r="AN25" i="6"/>
  <c r="AO25" i="6" s="1"/>
  <c r="CA24" i="6"/>
  <c r="CB24" i="6" s="1"/>
  <c r="BP24" i="6"/>
  <c r="BN24" i="6"/>
  <c r="BO24" i="6" s="1"/>
  <c r="BC24" i="6"/>
  <c r="BA24" i="6"/>
  <c r="BB24" i="6" s="1"/>
  <c r="AP24" i="6"/>
  <c r="AN24" i="6"/>
  <c r="AO24" i="6" s="1"/>
  <c r="CA23" i="6"/>
  <c r="CB23" i="6" s="1"/>
  <c r="BN23" i="6"/>
  <c r="BO23" i="6" s="1"/>
  <c r="AX23" i="6"/>
  <c r="BC23" i="6" s="1"/>
  <c r="AP23" i="6"/>
  <c r="AN23" i="6"/>
  <c r="AO23" i="6" s="1"/>
  <c r="BX22" i="6"/>
  <c r="CA22" i="6" s="1"/>
  <c r="CB22" i="6" s="1"/>
  <c r="BO22" i="6"/>
  <c r="BK22" i="6"/>
  <c r="AX22" i="6"/>
  <c r="AP22" i="6" s="1"/>
  <c r="AN22" i="6"/>
  <c r="AO22" i="6" s="1"/>
  <c r="CC21" i="6"/>
  <c r="CA21" i="6"/>
  <c r="CB21" i="6" s="1"/>
  <c r="BP21" i="6"/>
  <c r="BN21" i="6"/>
  <c r="BO21" i="6" s="1"/>
  <c r="BC21" i="6"/>
  <c r="BA21" i="6"/>
  <c r="BB21" i="6" s="1"/>
  <c r="AP21" i="6"/>
  <c r="AN21" i="6"/>
  <c r="AO21" i="6" s="1"/>
  <c r="CC20" i="6"/>
  <c r="CA20" i="6"/>
  <c r="CB20" i="6" s="1"/>
  <c r="BP20" i="6"/>
  <c r="BN20" i="6"/>
  <c r="BO20" i="6" s="1"/>
  <c r="BC20" i="6"/>
  <c r="BA20" i="6"/>
  <c r="BB20" i="6" s="1"/>
  <c r="AP20" i="6"/>
  <c r="AO20" i="6"/>
  <c r="CC19" i="6"/>
  <c r="CA19" i="6"/>
  <c r="CB19" i="6" s="1"/>
  <c r="BP19" i="6"/>
  <c r="BN19" i="6"/>
  <c r="BO19" i="6" s="1"/>
  <c r="BC19" i="6"/>
  <c r="BA19" i="6"/>
  <c r="BB19" i="6" s="1"/>
  <c r="AP19" i="6"/>
  <c r="AN19" i="6"/>
  <c r="AO19" i="6" s="1"/>
  <c r="CA18" i="6"/>
  <c r="CB18" i="6" s="1"/>
  <c r="BP18" i="6"/>
  <c r="BC18" i="6"/>
  <c r="BA18" i="6"/>
  <c r="BB18" i="6" s="1"/>
  <c r="AP18" i="6"/>
  <c r="BN18" i="6" s="1"/>
  <c r="BO18" i="6" s="1"/>
  <c r="AN18" i="6"/>
  <c r="AO18" i="6" s="1"/>
  <c r="CA17" i="6"/>
  <c r="CB17" i="6" s="1"/>
  <c r="BP17" i="6"/>
  <c r="BO17" i="6"/>
  <c r="BC17" i="6"/>
  <c r="BA17" i="6"/>
  <c r="BB17" i="6" s="1"/>
  <c r="AP17" i="6"/>
  <c r="AN17" i="6"/>
  <c r="AO17" i="6" s="1"/>
  <c r="CA16" i="6"/>
  <c r="CB16" i="6" s="1"/>
  <c r="BP16" i="6"/>
  <c r="BO16" i="6"/>
  <c r="BC16" i="6"/>
  <c r="BA16" i="6"/>
  <c r="BB16" i="6" s="1"/>
  <c r="AP16" i="6"/>
  <c r="AN16" i="6"/>
  <c r="AO16" i="6" s="1"/>
  <c r="CF15" i="6"/>
  <c r="CE15" i="6"/>
  <c r="CD15" i="6"/>
  <c r="CC15" i="6"/>
  <c r="CA15" i="6"/>
  <c r="BZ15" i="6"/>
  <c r="BX15" i="6"/>
  <c r="BP15" i="6" s="1"/>
  <c r="BN15" i="6"/>
  <c r="BO15" i="6" s="1"/>
  <c r="BA15" i="6"/>
  <c r="BB15" i="6" s="1"/>
  <c r="AN15" i="6"/>
  <c r="AO15" i="6" s="1"/>
  <c r="CF14" i="6"/>
  <c r="CE14" i="6"/>
  <c r="CD14" i="6"/>
  <c r="CA14" i="6"/>
  <c r="CB14" i="6" s="1"/>
  <c r="BP14" i="6"/>
  <c r="BO14" i="6"/>
  <c r="BC14" i="6"/>
  <c r="BA14" i="6"/>
  <c r="BB14" i="6" s="1"/>
  <c r="AP14" i="6"/>
  <c r="AN14" i="6"/>
  <c r="AO14" i="6" s="1"/>
  <c r="CF13" i="6"/>
  <c r="CE13" i="6"/>
  <c r="CD13" i="6"/>
  <c r="CC13" i="6"/>
  <c r="CB13" i="6"/>
  <c r="CA13" i="6"/>
  <c r="BZ13" i="6"/>
  <c r="BX13" i="6"/>
  <c r="BC13" i="6" s="1"/>
  <c r="BN13" i="6"/>
  <c r="BO13" i="6" s="1"/>
  <c r="BA13" i="6"/>
  <c r="BB13" i="6" s="1"/>
  <c r="AN13" i="6"/>
  <c r="AO13" i="6" s="1"/>
  <c r="CI12" i="6"/>
  <c r="CH12" i="6"/>
  <c r="CG12" i="6"/>
  <c r="CF12" i="6"/>
  <c r="CE12" i="6"/>
  <c r="CD12" i="6"/>
  <c r="CC12" i="6"/>
  <c r="CA12" i="6"/>
  <c r="BZ12" i="6"/>
  <c r="BX12" i="6"/>
  <c r="BK12" i="6"/>
  <c r="BN12" i="6" s="1"/>
  <c r="BO12" i="6" s="1"/>
  <c r="BA12" i="6"/>
  <c r="BB12" i="6" s="1"/>
  <c r="AN12" i="6"/>
  <c r="AO12" i="6" s="1"/>
  <c r="CC11" i="6"/>
  <c r="CA11" i="6"/>
  <c r="CB11" i="6" s="1"/>
  <c r="BP11" i="6"/>
  <c r="BC11" i="6"/>
  <c r="BA11" i="6"/>
  <c r="BB11" i="6" s="1"/>
  <c r="AP11" i="6"/>
  <c r="BN11" i="6" s="1"/>
  <c r="BO11" i="6" s="1"/>
  <c r="AN11" i="6"/>
  <c r="AO11" i="6" s="1"/>
  <c r="CC10" i="6"/>
  <c r="CC9" i="6"/>
  <c r="CB9" i="6"/>
  <c r="CA9" i="6"/>
  <c r="BN9" i="6"/>
  <c r="BO9" i="6" s="1"/>
  <c r="BC9" i="6"/>
  <c r="BA9" i="6"/>
  <c r="BB9" i="6" s="1"/>
  <c r="AN9" i="6"/>
  <c r="AO9" i="6" s="1"/>
  <c r="CA8" i="6"/>
  <c r="CB8" i="6" s="1"/>
  <c r="BP8" i="6"/>
  <c r="BN8" i="6"/>
  <c r="BO8" i="6" s="1"/>
  <c r="BC8" i="6"/>
  <c r="BB8" i="6"/>
  <c r="AN8" i="6"/>
  <c r="AO8" i="6" s="1"/>
  <c r="BC26" i="6" l="1"/>
  <c r="BC28" i="6"/>
  <c r="AP164" i="6"/>
  <c r="BP46" i="6"/>
  <c r="CA145" i="6"/>
  <c r="CB145" i="6" s="1"/>
  <c r="CA128" i="6"/>
  <c r="CB128" i="6" s="1"/>
  <c r="AN164" i="6"/>
  <c r="AO164" i="6" s="1"/>
  <c r="BC148" i="6"/>
  <c r="BN98" i="6"/>
  <c r="BO98" i="6" s="1"/>
  <c r="BC139" i="6"/>
  <c r="BP132" i="6"/>
  <c r="BP133" i="6"/>
  <c r="BP138" i="6"/>
  <c r="BA99" i="6"/>
  <c r="BB99" i="6" s="1"/>
  <c r="BP99" i="6"/>
  <c r="CB12" i="6"/>
  <c r="BA28" i="6"/>
  <c r="BB28" i="6" s="1"/>
  <c r="CA139" i="6"/>
  <c r="CB139" i="6" s="1"/>
  <c r="BC49" i="6"/>
  <c r="AP153" i="6"/>
  <c r="AP154" i="6"/>
  <c r="AN155" i="6"/>
  <c r="AO155" i="6" s="1"/>
  <c r="BC30" i="6"/>
  <c r="BC41" i="6"/>
  <c r="AP104" i="6"/>
  <c r="BP127" i="6"/>
  <c r="CA144" i="6"/>
  <c r="CB144" i="6" s="1"/>
  <c r="BC145" i="6"/>
  <c r="CA136" i="6"/>
  <c r="CB136" i="6" s="1"/>
  <c r="BC152" i="6"/>
  <c r="BC156" i="6"/>
  <c r="CA135" i="6"/>
  <c r="CB135" i="6" s="1"/>
  <c r="BC136" i="6"/>
  <c r="AP13" i="6"/>
  <c r="CA36" i="6"/>
  <c r="CB36" i="6" s="1"/>
  <c r="BP98" i="6"/>
  <c r="BC135" i="6"/>
  <c r="BP137" i="6"/>
  <c r="BP23" i="6"/>
  <c r="BC97" i="6"/>
  <c r="BN97" i="6"/>
  <c r="BO97" i="6" s="1"/>
  <c r="BC128" i="6"/>
  <c r="BC154" i="6"/>
  <c r="BP27" i="6"/>
  <c r="BC141" i="6"/>
  <c r="BP142" i="6"/>
  <c r="BP28" i="6"/>
  <c r="BC45" i="6"/>
  <c r="AP12" i="6"/>
  <c r="BP13" i="6"/>
  <c r="BC22" i="6"/>
  <c r="BP141" i="6"/>
  <c r="CA146" i="6"/>
  <c r="CB146" i="6" s="1"/>
  <c r="AP152" i="6"/>
  <c r="BC153" i="6"/>
  <c r="AN156" i="6"/>
  <c r="AO156" i="6" s="1"/>
  <c r="AP26" i="6"/>
  <c r="AP27" i="6"/>
  <c r="BP48" i="6"/>
  <c r="BC155" i="6"/>
  <c r="BC132" i="6"/>
  <c r="CA137" i="6"/>
  <c r="CB137" i="6" s="1"/>
  <c r="CA138" i="6"/>
  <c r="CB138" i="6" s="1"/>
  <c r="CA142" i="6"/>
  <c r="CB142" i="6" s="1"/>
  <c r="CA143" i="6"/>
  <c r="CB143" i="6" s="1"/>
  <c r="BC146" i="6"/>
  <c r="BC147" i="6"/>
  <c r="BC143" i="6"/>
  <c r="BP148" i="6"/>
  <c r="CA129" i="6"/>
  <c r="CB129" i="6" s="1"/>
  <c r="BC129" i="6"/>
  <c r="BP131" i="6"/>
  <c r="BP134" i="6"/>
  <c r="BP144" i="6"/>
  <c r="CA147" i="6"/>
  <c r="CB147" i="6" s="1"/>
  <c r="BP130" i="6"/>
  <c r="BP29" i="6"/>
  <c r="BN29" i="6"/>
  <c r="BO29" i="6" s="1"/>
  <c r="BC25" i="6"/>
  <c r="BA25" i="6"/>
  <c r="BB25" i="6" s="1"/>
  <c r="BP25" i="6"/>
  <c r="BC15" i="6"/>
  <c r="CB15" i="6"/>
  <c r="AP15" i="6"/>
  <c r="BC39" i="6"/>
  <c r="CA39" i="6"/>
  <c r="CB39" i="6" s="1"/>
  <c r="BP39" i="6"/>
  <c r="CA46" i="6"/>
  <c r="CB46" i="6" s="1"/>
  <c r="BA22" i="6"/>
  <c r="BB22" i="6" s="1"/>
  <c r="BC37" i="6"/>
  <c r="CA45" i="6"/>
  <c r="CB45" i="6" s="1"/>
  <c r="BC48" i="6"/>
  <c r="CA49" i="6"/>
  <c r="CB49" i="6" s="1"/>
  <c r="AN104" i="6"/>
  <c r="AO104" i="6" s="1"/>
  <c r="BP104" i="6"/>
  <c r="BC134" i="6"/>
  <c r="BP140" i="6"/>
  <c r="BP152" i="6"/>
  <c r="BC12" i="6"/>
  <c r="BA23" i="6"/>
  <c r="BB23" i="6" s="1"/>
  <c r="AN26" i="6"/>
  <c r="AO26" i="6" s="1"/>
  <c r="BA30" i="6"/>
  <c r="BB30" i="6" s="1"/>
  <c r="CA140" i="6"/>
  <c r="CB140" i="6" s="1"/>
  <c r="BC133" i="6"/>
</calcChain>
</file>

<file path=xl/sharedStrings.xml><?xml version="1.0" encoding="utf-8"?>
<sst xmlns="http://schemas.openxmlformats.org/spreadsheetml/2006/main" count="7546" uniqueCount="2688">
  <si>
    <t>DEPARTAMENTO ADMINISTRATIVO NACIONAL DE ESTADÍSTICA
 PLAN DE ACCIÓN INSTITUCIONAL VERSIÓN 6
FECHA DE PUBLICACIÓN: 28 DE NOVIEMBRE DE 2023</t>
  </si>
  <si>
    <r>
      <rPr>
        <b/>
        <sz val="9"/>
        <color rgb="FF000000"/>
        <rFont val="Arial"/>
        <family val="2"/>
      </rPr>
      <t>CÓDIGO:</t>
    </r>
    <r>
      <rPr>
        <sz val="9"/>
        <color rgb="FF000000"/>
        <rFont val="Arial"/>
        <family val="2"/>
      </rPr>
      <t xml:space="preserve"> DES-020-PDT-001-f-002</t>
    </r>
  </si>
  <si>
    <r>
      <rPr>
        <b/>
        <sz val="9"/>
        <rFont val="Arial"/>
        <family val="2"/>
      </rPr>
      <t>VERSIÓN:</t>
    </r>
    <r>
      <rPr>
        <sz val="9"/>
        <rFont val="Arial"/>
        <family val="2"/>
      </rPr>
      <t xml:space="preserve"> 02</t>
    </r>
  </si>
  <si>
    <t xml:space="preserve">FECHA DE DILIGENCIAMIENTO: </t>
  </si>
  <si>
    <t>SEGUIMIENTO I TRIMESTRE</t>
  </si>
  <si>
    <t>SEGUIMIENTO II TRIMESTRE</t>
  </si>
  <si>
    <t>SEGUIMIENTO III TRIMESTRE</t>
  </si>
  <si>
    <t>SEGUIMIENTO IV TRIMESTRE</t>
  </si>
  <si>
    <t>SEGUIMIENTO SEGUNDO SEMESTRE 2023</t>
  </si>
  <si>
    <t>ÁREA RESPONSABLE</t>
  </si>
  <si>
    <t>PROYECTO DE INVERSIÓN</t>
  </si>
  <si>
    <t>PRODUCTO</t>
  </si>
  <si>
    <t>[ID META]</t>
  </si>
  <si>
    <t>LINEA ESTRATEGICA</t>
  </si>
  <si>
    <t>META TOTAL</t>
  </si>
  <si>
    <t>META DESCRIPTIVA</t>
  </si>
  <si>
    <t>TIPO DE INDICADOR</t>
  </si>
  <si>
    <t>FORMULA DEL INDICADOR</t>
  </si>
  <si>
    <t>UNIDAD DE MEDIDA</t>
  </si>
  <si>
    <t>ENTREGABLE</t>
  </si>
  <si>
    <t>FUENTE DE META</t>
  </si>
  <si>
    <t xml:space="preserve">FECHA DE INICIO </t>
  </si>
  <si>
    <t xml:space="preserve">FECHA FINAL </t>
  </si>
  <si>
    <t>PERIODICIDAD</t>
  </si>
  <si>
    <t>Ene</t>
  </si>
  <si>
    <t>Feb</t>
  </si>
  <si>
    <t>Mar</t>
  </si>
  <si>
    <t>Abr</t>
  </si>
  <si>
    <t>May</t>
  </si>
  <si>
    <t>Jun</t>
  </si>
  <si>
    <t>Jul</t>
  </si>
  <si>
    <t>Ago</t>
  </si>
  <si>
    <t>Sept</t>
  </si>
  <si>
    <t>Oct</t>
  </si>
  <si>
    <t>Nov</t>
  </si>
  <si>
    <t>Dic</t>
  </si>
  <si>
    <t>PROCESO DEL SIGI ASOCIADO</t>
  </si>
  <si>
    <t xml:space="preserve">PLANES ADMINISTRATIVOS </t>
  </si>
  <si>
    <t>POLÍTICA MIPG RELACIONADA</t>
  </si>
  <si>
    <t>TRANSFORMACIONES DEL PLAN NACIONAL DE DESARROLLO</t>
  </si>
  <si>
    <t>CATALIZADORES  DEL PLAN NACIONAL DE DESARROLLO</t>
  </si>
  <si>
    <t>VALOR FUNCIONAMIENTO</t>
  </si>
  <si>
    <t>VALOR INVERSIÓN</t>
  </si>
  <si>
    <t>AVANCE CUANTITATIVO</t>
  </si>
  <si>
    <t>AVANCE CUALITATIVO</t>
  </si>
  <si>
    <t>EVIDENCIA</t>
  </si>
  <si>
    <t>PORCENTAJE DE CUMPLIMIENTO DEL MES</t>
  </si>
  <si>
    <t>ESTADO DE AVANCE DE LA META</t>
  </si>
  <si>
    <t>AVANCE TOTAL ACUMULADO</t>
  </si>
  <si>
    <t>JUSTIFICACIÓN NO CUMPLIMIENTO</t>
  </si>
  <si>
    <t xml:space="preserve">Valor recursos de FUNCIONAMIENTO (pesos) </t>
  </si>
  <si>
    <t xml:space="preserve">Ejecución recursos de FUNCIONAMIENTO (pesos) </t>
  </si>
  <si>
    <t>Valor recursos de INVERSIÓN
(pesos)</t>
  </si>
  <si>
    <t xml:space="preserve">Ejecución recursos de INVERSIÓN EN COMPROMISOS
(pesos) </t>
  </si>
  <si>
    <t xml:space="preserve">Ejecución recursos de INVERSIÓN EN OBLIGACIONES
(pesos) </t>
  </si>
  <si>
    <t xml:space="preserve">TERCERA LÍNEA DE DEFENSA 
OFICINA DE CONTROL INTERNO </t>
  </si>
  <si>
    <t>Área o dependencia responsable de la meta</t>
  </si>
  <si>
    <t>Proyecto de inversión o funcionamiento con el que se cumplirá la meta</t>
  </si>
  <si>
    <t>Producto de la FICHA EBI</t>
  </si>
  <si>
    <t>Este campo lo diligencia OPLAN</t>
  </si>
  <si>
    <t>La LÌNEA ESTRATEGICA que se alinearía con la meta propuesta</t>
  </si>
  <si>
    <t xml:space="preserve">Número entero o el porcentaje alcanzar como  meta </t>
  </si>
  <si>
    <t>Descripción de la meta: Sujeto + condición deseada del sujeto (verbo conjugado) + elementos adicionales de contexto descriptivo.</t>
  </si>
  <si>
    <t>Tipo de indicador de acuerdo al Procedimiento de Formulación y monitoreo de indicadores de gestión de la Entidad en su versión 11,</t>
  </si>
  <si>
    <t>Representación matemática del cálculo del indicador que medirá la meta.</t>
  </si>
  <si>
    <t>Parámetro o unidad de referencia para determinar la  magnitud de medición del indicador</t>
  </si>
  <si>
    <t>Documento o producto entregable final de la meta.</t>
  </si>
  <si>
    <t>De  dónde proviene la meta: 
1. Proyecto de Inversión
2. Recursos de Funcionamiento
3. Plan de Acción (PAI) 2022
4. Plan Operativo (PO) 2022
5. Recomendaciones MIPG
6. Plan Anticorrupción y de Atención al Ciudadano
7. SISCONPES
8. ITA
9. PNGRD</t>
  </si>
  <si>
    <t>dd/mm/aaaa</t>
  </si>
  <si>
    <t>Frecuencia de cada entrega de la meta durante el año</t>
  </si>
  <si>
    <t xml:space="preserve">Valor porcentual (%) o numérico de avance de la meta  de acuerdo a la periodicidad 
(Solo para % debe ser acumulativa)
</t>
  </si>
  <si>
    <t>Proceso del Sistema Integrado de Gestión Institucional de la entidad que se alinea con la meta</t>
  </si>
  <si>
    <t>Plan Administrativo asociado con la meta, de acuerdo a lo dispuesto en el
Decreto 612 de 2018.</t>
  </si>
  <si>
    <t>Política de Gestión y Desempeño del Modelo Integrado de Planeación y Gestión, relacionada con la meta.</t>
  </si>
  <si>
    <t>Transformación del Plan Estratégico Institucional 2022 - 2026 de la entidad con la cual la meta se alinea y contribuya al cumplimiento de la meta del PEI.</t>
  </si>
  <si>
    <t>Catalizador del Plan Estratégico Institucional 2022 - 2026 de la entidad con la cual la meta se alinea y contribuya al cumplimiento de la meta del PEI.</t>
  </si>
  <si>
    <t xml:space="preserve">Recursos asignados al cumplimiento de la meta. </t>
  </si>
  <si>
    <t>Se debe aplicar la formula del indicador de la meta</t>
  </si>
  <si>
    <t>Se debe realizar una descripción cualitativa del avance o logro de la meta.</t>
  </si>
  <si>
    <t>Se debe escribir el nombre de los documentos o soportes que son evidencia de la meta, es importante que coincidan con el nombre de los archivos cargados en el repositorio.</t>
  </si>
  <si>
    <t xml:space="preserve">Esta información será reportada por la Oficina Asesora de Planeación. </t>
  </si>
  <si>
    <t>En caso de que el  avance real sea menor  al esperado, por favor justifique las razones del incumplimiento</t>
  </si>
  <si>
    <t>Hace referencia al valor de funcionamiento actualizado​
 (Reporte el nuevo valor en caso de existir una modificación frente al valor inicial programado)​</t>
  </si>
  <si>
    <t>Indique el valor ejecutado con corte al mes del reporte, teniendo en cuenta el porcentaje de avance de la meta. (Este valor es acumulado)</t>
  </si>
  <si>
    <t>AUDITOR</t>
  </si>
  <si>
    <r>
      <rPr>
        <b/>
        <sz val="9"/>
        <color theme="9" tint="-0.499984740745262"/>
        <rFont val="Segoe UI"/>
        <family val="2"/>
      </rPr>
      <t xml:space="preserve">OBSERVACIONES </t>
    </r>
    <r>
      <rPr>
        <sz val="9"/>
        <color theme="9" tint="-0.499984740745262"/>
        <rFont val="Segoe UI"/>
        <family val="2"/>
      </rPr>
      <t xml:space="preserve">
(Avance de meta, evidencia, adecuación de la meta, recomendaciones.)</t>
    </r>
  </si>
  <si>
    <t>Dirección - Grupo de Enfoque Diferencial e Interseccional - GEDI</t>
  </si>
  <si>
    <t>RECOLECCION Y ACOPIO</t>
  </si>
  <si>
    <t>Bases de datos de la temática de mercado laboral</t>
  </si>
  <si>
    <t>GEDI_1</t>
  </si>
  <si>
    <t>Estadísticas para la visibilización de las inequidades</t>
  </si>
  <si>
    <t>Publicaciones de notas estadística sobre brecha salarial, registro población LGBTIQ+y  población con discapacidad.</t>
  </si>
  <si>
    <t>Eficiencia</t>
  </si>
  <si>
    <t>Número de publicaciones realizadas / número de publicaciones planeadas</t>
  </si>
  <si>
    <t xml:space="preserve">Número </t>
  </si>
  <si>
    <t>Publicaciones de notas estadística en la página web del DANE</t>
  </si>
  <si>
    <t>Proyecto de Inversión</t>
  </si>
  <si>
    <t>Cuatrimestral</t>
  </si>
  <si>
    <t>5. Producción Estadística</t>
  </si>
  <si>
    <t>No Aplica</t>
  </si>
  <si>
    <t>17. Gestión de la información estadística</t>
  </si>
  <si>
    <t>6. Actores diferenciales para el cambio.</t>
  </si>
  <si>
    <t>Colombia igualitaria, diversa y libre de discriminación.</t>
  </si>
  <si>
    <t>No aplica para el período</t>
  </si>
  <si>
    <t>No aplica</t>
  </si>
  <si>
    <t>Se realizó la publicación de la nota estadística sobre Registro Voluntario para la Visibilidad de la Diversidad Sexual y de Género en Colombia, en esta nota estadística se documentó la experiencia del Registro para mostrar un primer acercamiento a la caracterización de las personas que se reconocieron con identidad de género y/o orientación sexual de los sectores LGBTI y otras orientaciones sexuales e identidades de género no hegemónicas en el Registro. La nota también documenta la experiencia del DANE en la incorporación de las variables de medición que sirven a este propósito.
Igualmente se realizó la publicación de la nota estadística “El Diamante del Cuidado Frente a la Experiencia de la Discapacidad en Colombia”, que busca visibilizar las condiciones y riesgos de las personas con discapacidad, las repercusiones de esta, no solo para las personas que la experimentan sino para sus familias y cuidadores.</t>
  </si>
  <si>
    <t>Dos notas estadìsticas publicadas enel siguiente link.https://www.dane.gov.co/index.php/servicios-al-ciudadano/servicios-informacion/serie-notas-estadisticas</t>
  </si>
  <si>
    <t>No aplica para el periodo</t>
  </si>
  <si>
    <t>1</t>
  </si>
  <si>
    <t>Se documenta en la producción de información estadística la orientación sexual e identidad de género, así como, presentar los principales resultados del Registro Voluntario para la Visibilidad de la Diversidad Sexual y de Género en Colombia</t>
  </si>
  <si>
    <t>Las notas estadísticas buscan documentar la experiencia del Registro Voluntario para la Visibilidad de la Diversidad Sexual y de Género en Colombia, para mostrar un primer acercamiento a la caracterización de las personas que se reconocieron con identidad de género y/o orientación sexual de los sectores y otras orientaciones sexuales e identidades de género no hegemónicas en el Registro. Se encuentra publicado en PDF https://www.dane.gov.co/index.php/servicios-al-ciudadano/servicios-informacion/serie-notas-estadisticas</t>
  </si>
  <si>
    <t>$ 94.251.108,00</t>
  </si>
  <si>
    <t>$ 62.635.230,00</t>
  </si>
  <si>
    <t xml:space="preserve">Se realizaron tres publicaciones relacionadas con los siguientes temas: personas con discapacidad, población LGBTI+ y,  mujer rural. La nota estadística de brecha salarial está en construcción desde el mes de diciembre de 2023. </t>
  </si>
  <si>
    <t>Se encuentran publicadas en los siguientes enlaces, que incluye el micrositio del grupo de enfoque diferencial e interseccional: https://www.dane.gov.co/index.php/servicios-al-ciudadano/servicios-informacion/serie-notas-estadisticas 
https://www.dane.gov.co/index.php/estadisticas-por-tema/enfoque-diferencial-e-interseccional/enfoque-diferencial-e-interseccional-publicaciones</t>
  </si>
  <si>
    <t xml:space="preserve">ANGIE LORENA MURCIA </t>
  </si>
  <si>
    <t>GEDI_2</t>
  </si>
  <si>
    <t xml:space="preserve">Formular la estrategia para viabilizar la implementación de las encuestas para la población LGBTIQ+ y violencias basadas en género </t>
  </si>
  <si>
    <t>Porcentaje de avance de la formulación de la estrategia</t>
  </si>
  <si>
    <t>Porcentaje</t>
  </si>
  <si>
    <t>Documento de diseño</t>
  </si>
  <si>
    <t>Anual</t>
  </si>
  <si>
    <t>10%</t>
  </si>
  <si>
    <t>para viabilizar la implementación de la encuesta para la población LGBTIQ+, se realizó inicialmente una sistematización del proceso de la encuesta con el fin de documentar el proceso de diseño, socializándose con organizaciones de la sociedad civil y activistas independientes los avances obtenidos en el proceso de diseño estadístico para la Encuesta sobre de la población LGBTI, Además, se ha trabajado en la incorporación del cuestionario preliminar en el Formato 131 del departamento de Sistemas. Para esto se ha incluido la columna de Continuación y Reglas de Validación en el cuestionario, con el fin de presentar de forma más detallada cada uno de los Flujos con los que cuenta la Encuesta para la población LGBTIQ+</t>
  </si>
  <si>
    <t>Sistematización Proceso Encuesta Nacional LGBTI y otras OSIGNH.pdf
Espacio de socialización Avances de la Encuesta LGBTI
Versión preliminar cuestionario personas LGBTI y otras OSIGNH - ajuste para sistemas.xlsx
Formato F-131-1 NTC PE 1000_2020 (08.JUL.21).xlsx</t>
  </si>
  <si>
    <t>+AJ9</t>
  </si>
  <si>
    <t xml:space="preserve">Uno de los objetivos de trabajo establecidos para el Grupo de Enfoque Diferencial e Interseccional (GEDI) fue avanzar en el diseño de una encuesta de violencia basada en género. El grupo realizó una revisión detallada de ciertos procesos estadísticos, especialmente de América Latina, que tuvieran como objetivo medir violencia basada en género (VBG) o violencia contra las mujeres (VCM). En este contexto, el GEDI ha considerado relevante producir información estadística de calidad y aportar a la comprensión de la violencia contra las mujeres, desde las competencias del DANE como oficina nacional de estadística y sin depender de otras instituciones. En el transcurso de estos meses se ha avanzado en la elaboración del cuestionario llegando ya a su segunda versión, así como en los documentos metodológicos necesarios en el marco del proceso de estadístico.
Para superar la invisibilización estadística de la población LGBTIQ+, que es objeto este grupo poblacional, es necesario desarrollar instrumentos, ejercicios y análisis estadísticos para su adecuada identificación y caracterización que permitan informar el diseño y seguimiento de planes, programas y políticas públicas pertinentes para lograr la realización de sus derechos.  Considerando lo anterior, el DANE ha realizado múltiples esfuerzos para identificar a las personas LGBTI y de otras OSIGNH en el país. Con lo anterior se realizó una Encuesta nacional sobre la situación social de personas LGBTI y de otras OSIGNH, a partir de un cuestionario en línea ubicado en la página web del DANE, que permitiera: i) la identificación, caracterización y percepción de discriminación de la población LGBTI en el país, ii) informar el diseño y seguimiento de planes, programas y políticas públicas pertinentes para lograr la realización de los derechos del grupo poblacional y iii) superar la invisibilización estadística de que es objeto este grupo poblacional. Todo esto ha llevado al GEDI actualmente a coordinar la mesa técnica de la Encuesta para la población LGBTIQ+, semana a semana esta mesa se ha estado reuniendo y diseñando la estrategia para la viabilización de la encuesta.
</t>
  </si>
  <si>
    <t>Cuestionario ENVIGMU Versión 2_Cuestionario C en PDF y la implementación de las encuestas para la población documento en PDF</t>
  </si>
  <si>
    <t xml:space="preserve">Con el fin de avanzar en la producción de información estadística y mejorar la caracterización de la población LGBTI+, se realizó durante los meses de noviembre y diciembre de 2023, el piloto de la Encuesta Sobre Diversidad Sexual y de Género en Colombia (EDSCO). El proceso surtió los pasos iniciales del proceso estadístico que actualmente rige en el DANE, elaboró documentos metodológicos preliminares, pruebas de escritorio, diseño de un aplicativo web, y distintas estrategias de comunicación para la población de interés. Este proceso, que continuará, busca innovar en aspectos metodológicos y de recolección, como el trabajo conjunto con organizaciones de sociedad civil y la ciudadanía, con el fin de tener una participación activa de las personas, generar mayor legitimidad, y probar estrategias de difusión en zonas dispersas, como lo fueron los dos municipios seleccionados: Carmen de Bolívar y Montelíbano. 
El proceso de la encuesta sobre violencias de género contra las mujeres finalizó con las siguientes actividades: elaboración de documentos metodológicos como cuestionarios, plan general de la encuesta y la metodología. De igual manera, se sostuvieron reuniones de alto nivel en el marco del programa Women Count, con agencias de Naciones Unidas e instituciones del gobierno para la búsqueda de recursos que permitan llevar a cabo el piloto de esta operación estadística. </t>
  </si>
  <si>
    <t>Se encuentra en PDF</t>
  </si>
  <si>
    <t xml:space="preserve">Una vez revisada la información se encontraron documentos PDF "MANUAL DE RECOLECCIÓN Y CONCEPTOS BÁSICOS ENCUESTA SOBRE LA DIVERSIDAD SEXUAL Y DE GÉNERO EN COLOMBIA (EDSCO) - prueba piloto", PPT "Piloto: Encuesta sobre la  diversidad sexual y de género en  Colombia (EDSCO)"; es importante continuar con el proceso en la busqueda de innovar en aspectos metodológicos y de recolección. Por lo cual se da cumplimiento a la estrategia. </t>
  </si>
  <si>
    <t>CARACTER SOCIODEMOGRAFICO</t>
  </si>
  <si>
    <t>Cuadros de resultados del censo de población y vivienda</t>
  </si>
  <si>
    <t>$ 99.148.000,00</t>
  </si>
  <si>
    <t>$ 57.148.000,00</t>
  </si>
  <si>
    <t>$ 38.220.000,00</t>
  </si>
  <si>
    <t>$ 81.148.000,00</t>
  </si>
  <si>
    <t>COORDINACION Y REGULACION DEL SEN</t>
  </si>
  <si>
    <t>Servicio de articulación del sistema estadístico nacional</t>
  </si>
  <si>
    <t>GEDI_3</t>
  </si>
  <si>
    <t>Formular la estrategia de seguimiento en el SEN para la implementación de los lineamientos de la guía de transversalización del enfoque diferencial</t>
  </si>
  <si>
    <t xml:space="preserve">Documento final de seguimiento
Actas de reunión de mesas de trabajo </t>
  </si>
  <si>
    <t xml:space="preserve">0
</t>
  </si>
  <si>
    <t>0%</t>
  </si>
  <si>
    <t>Se realizó el seguimiento a treinta y nueve (39) entidades del SEN avanzando en la implementación de la Guía en los registros de las operaciones de cada entidad relacionada</t>
  </si>
  <si>
    <t>Matriz de seguimiento a la implementación de los lineamientos de la guía  de trasverzalización del enfoque diferencial  Documento en EXCEL</t>
  </si>
  <si>
    <t xml:space="preserve">No aplica para el periodo. La meta establecida se cumplió después del segundo seguimiento. </t>
  </si>
  <si>
    <t>$ 0,00</t>
  </si>
  <si>
    <t xml:space="preserve">En diciembre de 2023 se finalizó la fase de implementación de la Guía, con 39 entidades que hacen parte del SEN y presentaron planes de acción e implementación del enfoque diferencial e interseccional. Durante el 2023 se realizó el seguimiento y asesoría permanente a las entidades, con el fin concretar las acciones propuestas por cada una (ver matriz archivo Excel) y realizar la solicitud y revisión de los informes. </t>
  </si>
  <si>
    <t xml:space="preserve">Se encuentra en PDF y en Excel </t>
  </si>
  <si>
    <t>Dirección - Relacionamiento Internacional</t>
  </si>
  <si>
    <t>FORTALECIMIENTO DE LA CAPACIDAD TECNICA Y ADMINISTRATIVA</t>
  </si>
  <si>
    <t>Documentos de lineamientos técnicos</t>
  </si>
  <si>
    <t>DIR_RELA_1</t>
  </si>
  <si>
    <t>Fortalecimiento de la Gestión Institucional y el modelo organizacional</t>
  </si>
  <si>
    <t>Solicitudes de intercambio de conocimientos, misiones o visitas técnicas desarrolladas con las entidades y organismos internacionales, ejecutadas</t>
  </si>
  <si>
    <t>Efectividad</t>
  </si>
  <si>
    <t>(Número de requerimientos desarrollados en el periodo / Total de requerimientos del año)</t>
  </si>
  <si>
    <t>Tablero de control</t>
  </si>
  <si>
    <t>Trimestral</t>
  </si>
  <si>
    <t>1. Direccionamiento Estratégico</t>
  </si>
  <si>
    <t>6. Transparencia, acceso a la información pública y lucha contra la corrupción</t>
  </si>
  <si>
    <t xml:space="preserve">
Teniendo en cuenta que para el año 2023 se planteó como meta, el desarrollo de 385 requerimientos/solicitudes de intercambio de conocimientos, misiones y eventos por entidades y organismos internacionales, para el segundo  trimestre se alcanzó un 25% de la meta el cual contribuye a la meta final. La Oficina de Relacionamiento trabajó de forma articulada con las diferentes direcciones técnicas del DANE, en donde se evidencia que se da cumplimiento a lo establecido con un total de 96 requerimientos respondidos.</t>
  </si>
  <si>
    <t>Requerimientos de Oferta y Demanda 2023  TRIMESTRE</t>
  </si>
  <si>
    <t>$ 200.459.641,00</t>
  </si>
  <si>
    <t>$ 63.038.647,00</t>
  </si>
  <si>
    <t xml:space="preserve">
Teniendo en cuenta que para el año 2023 se planteó como meta, el desarrollo de 385 requerimientos/solicitudes de intercambio de conocimientos, misiones y eventos por entidades y organismos internacionales, para el tercer  trimestre se alcanzó un 25% de la meta el cual contribuye a la meta final. La Oficina de Relacionamiento trabajó de forma articulada con las diferentes direcciones técnicas del DANE, en donde se evidencia que se da cumplimiento a lo establecido con un total de 96 requerimientos respondidos.</t>
  </si>
  <si>
    <t>Requerimientos de Oferta y Demanda 2023 3 Trimestre</t>
  </si>
  <si>
    <t>$ 271.459.641,00</t>
  </si>
  <si>
    <t>$ 201.371.597,00</t>
  </si>
  <si>
    <t>$ 125.475.342,00</t>
  </si>
  <si>
    <t>Teniendo en cuenta que para el año 2023 se planteó como meta, el desarrollo de 385 requerimientos/solicitudes de intercambio de conocimientos, misiones y eventos por entidades y organismos internacionales, para el cuarto trimestre se alcanzó un 25% de la meta el cual contribuye a la meta final. La Oficina de Relacionamiento trabajó de forma articulada con las diferentes direcciones técnicas del DANE, en donde se evidencia que se da cumplimiento a lo establecido con un total de 96 requerimientos respondidos.</t>
  </si>
  <si>
    <t>LILIANA PATRICIA NAVARRO FONTALVO</t>
  </si>
  <si>
    <t xml:space="preserve">En seguimiento realizado al proceso Relacionamiento para el segundo semestre se observa:
1) Para el III trimestre se cita como evidencia documento en Excel " Requerimientos de Oferta 2023 3 trimestre"; 
De lo anterior y de acuerdo a revisión realizada a los documentos se comprende que existe coherencia con lo establecido como meta y a lo descrito en su avance cualitativo para el respectivo trimestre; sin embargo, se observa que no se atendió la recomendación dada por Auditor en seguimiento anterior “sobre precisar qué información del tablero de control que se presentará para el cumplimiento del mismo". 
2)Para el IV trimestre se cita como evidencia documento “Requerimientos de Oferta y demanda 2023- 3 Trimestre”; el cual de acuerdo a verificación efectuada, se observa que el archivo se encuentra incompleto; sin embargo  de acuerdo a reunión realizada con Enlace (Juan Camilo Barbosa Caviedes) el día 8 de febrero de 2024, se hace compromiso de realizar el cargue en el repositorio de la evidencia correspondiente; así las cosas, el día 9 de febrero  2024, se verificó nuevamente  el cargue de dicho documento con la información para el IV trimestre, con lo que se pudo comprobar  que existe coherencia con lo establecido como meta y a lo descrito en su avance cualitativo para el respectivo trimestre. 
</t>
  </si>
  <si>
    <t>DIR_RELA_2</t>
  </si>
  <si>
    <t>Convenios nacionales o internacionales que contribuyan al fortalecimiento institucional del DANE, a través de acciones de posicionamiento, formalizados.</t>
  </si>
  <si>
    <t>(Número de convenios  posicionados /Total de convenios programados en el año)</t>
  </si>
  <si>
    <t xml:space="preserve">Convenios desarrollados </t>
  </si>
  <si>
    <t>Con el objetivo de fortalecer las capacidades del DANE, para el presente trimestre del 2023, se firmaron dos adendas enmarcadas en los convenios que actualmente se esta avanzando con la Oficina Nacional de Estadística de Corea y que tiene como objetivo Avanzar en la ejecución de las actividades planeadas para la implementación y establecimiento del Sistema Integrado de Gestión de Registros Administrativos y con Comisionando de las Naciones Unidas para los Refugiados (ACNUR)  que tiene como objetivo Intercambiar conocimientos, capacidades y experiencias para fortalecer la producción de estadísticas oficiales y no oficiales, en línea con las recomendaciones internacionales producidas por el Expert Group on Refugee, IDP and statelessness statistics (EGRIS)</t>
  </si>
  <si>
    <t xml:space="preserve">ENMIENDA ACNUR
ENMIENDA KOSTAT </t>
  </si>
  <si>
    <t xml:space="preserve">Con el objetivo de fortalecer las capacidades del DANE, para el presente trimestre del 2023, se firmó un acuerdo con la Oficina Nacional de Estadística de Republica Dominicana que tiene como objetivo fortalecer las capacidades estadísticas de la ONE a partir de las experiencias y el Plan de trabajo planteado entre las instituciones 
</t>
  </si>
  <si>
    <t>Convenio DANE-ONE</t>
  </si>
  <si>
    <t>Teniendo en cuenta que a la fecha se tenía previsto el desarrollo de 3 convenios para el tercer trimestre, el GIT de Alianzas y Asuntos Internacionales no alcanzo a cerrar para dicha vigencia 2 convenios los cuales ya se tienen adelantados y revisados por las partes. Sin embargo se espera que para finales del mes de noviembre se firmen dichos convenios con la ONEI de Cuba y el INEGI DE México. Cabe resaltar que el GIT de Alianzas dará cumplimiento con la meta establecida 8 convenios al finalizar el año</t>
  </si>
  <si>
    <t xml:space="preserve">Con el objetivo de fortalecer las capacidades del DANE, para el presente trimestre del 2023, se firmo un (1) memorando de entendimiento con Fondo Acción, el cual tiene como objetivo desarrollar actividades de cooperacioón e intercambio de conocimiento, asi como un acuerdo con data Dividend que tendrá como objetivo obtener información clave que se requiera para contar las historias de las asociaciones nacionales de datos en la Iniciativa de Alto Impacto de los ODS
</t>
  </si>
  <si>
    <t xml:space="preserve">En seguimiento realizado al proceso para el segundo semestre se observa:
1) De acuerdo a seguimiento efectuado para III trimestre se encontró  PDF, nombrado diferente a lo descrito como Evidencia , así: "One pdf" que contiene un " Memorando de Entendimiento  entre la oficina Nacional de Estadísticas (ONE) de la República Dominicana y el DANE EN LA República de Colombia";  observando  cumplimiento (con valoración  BAJO; dado que sólo se desarrolló 1 de los 3 convenios ) al avance de la meta propuesta, en lo referente a Convenios nacionales o internacionales que contribuyan al fortalecimiento institucional del DANE, a través de acciones de posicionamiento, formalizados.    Se recomienda escribir el nombre de los documentos o soportes que son evidencia de la meta, es importante que coincidan con el nombre de los archivos cargados en el repositorio.
2) Para IV Trimestre se observa pdf "Modificación No.1 Memorando de entendimiento 010 2021 y pdf "National Data Pathership- Colombia v. f1; los cuales permiten verificar cumplimiento (con valoración MEDIO de acuerdo a lo reportado; dado que se aportó sólo "1 de 3 convenios) al avance propuesto   de la meta, con el objetivo de fortalecer las capacidades del DANE en cuanto a convenios nacionales o internacionales a través de acciones de posicionamiento.
 Se recomienda realizar una planeación, que contemple los aspectos que requiere el cumplimiento de una meta para así proceder a programar y que, si a lo largo del tiempo y de acuerdo al seguimiento que realiza la primera y segunda línea de defensa, se identifica que hay una alerta sobre el no cumplimiento, este se ajuste o se reprograme.
</t>
  </si>
  <si>
    <t>DIR_RELA_3</t>
  </si>
  <si>
    <t>Ayudas de memoria sobre el desarrollo de reuniones de la dirección con socios estratégicos que aporten al posicionamiento de la entidad  a nivel nacional e internacional, realizadas</t>
  </si>
  <si>
    <t xml:space="preserve"> (Número de ayudas de memoria y documentos de participación en comisiones internacionales y reuniones en donde  participe la Directora General del periodo /Número de ayudas de memoria y documentos  planeados en el año)</t>
  </si>
  <si>
    <t xml:space="preserve">Documentos Técnicos </t>
  </si>
  <si>
    <t>18. Gestión del conocimiento y la innovación</t>
  </si>
  <si>
    <t xml:space="preserve">En el marco de la participación de la Directora General en los diversos escenarios internacionales,  la Oficina de Relacionamiento Nacional e Internacional, desarrolló los diversos insumos y ayudas de  memoria, esto con el fin de garantizar que el discurso y posición del DANE se diera en las diferentes sesiones planeadas.
</t>
  </si>
  <si>
    <t xml:space="preserve">En el marco de la participación de la Directora General en los diversos escenarios internacionales,  la Oficina de Relacionamiento Nacional e Internacional, desarrolló los diversos insumos y ayudas de  memoria, esto con el fin de garantizar que el discurso y posición del DANE se diera en las diferentes sesiones planeadas.
</t>
  </si>
  <si>
    <t xml:space="preserve">En el marco de la participación de la Directora General en los diversos escenarios internacionales,  la Oficina de Relacionamiento Nacional e Internacional, desarrolló los diversos insumos y ayudas de  memoria, esto con el fin de garantizar que el discurso y posición del DANE se diera en las diferentes sesiones planeadas.
Es de resaltar que como evidencia se carga 2 documentos maestro que contienen 31 insumo, esenciales para la participación de la directora en los espacios previstos. </t>
  </si>
  <si>
    <t xml:space="preserve">Documento Maestro NEW YORK
Documento Maestro CHILE
</t>
  </si>
  <si>
    <t xml:space="preserve">Esta meta ya se dio por cumplida desde el trimestre pasado </t>
  </si>
  <si>
    <t>Documento Maestro NEW YORK
Documento Maestro CHILE
Documento Maestro_SDG Summit</t>
  </si>
  <si>
    <t xml:space="preserve">En seguimiento realizado al proceso para el segundo semestre se observa:
1) Para III Trimestre se aprecian como evidencias 2 archivos en Word "Documento Maestro Chile" y un "Documento Maestro SDG (nombrado diferente a lo establecido como entregable en cambio de Documento Maestro NEW YORK "); sin embargo, de acuerdo a revisión realizada a los documentos, se comprende que existe coherencia con lo establecido como meta y a lo descrito en su avance cualitativo para el respectivo trimestre. 
Se sugiere al proceso escribir el nombre de los documentos o soportes que son evidencia de la meta, es importante que coincidan con el nombre de los archivos cargados en el repositorio.  así mismo se recomienda a la Oficina Asesora de planeación se revise el diseño del instrumento en el que se va a reportar, teniendo en cuenta que la formula no coincide con el avance reportado; dado que se observa en la matriz de lo reportado por el proceso, en la columna de “porcentaje de cumplimiento del mes" un 310%.
2) Para el IV Trimestre en revisión realizada y de acuerdo a lo aclarado en reunión efectuada con Enlace (Juan Camilo Barbosa Caviedes) el día 5 de febrero 2024, se comprende que existe coherencia con lo los documentos evidenciados y  lo descrito en su avance cualitativo para el respectivo trimestre; sin embargo se recomienda que cuando la meta se finalice antes de planeado inicialmente en el Plan de Acción, se envié la reprogramación que corresponde a la oficina de planeación, especificando la fecha real en que se dé  por finalizada y así se pueda ver reflejado  en el cronograma de seguimiento el trimestre real, en el que se cumpla el 100% el indicador.
</t>
  </si>
  <si>
    <t>DIR_RELA_4</t>
  </si>
  <si>
    <t>Matriz de identificación  de la demanda de Cooperación Internacional técnica y financiera, realizada</t>
  </si>
  <si>
    <t>Porcentaje de avance de la identificación de la demanda de cooperación internacional técnica y financiera</t>
  </si>
  <si>
    <t xml:space="preserve">A la fecha el GIT de Relacionamiento ya cuenta con un Matriz de identificación de necesidad, la cual se espera iniciar el diligenciamiento en los próximos trimestres. </t>
  </si>
  <si>
    <t>Matriz de identificación de la demanda de cooperación técnica y financiera realizada (1)</t>
  </si>
  <si>
    <t>A la fecha el GIT de Relacionamiento ya cuenta con un Matriz de identificación de necesidades, la cual se ha alineado con el Cape Town Global Action el cual será insumo esencial para la identificación de necesidades DANE</t>
  </si>
  <si>
    <t>Cape Town - Identificación necesidades</t>
  </si>
  <si>
    <t>A la fecha el GIT de Relacionamiento ya cuenta con un Matriz de identificación de necesidades, la cual se ha alineado con el Cape Town Global Action, el cual será insumo esencial para la identificación de necesidades DANE y el cual ya se encuentra en estado finalizado</t>
  </si>
  <si>
    <t xml:space="preserve">En seguimiento realizado al proceso para el segundo semestre se observa:
1)En revisión realizada para el III trimestre y de acuerdo a lo reportado por el proceso se observa documento en Excel " Cape Tow- Identificación de necesidades" el cual permite ver el avance de la  meta establecida;  sin embargo, se observa que no se atendió recomendación dada por Auditor en seguimiento anterior sobre "ajustar la unidad de medida y formula del indicador de manera que sea una representación matemática del cálculo del indicador (por ejemplo, multiplicado x 100 si se mide en porcentaje) que permita medir el avance y cumplimiento de la meta. 
2)Para el IV Trimestre, evidencian documento en Excel " Cape Town-Identificación de necesidades aprobado".
De lo anterior y de acuerdo a revisión realizada a los documentos se comprende que existe coherencia con lo establecido como meta y a lo descrito en su avance cualitativo para el respectivo trimestre. 
Se recomienda ajustar la unidad de medida y formula del indicador de manera que sea una representación matemática del cálculo del indicador, que permita medir el avance y cumplimiento de la meta. 
</t>
  </si>
  <si>
    <t>Dirección - Pobreza</t>
  </si>
  <si>
    <t>TEMAS SOCIALES</t>
  </si>
  <si>
    <t>Boletines técnicos de la temática pobreza y condiciones de vida</t>
  </si>
  <si>
    <t>DIR_POB_1</t>
  </si>
  <si>
    <t>Estadísticas para la Visibilización de las inequidades</t>
  </si>
  <si>
    <t>Un (1) Índice de Pobreza Multidimensional, publicado</t>
  </si>
  <si>
    <t>Eficacia</t>
  </si>
  <si>
    <t>Número de actividades realizadas / número de actividades programadas durante el periodo</t>
  </si>
  <si>
    <t>Ocho (8) productos de publicación: anexo nacional, anexo departamental, comunicado de prensa, presentación, boletín nacional, dos (2) infografías del IPM,  presentaciones con enfoque diferencial</t>
  </si>
  <si>
    <t>2. Seguridad humana y justicia social.</t>
  </si>
  <si>
    <t>Habilitadores que potencian la seguridad humana y las oportunidades de bienestar.</t>
  </si>
  <si>
    <t>Con relación a la meta 1 (Pobreza Multidimensional), a la fecha se presenta un avance total acumulado del 10% que corresponde a lo cálculos de pruebas y revisiones realizadas por el comité de expertos de Pobreza Multidimensional</t>
  </si>
  <si>
    <t>2023-04-27 Listado de asistencia.
Acta comité 27 de abril de 2023.
2023-04-20 Listado de asistencia.
Acta comité 20 de abril de 2023.</t>
  </si>
  <si>
    <t xml:space="preserve"> $                                   9.475.113,00</t>
  </si>
  <si>
    <t xml:space="preserve"> $                                 28.425.339,00</t>
  </si>
  <si>
    <t>Con relación a la meta 1 (Pobreza Multidimensional), a la fecha se presenta un avance total acumulado del 90% que corresponde a lo cálculos de pruebas y revisiones realizadas por el comité de expertos de Pobreza Multidimensional</t>
  </si>
  <si>
    <t>100%</t>
  </si>
  <si>
    <t>Con relación a la meta 1 (Pobreza Multidimensional), a la fecha se presenta un avance total acumulado del 100% que corresponde a la publicación de los resultados de el Indice de Pobreza Multidimensional</t>
  </si>
  <si>
    <t>* Acta comité 12 de mayo de 2023
* bol-pobreza-multidimensional-2022.
* presentacion-rueda-de-prensa-pobreza-multidimensional-2022.
* cp_pobreza_multidimensional_2022.
* comunicado_expertos_pobreza multidimensional_2022.
* anexo_nal_pobreza_multidimensional 2022.
* anexo_dptal_pobreza_multidimensional 2022.</t>
  </si>
  <si>
    <t xml:space="preserve"> $                                        28.425.339,00</t>
  </si>
  <si>
    <t>$ 108.088.466,67</t>
  </si>
  <si>
    <t>$ 67.994.933,00</t>
  </si>
  <si>
    <t>Con relación a la meta 1 (Pobreza Multidimensional), a la fecha se presenta un avance total acumulado del 100% que corresponde a la publicación de los resultados del Índice de Pobreza Multidimensional</t>
  </si>
  <si>
    <t xml:space="preserve"> $ 75.776.900 </t>
  </si>
  <si>
    <t>$ 107.957.700,00</t>
  </si>
  <si>
    <t xml:space="preserve">DIR POB 1
De acuerdo a seguimiento realizado al proceso para el III y IV trimestre, se citan como evidencias:
 (* Acta comité 12 de mayo de 2023
* bol-pobreza-multidimensional-2022.
* presentacion-rueda-de-prensa-pobreza-multidimensional-2022.
* cp_pobreza_multidimensional_2022
* comunicado_expertos_pobreza multidimensional_2022.
* anexo_nal_pobreza_multidimensional 2022.
* anexo_dptal_pobreza_multidimensional 2022.;
De acuerdo revisión realizada a los documentos y reunión aclaratoria, efectuada el día 5 de febrero de 2024 con Enlace (Pedro Antonio Rubio Yepes) sobre las evidencias que se encuentran cargadas en el repositorio; se pudo verificar que existe coherencia con lo evidenciado y lo descrito en su avance cualitativo para el respectivo trimestre. 
</t>
  </si>
  <si>
    <t>DIR_POB_2</t>
  </si>
  <si>
    <t xml:space="preserve">Un (1) Índice de Pobreza Monetaria, publicado </t>
  </si>
  <si>
    <t>Ocho (8) productos de publicación: anexo nacional, anexo departamental,  nota metodológica, comunicado de prensa, presentaciones, publicación de indicadores de pobreza monetaria: infografías de pobreza monetaria y anexos</t>
  </si>
  <si>
    <t>Con relación a la meta 2 (Pobreza Monetaria), a la fecha se presenta un avance total acumulado del 10% que corresponde a lo cálculos de pruebas y revisiones realizadas por el comité de expertos de Pobreza Monetaria</t>
  </si>
  <si>
    <t>2023-04-23 Listado de asistencia.
A la fecha se está trabajando en el procesamiento de la información. (No se colocan las bases de datos, debido a que se encuentran en proceso y no se pueden dar a conocer todavía por la reserva estadística)</t>
  </si>
  <si>
    <t>Con relación a la meta 2 (Pobreza Monetaria), a la fecha se presenta un avance total cumulado del 50% que corresponde a lo cálculos de pruebas y revisiones realizadas por el comité de expertos de Pobreza Monetaria</t>
  </si>
  <si>
    <t>Con relación a la meta 2 (Pobreza Monetaria), a la fecha se presenta un avance total acumulado del 100% que corresponde a la publicación de los resultados de Pobreza Monetaria</t>
  </si>
  <si>
    <t>* Acta Comité 11 de septiembre de 2023
* Acta Comité 14 de septiembre de 2023
* Acta Comité 20 de septiembre de 2023
* Presentación Reunión Vejez (29 sept 2023)</t>
  </si>
  <si>
    <t xml:space="preserve">De acuerdo a seguimiento realizado para el segundo semestre al proceso se observa:  
Para el III y IV Trimestre las siguientes evidencias citadas:
" * Acta Comité 11 de septiembre de 2023
* Acta Comité 14 de septiembre de 2023
* Acta Comité 20 de septiembre de 2023
* Presentación Reunión Vejez (29 sept 2023)";
De lo anterior y de acuerdo a revisión realizada a los documentos se comprende que existe coherencia con lo establecido como meta y a lo descrito en su avance cualitativo para el respectivo trimestre; ; sin embargo, de acuerdo a revisión realizada a los documentos para el IV trimestre   no se encuentran cargadas en su totalidad las carpetas correspondientes evidencias establecidas; se verifica que se encuentran cargadas en carpeta de evidencias del III trimestre como cumplimiento a lo establecido como meta. Se sugiere   cargar los documentos con la información que contenga la evidencia en el trimestre correspondiente y escribir el nombre de los soportes que son evidencia de la meta, es importante que coincidan con el nombre de los archivos cargados en el repositorio. Adicionalmente se recomienda que cuando la meta se finalice antes de planeado inicialmente en el Plan de Acción, se envié la reprogramación que corresponde a la oficina de planeación, especificando la fecha real en que se dé finalizada y también se pueda ver reflejado en el cronograma de seguimiento el trimestre real en el que se cumpla el 100% el indicador. 
</t>
  </si>
  <si>
    <t>Cuadros de resultados para la temática de pobreza y condiciones de vida</t>
  </si>
  <si>
    <t>DIR_POB_3</t>
  </si>
  <si>
    <t>Un (1) documento con el estado del arte del proceso de rediseño del Índice de Pobreza Multidimensional (IPM), realizado</t>
  </si>
  <si>
    <t>Documento terminado</t>
  </si>
  <si>
    <t>Un (1) documento con el estado del arte del desarrollo del rediseño del IPM</t>
  </si>
  <si>
    <t xml:space="preserve">No aplica </t>
  </si>
  <si>
    <t xml:space="preserve"> $                                                     -  </t>
  </si>
  <si>
    <t>No reporta avance a la fecha</t>
  </si>
  <si>
    <t xml:space="preserve"> $                                                            -  </t>
  </si>
  <si>
    <t>$ 138.766.733,67</t>
  </si>
  <si>
    <t>$ 76.321.000,00</t>
  </si>
  <si>
    <t xml:space="preserve">No aplica para el periodo </t>
  </si>
  <si>
    <t>* Documento estado del arte rediseño_21Dic23</t>
  </si>
  <si>
    <t>$ 104.410.066,67</t>
  </si>
  <si>
    <t>$ 104.243.399,67</t>
  </si>
  <si>
    <t xml:space="preserve">En seguimiento realizado al proceso para el segundo semestre se observa:
1) para el III Trimestre la meta no reporta avance; dado que se encuentra establecida para ser finalizada y cumplida para el mes de diciembre de 2023; sin embargo, adjuntan archivo en pdf "Evidencia solicitud de ajuste Plan de acción de Pobreza (10-10-2023"; Se recomienda ajustar la unidad de medida y formula del indicador de manera que sea una representación matemática del cálculo del indicador que medirá el avance y cumplimiento de la meta.
2) Para el IV trimestre se observa archivo en Word " Documento estado del arte rediseño 21 dic 2023", De lo anterior y de acuerdo a revisión realizada a los documentos se comprende que existe coherencia con lo establecido como meta y a lo descrito en su avance cualitativo para el respectivo trimestre; sin embargo, se aprecia que en la Matriz PAI no se encuentra diligenciado el avance Cualitativo; de lo cual se sugiere   realizar una descripción cualitativa del avance o logro de la meta para cada trimestre. Así mismo se recomienda ajustar la unidad de medida y formula del indicador de manera que sea una representación matemática del cálculo del indicador que medirá el avance y cumplimiento de la meta.
</t>
  </si>
  <si>
    <t>Dirección - Objetivos de Desarrollo Sostenible - ODS</t>
  </si>
  <si>
    <t>DIR_ODS_1</t>
  </si>
  <si>
    <t>Difusión y Acceso a la información</t>
  </si>
  <si>
    <t>Notas estadísticas generadas para la Visibilización de la Agenda 2030 y sus Objetivos de Desarrollo Sostenible</t>
  </si>
  <si>
    <t>Numero de notas estadísticas publicadas / Numero de Notas estadísticas proyectadas</t>
  </si>
  <si>
    <t xml:space="preserve">Notas estadísticas publicadas </t>
  </si>
  <si>
    <t> </t>
  </si>
  <si>
    <t>Durante el primer trimestre se estructuró el contenido de la nota estadística "Análisis de la partería tradicional y su incorporación en las Estadísticas Vitales de Colombia", la cual fue revisada y aprobada para publicación. No obstante aún está pendiente el diseño y diagramación del documento a cargo de la Dirección de Difusión y Cultura Estadística.</t>
  </si>
  <si>
    <t>Documento 2023-03-28 EEVV y PV</t>
  </si>
  <si>
    <t xml:space="preserve"> -Se realizó la publicación de la Nota Estadística sobre partería Tradicional y su Incorporación en las Estadísticas Vitales de Colombia, la cual se encuentra disponible en la página del DANE https://www.dane.gov.co/files/investigaciones/notas-estadisticas/06022023-NotaEstadistica-ParteraTradi-EVColombia.pdf
-Se avanzó en la elaboración de contenidos de la nota estadística de Trabajo Infantil, y se cuenta con un documento preliminar.
 -Se avanzó en la estructura de contenidos de la Nota estadística sobre Mujeres Rurales en Colombia, cuya publicación se tiene prevista para el 15 de octubre.</t>
  </si>
  <si>
    <t>NOTA ESTADISTICA_1_PARTERIA TRADICIONAL-EVColombia
PROPUESTA DE CONTENIDO_NOTA ESTADISTICA_MUJER RURAL
BORRADOR NOTA ESTADISTICA_TRABAJO INFANTIL EN COLOMBIA</t>
  </si>
  <si>
    <t>Se publicó de la edición especial "día mundial de la población", si bien se había pensado como una pieza infográfica, por el extensión y la complejidad del documento se reclasifico como nota estadística. El documento puede ser consultado online en el siguiente enlace https://www.dane.gov.co/files/indicadores-ods/doc-ODS-DiaMundialdelaPoblacion-jul2023.pdf 
Adicionalmente se avanzó en el contenido de la nota estadística de "Trabajo infantil", la cual está en revisión final por parte de UNICEF, y por otro lado,  se cuenta con una versión avanzada del texto de la nota estadística de Mujer Rural y Campesina en Colombia, cuya publicación se tiene prevista para el 15 de octubre de 2023.</t>
  </si>
  <si>
    <t>NOTA_DiaMundialdelaPoblacion
Borrador_20230930_Nota_Estadística_Trabajo_Infantil_V2
Borrador_20230930_NotaEstadísticaMujerRuralyCampesina</t>
  </si>
  <si>
    <t>$ 192.358.334,00</t>
  </si>
  <si>
    <t>$ 122.800.000,00</t>
  </si>
  <si>
    <t xml:space="preserve">Se culminaron y enviaron para publicación 2 Notas Estadísticas:
Situación de las Mujeres Rurales en Colombia.
Inseguridad Alimentaria en Colombia. 
</t>
  </si>
  <si>
    <t xml:space="preserve">mujer_rural_campesina_nota_191223 (VF).pdf
Nota FIES DANE-FAO_Dic2023.pdf
Publicadas en: https://www.dane.gov.co/index.php/servicios-al-ciudadano/servicios-informacion/serie-notas-estadisticas
</t>
  </si>
  <si>
    <t>DIR_ODS_2</t>
  </si>
  <si>
    <t>Fortalecimiento de la Producción Estadística a partir de la innovación y la gestión tecnológica</t>
  </si>
  <si>
    <t xml:space="preserve">Indicadores calculados para el monitoreo global  de los ODS a partir del aprovechamiento de fuentes tradicionales o alternativas de información, de acuerdo con los requisitos metodológicos para su producción. </t>
  </si>
  <si>
    <t>Numero de indicadores calculados / Numero de indicadores Priorizados</t>
  </si>
  <si>
    <t>Series o datos calculados bajo la desagregación requerida / 
Ficha Técnica</t>
  </si>
  <si>
    <t>SISCONPES</t>
  </si>
  <si>
    <t>Se elaboró la ficha técnica para dos (2) indicadores ODS, incluyendo los indicadores16.5.1 y 3.7.2 cuyas actividades se completaron con el lleno de criterios establecidos por el barómetro.</t>
  </si>
  <si>
    <t>Fichas de indicadores
2023 Matriz Seguimiento Indicadores Priorizados (Columna J)</t>
  </si>
  <si>
    <t>Se elaboró la ficha técnica para dos (2) indicadores ODS, incluyendo los indicadores 2.a.1 y 2.c.1 cuyas actividades se completaron con el lleno de criterios establecidos por el barómetro. Con lo anterior se completa 4 indicadores producidos a lo largo del I semestre del año.</t>
  </si>
  <si>
    <t>"Ficha Técnica_2.a.1
Ficha Técnica_2.c.1"</t>
  </si>
  <si>
    <t>Se elaboró la ficha técnica para los siguientes indicadores ODS con el fin de solicitar su inclusión en el marco de seguimiento nacional: Indicadores 2.1.2 / 4.4.1 y 13.2.2
Con lo anterior se completan 7 indicadores producidos a lo largo del año.</t>
  </si>
  <si>
    <t>FT_2.1.2
Fichas para datos SDMX Indicador 2.1.2
FT_4.4.1
Fichas para datos SDMX Indicador 4.4.1
FT_13.2.2</t>
  </si>
  <si>
    <t xml:space="preserve">Se elaboraron y validaron fichas técnicas para los siguientes indicadores: 3.c.1, 5.5.2, 9.2.1, 9.2.2 y 14.4.1
</t>
  </si>
  <si>
    <t>Ficha técnica indicador 3.c.1
Ficha técnica indicador 5.5.2
Ficha técnica indicador 9.2.1
Ficha técnica indicador 9.2.2
Ficha técnica indicador 14.4.1</t>
  </si>
  <si>
    <t>DIR_ODS_3</t>
  </si>
  <si>
    <t>Indicadores ODS con registro de avance en su producción para el seguimiento de la  Agenda 2030, a partir de los criterios definidos en la herramienta de seguimiento "Barómetro".</t>
  </si>
  <si>
    <t>Indicadores con registro de avance / indicadores priorizados en los planes de trabajo.</t>
  </si>
  <si>
    <t>Planes de trabajo ejecutados con soportes y registro en el Barómetro</t>
  </si>
  <si>
    <t>De los 58 indicadores priorizados inicialmente para el trabajo interinstitucional con el SNU 2023, se evidencia un avance en barómetro para 14 indicadores, entre ellos el 2.1.2 / 3.8.1. /3.8.2 / 3.d.1. / 4.3.1 / 6.1.1. / 6.5.2. / 9.1.2 / 10.4.2 / 10.7.4. / 11.6.2 /11.a.1 / 12.3.1.a / 12.4.2</t>
  </si>
  <si>
    <t>2023 Matriz Seguimiento Indicadores Priorizados (COLUMNA AI - AK)
BAROMETROS_EVIDENCIA</t>
  </si>
  <si>
    <t>De acuerdo con el último barómetro aplicado en el mes de Julio de 2023, se evidencia avance en el porcentaje de la producción de los siguientes indicadores ODS priorizados: 1.3.1 / 1.4.2 / 2.5.1 /2.5.2 / 3.7.2. / 3.9.2 / 6.2.1 / 6.3.1 / 6.3.2 / 6.5.1 / 8.5.1. / 8.8.1 / 10.7.1 / 10.7.3 / 11.7.2 / 14.4.1 / 14.6.1/ 15.4.2
Por su parte, atendiendo la última actualización del barómetro en el mes de julio,  se registró continuidad en el avance de 5 indicadores reportados previamente, a saber los indicadores 3.8.2 / 6.1.1 / 9.1.2 / 10.7.4 / 11.6.2 
En total, se registra un avance del porcentaje de producción de 32 indicadores priorizados entre enero y julio de 2023 (última aplicación del barómetro). Cabe también aclarar que en el transcurso del año la batería de indicadores priorizados se amplió de 58 a 76 indicadores, considerando las solicitudes de las agencias y las demás demandas de información externa.</t>
  </si>
  <si>
    <t xml:space="preserve">
2023 Matriz Seguimiento Indicadores Priorizados_PA (Columna AV)
Matriz_Revisión reporte global_ODS (Columna AX)
BAROMETROS_EVIDENCIA</t>
  </si>
  <si>
    <t>Teniendo en cuenta la meta prevista para el tercer trimestre, a saber 40 indicadores con avance en su porcentaje de producción, se debe aclarar que los cortes de aplicación del barómetro se realizan en tres momentos del año (marzo, julio y noviembre), En este sentido, existe un desfase de un (1) mes, entre el último barómetro calculado y la periodicidad del reporte del plan de acción para la meta 3 (periodicidad cuatrimestral - 2do reporte agosto). En este sentido, se espera que el transcurso del mes de agosto se haya avanzado en la producción de los 8 indicadores ODS que faltan para completar la meta prevista en este cuatrimestre</t>
  </si>
  <si>
    <t>De acuerdo con la última actualización de barómetros realizada en el mes de diciembre de 2023, se evidencia avance en el porcentaje de la producción de los siguientes 24 indicadores globales ODS:
 3.6.1/ 3.c.1/ 4.4.1/ 4.5.1/ 5.3.1/ 5.3.2/ 5.5.2/ 6.4.1/ 6.4.2/ 6.6.1/ 8.6.1/ 8.7.1/ 9.5.1/ 9.c.1/11.5.2/11.a.1/13.2.2/14.1.1/14.2.1/14.3.1/15.1.1/15.2.1/16.1.2/17.5.1
Por otra parte, se registró continuidad en el avance de 20 indicadores reportados previamente, a saber:
1.3.1/1.4.2/2.1.2/3.7.2/3.8.1/3.9.2/3.d.1/4.3.1/6.1.1/6.2.1/6.3.1/6.3.2/6.5.1/6.5.2/8.8.1/10.7.3/10.7.4/12.3.1/12.4.2/14.4.1
En total se registra un avance anual en el porcentaje de producción para 57 indicadores.</t>
  </si>
  <si>
    <t>Matriz Revisión reporte global_ODS_diciembre 2023 (Columna AX)
BAROMETROS_EVIDENCIA</t>
  </si>
  <si>
    <t>DIR_ODS_4</t>
  </si>
  <si>
    <t>Estrategia  actualizada para la difusión de información sobre los indicadores ODS y para divulgación de acciones enfocadas en la promoción y sensibilización de la Agenda 2030, conforme con las políticas de imagen institucional y compatible con las plataformas tecnológicas de la entidad.</t>
  </si>
  <si>
    <t>% de avance según: 
1. Actualización de la estrategia (10%)
2.Doce (12) Piezas de comunicación (infografías y pieza de Twitter) enfocadas en la promoción y sensibilización de la Agenda 2030  (30%  cada pieza 2,5%)
3. Desarrollo de un dashboard para la visualización de información en el sitio web ODS (50% distribuidos así: 10% identificación de requerimientos, 20% Diseño y 20% desarrollo)
4. Actualización del sitio web  (10%)</t>
  </si>
  <si>
    <t>Documento estratégico actualizado.
Sitio Web en funcionamiento (Dashboard)
Piezas de comunicación</t>
  </si>
  <si>
    <t>Para el I trimestre 2023 se avanzó en las siguientes actividades:
1. Se actualizó el documento de la estrategia de difusión para los ODS (10%)
2. Se publicaron 2 piezas de difusión (5%), las cuales corresponden a una pieza de Twitter para el 21 de marzo - Día Internacional para la Eliminación de la Discriminación Racial y 1 Infografía sobre el reporte de avance en la producción de indicadores ODS
3. Se realizó la identificación de requisitos para el diseño y desarrollo de un Dashboard (10%)</t>
  </si>
  <si>
    <t>VERSIÓN V ESTRATEGIA DE DIFUSIÓN_FINAL
INFOGRAFIA_AVANCES ODS
PIEZA_DISCRIMINACION
HISTORICO DE PUBLICACIONES_2023
Identificación de requerimientos</t>
  </si>
  <si>
    <r>
      <rPr>
        <sz val="8"/>
        <color rgb="FF000000"/>
        <rFont val="Segoe UI"/>
        <family val="2"/>
      </rPr>
      <t>Para el II trimestre 2023 se avanzó en las siguientes actividades:
1.</t>
    </r>
    <r>
      <rPr>
        <sz val="8"/>
        <color rgb="FFFF0000"/>
        <rFont val="Segoe UI"/>
        <family val="2"/>
      </rPr>
      <t xml:space="preserve"> </t>
    </r>
    <r>
      <rPr>
        <sz val="8"/>
        <color rgb="FF000000"/>
        <rFont val="Segoe UI"/>
        <family val="2"/>
      </rPr>
      <t xml:space="preserve">Se publicaron dos (2) piezas de difusión (5%) en Twitter, Instagram y Facebook orientadas a la Agenda 2030 y la campaña de expectativa del índice de prevalencia de seguridad alimentaria.  
De igual manera se avanzó en la elaboración de una propuesta de infografía para el día Mundial de la Población en conjunto con UNFPA, y la cual se encuentra en proceso de validación de DICE.
2. Se realizaron 2 propuestas de diseño para el visor de Datos (Dashboard). La primera propuesta se estructuró a partir de una maqueta para programación total en lenguaje HTML y CSS; sin embargo, considerando el volumen de información y el tiempo disponible, se propuso realizar el desarrollo de pagina principal de la aplicación en HTML con una estructura general y con un dashboard integrado pero soportado en Power Bi  (20%). Para el diseño del Dashboard se estructuró la página de inicio con los 17 ODS, cada uno de los cuales está enlazado a una pagina independiente donde se encuentran los indicadores y sus objetos visuales; se incluyeron listas desplegables, menú de navegación, filtros, e información de la ficha técnica de cada indicador. 
Para este piloto se tomó una muestra de los objetivos  2, 7, 14 y 15 para la graficación. La versión preliminar de Dashboard puede consultarse en </t>
    </r>
    <r>
      <rPr>
        <u/>
        <sz val="8"/>
        <color rgb="FF000000"/>
        <rFont val="Segoe UI"/>
        <family val="2"/>
      </rPr>
      <t xml:space="preserve">https://app.powerbi.com/view?r=eyJrIjoiYzdjMjA1YTctMGM4Ny00NGE4LThiMzMtNjQzOTljMjkzZGFlIiwidCI6IjBkMWRlMzRkLWFmNDktNGJmNS1iOGVlLTNjM2M0NGNlNzk0MiIsImMiOjR9
</t>
    </r>
    <r>
      <rPr>
        <sz val="8"/>
        <color rgb="FF000000"/>
        <rFont val="Segoe UI"/>
        <family val="2"/>
      </rPr>
      <t>3. Se presentó el diseño preliminar de la página web ajustado con las políticas de imagen institucional DANE.  Esta pendiente la aprobación por parte de DICE para iniciar con las actividades de programación en HTML y CSS (5%)</t>
    </r>
  </si>
  <si>
    <t>HISTORICO DE PUBLICACIONES_2023
PIEZAS E INFOGRAFIA ODS
DASHBOARD
PAGINA WEB</t>
  </si>
  <si>
    <t>Para el cumplimiento de esta meta se han desarrollado las siguientes actividades:
1. Se realizaron 14 publicaciones en redes sociales, en su mayoría a través de  la cuenta oficial deTwitter y enfocadas en los siguientes temas: Seguridad alimentaria, Victimas y desaparición forzada, agua y desperdicio de alimentos.  En total se han realizado 18 publicaciones en redes que incluyen temáticas de los ODS lo cual suma un 30% (máximo) asignado a esta actividad.
2. Se cuenta con el diseño del tablero de control, incluyendo  tanto su estructura en HTML como su visualización en Power BI. No obstante se aclara que no está disponible Online dadas las restricciones de la red interna y las políticas de publicación de DICE y la oficina de sistemas. Por otra parte, se ha iniciado con la fase de desarrollo, la cual incluye la producción de las visualizaciones para cada uno de los 180 indicadores del marco de seguimiento nacional; así pues, a la fecha de corte se han incluido objetos visuales para 50 indicadores de los 180, que corresponde a un 6% del 20% asignado a esta subactividad. 
El total acumulado durante el año para la segunda actividad es entonces del 36%, lo cual se resume así: 10% de los requerimientos iniciales, 20% del diseño y un 6% de lo avanzado en la etapa de desarrollo.
3. Se avanzó en la programación del micrositio Web y se cuenta con una versión avanzada de  su estructura bajo los lineamientos de la política de imagen institucional. No obstante, aún se realizan ajustes para mejorar el acceso y la funcionalidad de la plataforma. 
Teniendo en cuenta lo anterior el avance total sobre la meta es del 81%, el cual corresponde a la suma de las 4 actividades: 10% del documento de estrategia actualizado, 30% de piezas de difusión, 36% del Dashboard para la visualización de datos y 5% de la actualización de la página web.</t>
  </si>
  <si>
    <t>HISTORICO DE PUBLICACIONES_2023 (incluye piezas y notas estadísticas)
DASHBOARD (descargar carpeta visorods, descomprimir y dar click en Index)
PAGINA WEB (video)</t>
  </si>
  <si>
    <t>Se culminó el desarrollo del dashboard para la visualización de información de indicadores en el sitio web ODS.
Se culminó el desarrollo de la actualización del sitio web.</t>
  </si>
  <si>
    <t>Visor ODS.pibx
Instructivos Visor
Enlaces a las secciones del sitio web de ODS</t>
  </si>
  <si>
    <t>Subdirección</t>
  </si>
  <si>
    <t>Documentos de planeación</t>
  </si>
  <si>
    <t>SUBDI_1</t>
  </si>
  <si>
    <t>Piloto de cálculos y resultados preliminares documentado del indicador trimestral de cultura y economía creativa Nacional y de Bogotá, realizados</t>
  </si>
  <si>
    <t>(Avance de desarrollo del piloto / total de la meta)*100</t>
  </si>
  <si>
    <t>Un (1) documento metodológico para desarrollar 1 piloto de cálculos y resultados preliminares del indicador trimestral de cultura y economía creativa nacional y Bogotá.</t>
  </si>
  <si>
    <t>Para lograr el desarrollo del documento metodológico, se han realizado las siguientes actividades: 
•	Reunión de apertura en la cual se presentó el cronograma de trabajo y objetivos propuestos para el año 2023. 
•	Revisión de las bases de datos actualizadas, con respecto a los resultados consolidados del indicador con corte a julio de 2022.
•	Acopio de las bases de datos de las diferentes encuestas como: la Encuesta Mensual de Comercio - EMC, la Encuesta Mensual Manufacturera con Enfoque Territorial - EMMET y la Encuesta Mensual de Servicios – EMS para el periodo comprendido entre enero y diciembre de 2022. 
•	Procesamiento de las bases de datos de las encuestas coyunturales para el periodo de enero a diciembre de los años 2021 - 2022.
A partir de lo concertado en estas mesas de trabajo, se establece la ruta para la construcción de documento.</t>
  </si>
  <si>
    <t>Lista de asistencia - revisión cronograma indicador coyuntural CSCEC
Consolidación base de datos actualizada  y acopio de las bases de datos de las diferentes OOEE - (documento preliminar)</t>
  </si>
  <si>
    <t>Dando cumplimiento a la meta se ha construido un documento preliminar del documento metodológico que da cuenta del avance hasta el momento, además se han llevado a cabo una serie de actividades que han permitido la construcción de este documentos listadas a continuación:
1. Acopio de las bases de datos de Encuesta Mensual de Comercio (EMC), Encuesta Mensual Manufacturera con Enfoque Territorial (EMMET) y Encuesta Mensual de Servicios (EMS) para el periodo de la información recolectada entre enero - mayo de 2023.
2. Revisión de la consistencia y coherencia de las bases de datos de Encuesta Mensual de Comercio (EMC), Encuesta Mensual Manufacturera con Enfoque Territorial (EMMET) y Encuesta Mensual de Servicios (EMS) para para el periodo de la información recolectada entre enero - mayo de 2023.
3. Acopio, revisión, consistencia y coherencia de los precios enero 2014 a mayo de 2023. 
4. Procesamiento de las bases de datos de las encuestas coyunturales de enero - mayo para 2021 - 2022.
5. Reuniones de seguimiento</t>
  </si>
  <si>
    <t>1. Versión preliminar documento metodológico (DSO-ITECC-MET-001)
2. Acopio de las bases de datos: https://danegovco-my.sharepoint.com/personal/dcubidesl_dane_gov_co/_layouts/15/onedrive.aspx?id=%2Fpersonal%2Fdcubidesl%5Fdane%5Fgov%5Fco%2FDocuments%2FIndicador%20Coyuntura%20EN%2FInformaci%C3%B3n%5F2023&amp;view=0
3. Anexo Excel - Cuadros de salida piloto indicador trimestral de economía cultural y creativa
4. Anexo Excel - Cuadros de salida piloto indicador trimestral de economía cultural y creativa
5. Anexo Excel - Cuadros de salida piloto indicador trimestral de economía cultural y creativa</t>
  </si>
  <si>
    <t>$ 158.580.880,00</t>
  </si>
  <si>
    <t>$ 156.627.679,00</t>
  </si>
  <si>
    <t>$ 113.914.787,00</t>
  </si>
  <si>
    <t>Dando cumplimiento a la meta se anexa el documento metodológico que da cuenta del trabajo realizado en el 2023.</t>
  </si>
  <si>
    <t>1. Primera versión documento metodológico (DSO-ITECC-MET-001)</t>
  </si>
  <si>
    <t>Se encontró un archivo PDF denominado "DSO-ITECC-MET 001", en el cual se halló la metodología Piloto Indicador Trimestral de Economía Cultural y Creativa. Por consiguiente, se considera que la meta propuesta ha sido cumplida</t>
  </si>
  <si>
    <t>SUBDI_2</t>
  </si>
  <si>
    <t>Reportes de información para economía cultural y creativa  y economía circular publicados, realizados</t>
  </si>
  <si>
    <t>(Número de reportes publicados / Número de reportes que se deben publicar)*100</t>
  </si>
  <si>
    <t>Dos (2) reportes de información para economía cultural y creativa  y economía circular</t>
  </si>
  <si>
    <t>Para lograr la publicación de los reportes, se programó mesa de información interinstitucional contando con la participación de las entidades involucradas en el sector de la Economía Cultural y Creativa, en los cuales se definió el ecosistema de datos, las necesidades de información de las entidades y se acordaron los indicadores a ser incluidos en los próximos reportes. Igualmente, se llevaron a cabo los comités de Economía Circular y Economía Cultural y Creativa, para la revisión de los compromisos adquiridos con las entidades y la preparación de los insumos para lo que serán los primeros reportes del año. Así como el funcionamiento adecuado del Sistema de Información de Economía Circular y el Sistema de Consulta de Economía Cultural y Creativa.</t>
  </si>
  <si>
    <t>20230215_AYUDADEMEMORIA_COMITÉEXTRAORDINARIOEC
20230217_AYUDADEMEMORIA_COMITÉECYC
20230220_AYUDADEMEMORIA_COMITÉEC
20230303_AYUDADEMEMORIA_MESADEINFORMACIÓNECYC
20230303_AYUDADEMEMORIA_COMITÉECYC
20230306_AYUDADEMEMORIA_COMITÉEC
20230317_AYUDADEMEMORIA_COMITÉECYC
20230327_AYUDADEMEMORIA_COMITÉEXTRAORDINARIOEC
20230331_AYUDADEMEMORIA_COMITÉECYC
20230417_AYUDADEMEMORIA_COMITÉEC
20230421_AYUDADEMEMORIA_COMITÉECYC
20230428_AYUDADEMEMORIA_COMITÉEC
20230428_AYUDADEMEMORIA_COMITÉECYC</t>
  </si>
  <si>
    <t>Dando cumplimiento a esta labor como resultado del trabajo conjunto con las áreas técnicas de la entidad se publica el primer reporte anual de información estadística de Economía Cultural y Creativa el día 21 de Julio de 2023, siendo esta la novena versión del reporte junto a sus anexos estadísticos, presentación con los principales resultados y evento de publicación tipo webinar con la participación de entidades externas.
En cuento al Reporte sobre Economía Circular, este se encuentra en las ultimas instancias de revisión y aprobación para su publicación, de esta manera se garantiza la consistencia y calidad en la información reportada, Estableciendo como fecha de publicación el día 04 de Septiembre del 2023; de manera paralela se formula el cronograma de trabajo para la siguiente publicación permitiendo así cumplir a cabalidad las metas y objetivos del PAI para el área.</t>
  </si>
  <si>
    <t>1. Noveno Reporte de Economía Cultural y Creativa
2. Anexo estadístico - Noveno Reporte ECC
3. Presentación - Principales resultados Noveno Reporte ECC
Enlaces de consulta: https://www.dane.gov.co/index.php/estadisticas-por-tema/cultura/economia-cultural-y-creativa/reportes
https://www.youtube.com/watch?v=7_3qr0_kuro&amp;ab_channel=DANEColombia
4. Machote Diagramado - Séptimo Reporte Economía Circular
5. Presentación Diagramada - Principales Resultados Séptimo Reporte Economía Circular
6. Anexos estadísticos - Séptimo Reporte Economía Circular
7. Fichas de indicadores Séptimo Reporte Economía Circular</t>
  </si>
  <si>
    <t>Dando cumplimiento a esta labor como resultado del trabajo conjunto con las áreas técnicas de la entidad se publicó el segundo reporte anual de información estadística de Economía Cultural y Creativa el día 15 de diciembre de 2023, siendo este la décima versión del reporte y el primero adoptando el nombre dispuesto en la ley 2319 de 2023 "Reporte del sector Cultural, Creativo y de Saberes". Este reporte se acompañó de sus anexos estadísticos y presentación con los principales resultados.
En cuanto a los Reportes de Economía Circular, se publicó el séptimo reporte el día 04 de septiembre de 2023 y el octavo reporte el día 29 de diciembre de 2023, ambos documentos dispuestos en página web del DANE acompañado de la presentación de principales resultados, anexos estadísticos, ficha de indicadores y video de principales resultados publicado en el canal de YouTube del DANE.
De esta manera se da cumplimiento a la meta de publicación de dos reportes durante el año para las temáticas de Economía Circular y Economía Cultural y Creativa.</t>
  </si>
  <si>
    <t>1. Décimo Reporte del Sector Cultural, Creativo y de Saberes (Acorde ley 2319 de 2023)
2. Anexo estadístico Decimo Reporte del Sector Cultural, Creativo y de Saberes
3. Presentación - Principales resultados Decimo Reporte del Sector Cultural, Creativo y de Saberes
Enlaces de consulta: https://www.dane.gov.co/index.php/estadisticas-por-tema/cultura/economia-cultural-y-creativa/reportes
https://www.youtube.com/watch?v=7_3qr0_kuro&amp;ab_channel=DANEColombia
4. Séptimo Reporte de Economía Circular
5. Presentación Principales Resultados Séptimo Reporte Economía Circular
6. Anexos estadísticos Séptimo Reporte Economía Circular
7. Fichas de indicadores Séptimo Reporte Economía Circular
8. Enlace de consulta video principales resultados Séptimo Reporte de Economía Circular: https://www.youtube.com/watch?v=IGizjZvkjwY&amp;ab_channel=DANEColombia
9. Octavo Reporte de Economía Circular
10. Presentación Principales Resultados Octavo Reporte Economía Circular
11. Anexos estadísticos Octavo Reporte Economía Circular
12. Fichas de indicadores Octavo Reporte Economía Circular
13. Enlace de consulta video principales resultados Octavo Reporte Economía Circular: https://www.youtube.com/watch?v=LdRv2usw0oE&amp;t=24s&amp;ab_channel=DANEColombia</t>
  </si>
  <si>
    <t xml:space="preserve">
Con respecto a la meta, “reportes de información para economía cultural y creativa y economía circular publicados, realizados”, se reitera revisar la unidad de medida del indicador, puesto que, el indicador da como resultado un número y no un porcentaje. La evidencias revisadas permiten dar cumplimiento al avance programado a la meta de publicación de dos reportes durante el año para las temáticas de Economía Circular y Economía Cultural y Creativa.</t>
  </si>
  <si>
    <t>SUBDI_3</t>
  </si>
  <si>
    <t>Líneas de investigación definidas o pruebas de concepto para la inclusión de nuevas metodologías de producción estadística, específicamente para la desagregación de variables y la inclusión de nuevas fuentes de información</t>
  </si>
  <si>
    <t>(Avance de desarrollo del documento  / total de la meta) * 100</t>
  </si>
  <si>
    <t>Un (1) documento diagnóstico sobre la implementación de metodologías de  analítica avanzada para los procesos de producción estadística de las direcciones técnicas.</t>
  </si>
  <si>
    <r>
      <rPr>
        <sz val="8"/>
        <color rgb="FF000000"/>
        <rFont val="Segoe UI"/>
        <family val="2"/>
      </rPr>
      <t xml:space="preserve">Para lograr el desarrollo del documento diagnóstico, en la línea de investigación para la inclusión de nuevas metodologías de producción estadística, específicamente para la desagregación de variables y la inclusión de nuevas fuentes de información, se han desarrollado los siguientes avances:
Proyecto de desagregación de variables
•	Entre el 17 y 21 de abril se impartió la capacitación en estimación de áreas pequeñas con enfoque bayesiano; esta metodología es usada para la desagregación de variables en encuestas. Esta capacitación fue impartida por la CEPAL, las grabaciones se encuentran en el canal de you tube del DANE. El último día del evento se presentó para mostrar los avances en desagregación de variables en diferentes entidades del gobierno, con el fin de compartir experiencias sobre casos de uso. 
•	Al interior de DANE se han realizado reuniones con los equipos de trabajo relacionados con el tema GIT Pobreza (Dirección General), GIT Registros administrativos (DRA), GIT Desarrollo e innovación (DIG) con el fin de proponer un plan de trabajo para los próximos pasos para la desagregación de variables. 
•	Se realizó la construcción del diccionario de variables con el fin de realizar un inventario de fuentes de información a nivel municipal y de hogar/persona como insumo para la estimación de los modelos SAE.
•	Se han gestionado los cruces de información entre censo y los registros administrativos a nivel persona sobre los cuales tiene acceso al DANE y verificando el cumplimiento de los criterios de calidad estadística definidos desde el SEN, como: PILA, SIMAT, SISBEN, etc.
Proyecto de automatización de OOEE
•	Se definió la Encuesta Mensual Manufacturera con Enfoque Territorial – EMMET, para realizar una prueba de concepto para la automatización de las tareas relacionadas con el procesamiento, análisis de consistencia y productos para la difusión. Para este piloto se usará el lenguaje de programación R y la herramienta de DataFlow para la construcción del flujo de ejecución de tareas. Actualmente, se han desarrollado 8 funciones en R relacionadas con las siguientes tareas:
1.	Integración de datos
2.	Estandarización de variables
3.	Identificación de alertas de imputación
4.	Imputación de variables
5.	Construcción de base temática (base final de trabajo)
6.	Construcción de anexo nacional para publicación en página WEB
7.	Construcción de anexo territorial para la publicación en página WEB
8.	Construcción del boletín de resultados para la publicación en página WEB
Con lo cual se pasa del procesamiento manual y uso de diversos formatos, como: Excel, macros en Excel, SAS, Python a un proceso estandarizado en un solo formato (R), secuencial y con una reducción en los tiempos de ejecución de las tareas.
•	Se realizaron diferentes </t>
    </r>
    <r>
      <rPr>
        <sz val="8"/>
        <color rgb="FFFF0000"/>
        <rFont val="Segoe UI"/>
        <family val="2"/>
      </rPr>
      <t>iteraciones</t>
    </r>
    <r>
      <rPr>
        <sz val="8"/>
        <color rgb="FF000000"/>
        <rFont val="Segoe UI"/>
        <family val="2"/>
      </rPr>
      <t xml:space="preserve"> para la definición de una metodología de identificación de outliers e imputación de variables, definiendo:
o	Para la identificación de variables se definió la metodología de intervalos de confianza y la identificación de outliers usando series de tiempo ARIMA y sus respectivos componentes
o	Para la imputación de variables se definió la metodología de K vecinos cercanos usando la media y K vecinos cercanos.
</t>
    </r>
  </si>
  <si>
    <t xml:space="preserve">https://www.youtube.com/@DaneColombia/streams
Plan_de_trabajo_SAE_300423.pptx
Diccionario_SAE_300423.xlsx
EMMET.zip
Indetificación_outliers_300423.pptx
Imputación_variables_300423.pptx
</t>
  </si>
  <si>
    <t>"Para lograr el desarrollo del documento diagnóstico, en la línea de investigación para la inclusión de nuevas metodologías de producción estadística, específicamente para la desagregación de variables y la inclusión de nuevas fuentes de información, se han desarrollado los siguientes avances:
Proyecto de desagregación de variables
Para el proyecto de desagregación de variables en encuestas se ha avanzado en las siguientes actividades:
1. Se construyeron 3 tablas para el año de referencia 2021: i) Tabla a nivel de hogar para el total de hogares encuestados en el Censo Nacional de Población y Vivienda 2018 con los indicadores de variables provenientes de la encuesta aplicada en el CNPV2018 y el cruce con registros administrativos de la PILA, ayudas institucionales, SECOP (funcionarios públicos), SNIES, SIMAT, SISBEN, BDUA, ii) tabla a nivel hogar del total de hogares encuestados en la GEIH 2021 con las variables homologadas del CNPV2018 y el cruce con registros administrativos de la PILA, ayudas institucionales, SECOP (funcionarios públicos), SNIES; SIMAT, SISBEN, BDUA y iii) tabla a nivel municipal con los indicadores económicos sociales y ambientales provenientes de: Terridata, SISPRO, PONAL, SUPRA, EEVV-DANE, EDUC-DANE, Valor Agregado DANE y Google Earth Engine.
2. Se inició el proceso de estimación de Pobreza Monetaria usando un modelo a nivel de unidad EBP con enfoque Bayesiano en el software STAN/R.
3. A partir de Julio 2023 se inició a trabajar en conjunto con FAO para realizar la estimación de la variable de Inseguridad Alimentaria FIES de la Encuesta Nacional de Calidad de Vida 2022 a nivel municipal usando un modelo de área Fay-Herriott incluyendo el componente de error del modelo Ras usado para la estimación de FIES a nivel hogar. 
4. Se actualizó la iii) tabla a nivel municipal para el año 2022, con el fin de ser usada como insumo para la estimación de un modelo a nivel de área para la estimación de FIES Municipal.
5. En Junio de 2023 asistimos al evento de Estimación de Áreas Pequeñas organizado por CEPAL en Brasil, donde se definió que Colombia sería coordinador del grupo de SAE en la Conferencia Estadística de las Américas, con el fin de construir una guía con recomendaciones para usar SAE como parte de la producción de estadística de las ONE.
Proyecto de estandarización y automatización de operaciones estadísticas
1. Se realizó la estandarización y automatización para el procesamiento de información y construcción de productos de publicación para la operación estadística EMMET. Esto a través de la construcción de una librería en R almacenada en un repositorio de GitHub, la cual incluye las funciones programadas en R y la documentación para cada una de las funciones.
2. Realizar el procesos espejo entre el proceso actual EMMET y la librería construida, con el fin de evaluar la efectividad de cada tarea y validar si se requieren ajustes en las funciones construidas.
2. Con el fin de continuar con el proceso de estandarización y automatización, se realizó la caracterización de las operaciones estadísticas de DIMPE con el fin de identificar el estado actual en el uso de herramientas analíticas, aplicación de procesos manuales o en Excel y alertas de los indicadores de calidad (fechas de procesamiento, fechas de publicación, cobertura, pertinencia, calidad) definidos por DIRPEN; proponiendo una priorización para la aplicación de pilotos."</t>
  </si>
  <si>
    <r>
      <rPr>
        <b/>
        <sz val="8"/>
        <color rgb="FF000000"/>
        <rFont val="Segoe UI"/>
        <family val="2"/>
      </rPr>
      <t>Documentos y links que soportan el cumplimiento del ítem 1.</t>
    </r>
    <r>
      <rPr>
        <sz val="8"/>
        <color rgb="FF000000"/>
        <rFont val="Segoe UI"/>
        <family val="2"/>
      </rPr>
      <t xml:space="preserve"> 
"https://danegovco-my.sharepoint.com/:f:/g/personal/nxarteagag_dane_gov_co/EkkwfuKwFX5CmSBCsaYcF6YB-xpPlL6V3EGZhYWSvdT3qQ?e=yUtEiB
</t>
    </r>
    <r>
      <rPr>
        <b/>
        <sz val="8"/>
        <color rgb="FF000000"/>
        <rFont val="Segoe UI"/>
        <family val="2"/>
      </rPr>
      <t xml:space="preserve">Repositorio códigos de automatización de la EMMET
</t>
    </r>
    <r>
      <rPr>
        <sz val="8"/>
        <color rgb="FF000000"/>
        <rFont val="Segoe UI"/>
        <family val="2"/>
      </rPr>
      <t xml:space="preserve">https://github.com/NataliArteaga/DANE.EMMET
</t>
    </r>
    <r>
      <rPr>
        <b/>
        <sz val="8"/>
        <color rgb="FF000000"/>
        <rFont val="Segoe UI"/>
        <family val="2"/>
      </rPr>
      <t>Resumen del estado de automatización de las OOEE</t>
    </r>
    <r>
      <rPr>
        <sz val="8"/>
        <color rgb="FF000000"/>
        <rFont val="Segoe UI"/>
        <family val="2"/>
      </rPr>
      <t xml:space="preserve">. 
https://danegovco-my.sharepoint.com/personal/nxarteagag_dane_gov_co/_layouts/15/onedrive.aspx?id=%2Fpersonal%2Fnxarteagag%5Fdane%5Fgov%5Fco%2FDocuments%2FPlan%20de%20acción%2FCuatrimestre2&amp;view=0"
</t>
    </r>
  </si>
  <si>
    <t>"Para lograr el desarrollo del documento diagnóstico, en la línea de investigación para la inclusión de nuevas metodologías de producción estadística, específicamente para la desagregación de variables y la inclusión de nuevas fuentes de información, se han desarrollado los siguientes avances:
1. Se realizó el diagnóstico de las OOEE de Encuesta Mensual de Servicios, Encuesta Mensual de Servicios de Bogotá, Encuesta Mensual de Comercio; con el fin de realizar la propuesta de funciones en R para la construcción de librerías en R.
2. Se desarrollo la documentación de funciones de la librería DANE.EMMET
3. Se aplicó el piloto de la librería de DANE.EMMET y se realizaron los ajustes correspondientes para la implementación en 2024
4. Se inició con la codificación de funciones de la EMC y EMS
5. Se realizó documento de lecciones aprendidas del proceso de automatización 2023</t>
  </si>
  <si>
    <t>1. Documento - Diagnóstico de automatización</t>
  </si>
  <si>
    <t>Para la meta, “Líneas de investigación definidas o pruebas de concepto para la inclusión de nuevas metodologías de producción estadística, específicamente para la desagregación de variables y la inclusión de nuevas fuentes de información”, se revisaron las evidencias en el repositorio, lo relacionado con Un (1) documento en pdf "Diagnóstico para la automatización del procesamiento de información de encuestas ecónomicas mensuales", el cual da cumplimiento al avance de la meta.</t>
  </si>
  <si>
    <t>GIT Censo Económico</t>
  </si>
  <si>
    <t>DESARROLLO CENSO ECONOMICO NACIONAL</t>
  </si>
  <si>
    <t>Bases de datos del marco geo estadístico nacional - CE</t>
  </si>
  <si>
    <t>CE_1</t>
  </si>
  <si>
    <t>Marco Censal  actualizado para la realización del Censo Económico.</t>
  </si>
  <si>
    <t>(Número de ciudades actualizadas en campo  cartográficamente y en validación de conteo de unidades económicas / Total de ciudades programadas para actualización) *100</t>
  </si>
  <si>
    <t>Un marco censal cartográfico y de unidades económicas actualizado que permita realizar la planeación y el control de cobertura del operativo de campo del Censo Económico</t>
  </si>
  <si>
    <t>Expansión de capacidades: más y mejores oportunidades de la población para lograr sus proyectos de vida.</t>
  </si>
  <si>
    <t>Se realizó operativo de campo de actualización cartográfica focalizada y validación conteo de unidades económicas en los municipios de Zipaquirá, La Calera, Acacias.</t>
  </si>
  <si>
    <t>25377_LA_CALERA
25899_ZIPAQUIRA
50006_ACACIAS</t>
  </si>
  <si>
    <t>Se realizó operativo de campo de actualización cartográfica focalizada y validación conteo de unidades económicas en los municipios de Turbaco, Uribía y Santander de Quilichao</t>
  </si>
  <si>
    <t>13836_TURBACO
44847_URIBIA
https://danegovco-my.sharepoint.com/personal/cadeviav_dane_gov_co/_layouts/15/onedrive.aspx?CT=1681942299079&amp;OR=OWA%2DNT&amp;CID=e9df723f%2D7a3c%2Dc01b%2D25d8%2D997b55720475&amp;id=%2Fpersonal%2Fcadeviav%5Fdane%5Fgov%5Fco%2FDocuments%2F2023%5FACTUALIZACION%5F2023&amp;view=0
\\dg-est140\compartido\ACTUALIZACION_2022</t>
  </si>
  <si>
    <t>Se realizó operativo de campo de actualización cartográfica focalizada y validación conteo de unidades económicas en los municipios de Fusagasugá, Cumaral, Sogamoso, Ricaurte, Girardot, Carmen de Apicalá, Restrepo, Melgar, Ubaté, La Dorada</t>
  </si>
  <si>
    <t>25290-FUSAGASUGA
50226-CUMARAL
15759-SOGAMOSO
25612-RICAURTE
25307-GIRARDOT
73148-CARMEN DE APICALA
50606-RESTREPO
737749-MELGAR
25348-UBATÉ
17380-LA DORADA
RUTA PRODUCTOS FINALES:
https://danegovco-my.sharepoint.com/personal/jstrianap_dane_gov_co/_layouts/15/onedrive.aspx?ct=1696973777859&amp;or=OWA%2DNT&amp;cid=89304f35%2D3b9c%2D3af6%2D1df1%2Dd0b501a3a336&amp;ga=1&amp;WSL=1&amp;id=%2Fpersonal%2Fjstrianap%5Fdane%5Fgov%5Fco%2FDocuments%2FRESULTADOS%5F2023&amp;sortField=Modified&amp;isAscending=false
RUTA PRODUCTOS CAMPO:
\\dg-est140\compartido\ACTUALIZACION_2022</t>
  </si>
  <si>
    <t>$ 3.174.476.361,00</t>
  </si>
  <si>
    <t>$ 1.256.202.526,34</t>
  </si>
  <si>
    <t>$ 207.668.994,96</t>
  </si>
  <si>
    <t>Se realizó operativo de campo de actualización cartográfica focalizada y validación conteo de unidades económicas en los municipios de PITALITO,
COTA, SANTIAGO DE TOLÚ, COVEÑAS, COPACABANA, GIRARDOTA, AMAGA, CALDAS, MANAURE, CIRCASIA, CALARCÁ, SAN JOSÉ DEL GUAVIARE, TURBO, APARTADÓ, LA PLATA, SANTA ROSA DE CABAL,
VILLAMARÍA, SAN GIL, PUERTO GAITÁN, GUACARÍ, EL CERRITO, CERETÉ y SAN PELAYO,</t>
  </si>
  <si>
    <t>41551-PITALITO
25214-COTA
70820-SANTIAGO DE TOLÚ
70221-COVEÑAS
05212-COPACABANA
05308-GIRARDOTA
05030-AMAGÁ
05129-CALDAS
44560-MANAURE
63190-CIRCASIA
63130-CALARCÁ
95001-SAN JOSÉ DEL GUAVIARE
05837-TURBO
05045-APARTADÒ
41396-LA PLATA
66682-SANTA ROSA DE CABAL
17873-VILLAMARÍA
68679-SAN GIL
50568-PUERTO GAITÁN
76318-GUACARÍ
76248- EL CERRITO
23162-CERETÉ
23686-SAN PELAYO
\\DIG-W-010\D\ACT_FOC_UE_2022\RESULTADOS\</t>
  </si>
  <si>
    <t xml:space="preserve">En seguimiento realizado al proceso para el segundo semestre se observa:
1)  Se verifican las evidencias de los avances correspondientes para el III trimestre De lo anterior, se comprende que existe coherencia con lo establecido como meta y a lo descrito en su avance cualitativo para el respectivo trimestre.  Cabe resaltar que se entendió las recomendaciones dadas por Auditor en seguimiento anterior de ajustar la unidad de medida del indicador y el diligenciamiento del Avance Cualitativo para el respectivo trimestre.
2) De lo reportado para el IV trimestre, y de acuerdo a revisión realizada. se observa; que, si bien es cierto que se    realizó operativo de campo para cumplir con la actualización cartográfica focalizada y validación de conteo de unidades económicas en los municipios de PITALITO,
COTA, SANTIAGO DE TOLÚ, COVEÑAS, COPACABANA, GIRARDOTA, AMAGA, CALDAS, MANAURE, CIRCASIA, CALARCÁ, SAN JOSÉ DEL GUAVIARE, TURBO, APARTADÓ, LA PLATA, SANTA ROSA DE CABAL,
VILLAMARÍA, SAN GIL, PUERTO GAITÁN, GUACARÍ, EL CERRITO, CERETÉ y SAN PELAYO; no se evidencia la información de algunas de las variables,  en el contenido de las carpetas  aportadas por municipios (relacionadas con:  CONTROL DE CALIDAD, PLANOS, FORMATOS DE AVANCE Y RECIBO DE PRODUCTOS, FORMATOS DE CONTEO DE EDIFICACIONES, FORMATOS DE VALIDACION DE UNIDADES ECONOMICAS, FORMATO DE EVIDENCIA FOTOGRAFICA Y FORMATO DE NOVEDADES CARTOGRAFICAS)  las cuales conducen a lo que se tiene definido como entregable “Actualización un marco censal cartográfico y de unidades económicas actualizado que permita realizar la planeación y el control de cobertura del operativo de campo del Censo Económico” así las cosas no se pudo comprobar  el cumplimiento de lo programado como meta para  el respectivo trimestre, ni a lo descrito en su avance cualitativo.
Se recomienda   cargar las carpetas con la información completa de las evidencias a presentar como avance para el respectivo trimestre y en el caso que la meta no se alcance a cumplir, se diligencie la información de lo ocurrido y lo pendiente en su avance cualitativo. Así mismo se recomienda al proceso, realizar una planeación que contemple los aspectos que requiere el cumplimiento de una meta para así proceder a programar y que, si a lo largo del tiempo y de acuerdo al seguimiento que realiza la primera y segunda línea de defensa se identifica que hay una alerta sobre el no cumplimiento de dicha meta, se ajuste o reprograme la fecha final.
</t>
  </si>
  <si>
    <t>Bases de datos del marco geoestadístico nacional - CE</t>
  </si>
  <si>
    <t>CE_2</t>
  </si>
  <si>
    <t>Conjunto de Instrumentos de recolección ajustados para el operativo de recolección del Censo Económico.</t>
  </si>
  <si>
    <t>Número de especificaciones de instrumentos de recolección entregados * 0,33 / Número total de instrumentos de recolección ajustados​
+​
Número de instrumentos de recolección diagramados * 0,33 / Número total de instrumentos de recolección ajustados​
+​
Número de aplicativos de los instrumentos de recolección * 0,34 / Número total de instrumentos de recolección ajustados​</t>
  </si>
  <si>
    <t>Especificaciones de los instrumentos de recolección de la operación estadística​.
Documentos con los instrumentos de recolección diagramados​.
Aplicativos preliminares de los instrumentos de recolección del proyecto.</t>
  </si>
  <si>
    <t>No se tuvo avance en el I trimestre</t>
  </si>
  <si>
    <t>Se han entregado las especificaciones de los formularios por parte de los equipos temáticos, pero desde la OSIS no se continuó con el desarrollo pues los tiempos que plantearon para ello son  superiores al horizonte temporal del proyecto. Debido a que se está explorando la alternativa de tercerizar el desarrollo de los aplicativos de recolección, se entregaron las especificaciones de los formularios a algunas firmas con las cuales se han tenido algunas reuniones y se han visto algunos resultados, pero los aplicativos se encuentran en pausa debido a que no se ha asignado el proyecto a una firma específica. El objetivo de la OSIS es terminar durante este primer semestre en el levantamiento de los requerimientos para entregarlos a la firma a la cual se le adjudique el proyecto.</t>
  </si>
  <si>
    <t>Se ajustaron los instrumentos de recolección del Censo Económico, teniendo en cuenta los resultados de los censos experimentales, pruebas piloto y las mesas de identificación de necesidades de Economía Popular que realizó la entidad. Los instrumentos de recolección se presentan en formato Excel para proceder con su desarrollo en el segundo semestre del año.</t>
  </si>
  <si>
    <t>Cuestionario básico a establecimientos.xlsx
Cuestionario para vendedores de calle.xlsx
Cuestionario especializado del sector de la construcción.xlsx
Cuestionario especializado del sector transporte.xlsx
Cuestionario de la pequeña, mediana y gran empresa.xlsx</t>
  </si>
  <si>
    <t>Se entregaron las especificaciones finales a EMTEL para la parametrización de los aplicativos del CENU: (i) Transporte multimodal, (ii) recuento, (iii) básico a establecimientos, (iv) básico a establecimientos web, (v) vendedores de calle, (vi) pequeña, mediana y gran empresa, (vii) especializado de construcción, (viii) especializado de transporte, (ix) gobierno general, servicios financieros y seguros, y servicios públicos domiciliarios</t>
  </si>
  <si>
    <t>Carpeta con todas las especificaciones de los cuestionarios: \\systema20\Censo Económico\Instrumentos de recolección\Especificaciones Censo Económico</t>
  </si>
  <si>
    <t>$ 7.100.915.529,00</t>
  </si>
  <si>
    <t>$ 4.881.294.164,33</t>
  </si>
  <si>
    <t>$ 740.698.077,33</t>
  </si>
  <si>
    <t>EMTEL entregó a OSIS versión preliminar de los formularios de captura: 
- DMC (Recuento, Establecimientos, Vendedores de Calle) incluyendo Selección de manzana asignada desde un listado, Preguntas y Flujo de Preguntas, quedando pendiente la selección de manzana directamente del mapa,  incluir el doble ciclo de captura para unidades/ edificaciones, implementación de los ajustes finales de Normalizador de direcciones/DIVIPOLA y ajustes según observaciones de la entrega preliminar. 
- Auto diligenciamiento (SAFP, Pequeña, mediana y Gran Empresa, Transporte, Establecimientos Web) incluyendo Preguntas y flujo de preguntas, Tablas y matrices básicas quedando pendiente implementación de los ajustes finales de Normalizador de direcciones y DIVIPOLA, ajustes según observaciones de la entrega preliminar y resultado de las pruebas de OSIS, implementar funcionalidad de precargue de directorios, Carga masiva. Para construcción se hizo entrega de versión básica del Formulario con preguntas y flujo de preguntas de los capítulos 1, 2, 3, 4, 5, 6, 7, 11 quedando pendiente entregar formulario con 3 capítulos:  proyectos, lugares de compra y apropiación tecnológica para quedar parametrizado completamente.</t>
  </si>
  <si>
    <t>Presentación del comité del día 29/dic/2023 y herramienta para calcular avances en captura</t>
  </si>
  <si>
    <t>Se presentaron los siguientes imprevistos técnicos asociados a la parametrización del aplicativo:
·         Algunas integraciones requeridas en el marco del desarrollo requirieron rutas de parametrización más complejas de las inicialmente contempladas, aspecto que requirió cambios de estrategias técnicas orientadas a implementar alternativas de solución que permitieran alcanzar los resultados esperados en un tiempo similar al concebido inicialmente, sin embargo, los reprocesos presentados en este sentido conllevaron a atrasos en el cronograma inicial del proyecto.
·         Algunos sectores de aplicativo, debido a sus características funcionales, requieren de una parametrización puntual que no fue contemplada en el cronograma inicial, toda vez que se consideró como una labor transversal que permitiera abarcar todos los sectores de forma simultánea, sin embargo, al momento de realizar la revisión de los requerimientos, los mismos requerían aspectos que obligaron a la dedicación de mayores esfuerzos para alcanzar tal propósito.
·         Con el propósito de facilitar el procesamiento de la información por parte del DANE una vez se inicie la ejecución del CENU, se ha requerido la parametrización de tablas y matrices de captura para la ejecución de cálculos internos para los resultados que se obtienen en tiempo real, aspecto que obligó al equipo de EMTEL S.A. E.S.P a  orientar esfuerzos en la parametrización y posterior mejora en la fluidez e inmediatez de este aspecto, con el fin de que la experiencia del censista fuese más sencilla y no generara errores en la ejecución de sus actividades.
Lo anterior llevó a consumir mayor tiempo del planeado para refinamiento de requerimientos, parametrización, desarrollo y configuración de los aplicativos acorde a las necesidades evidenciadas por parte del equipo técnico y funcional del DANE. Lo que llevó a un desplazamiento de las actividades del Plan de trabajo. Para completar el 100% del avance se gestionó prorroga al contrato de 4 meses, tiempo en el que se entregarán las aplicaciones y se completarán las actividades de pruebas para lograr la aceptación de negocio.</t>
  </si>
  <si>
    <t xml:space="preserve">CE-2
En seguimiento realizado al proceso para el segundo semestre se observa:
1) para el III Trimestre, se encuentra cargada carpeta con todas las especificaciones de los cuestionarios: \\systema20\Censo Económico\Instrumentos de recolección\Especificaciones Censo Económico.
De lo anterior y de acuerdo a revisión realizada a los documentos se comprende que existe coherencia con lo establecido para el avance de meta y a lo descrito en su avance cualitativo para el respectivo trimestre. 
2) En seguimiento realizado para el IV trimestre se observan archivos en pdf "presentación de Comité 2023_12_29) y archivo en Excel " herramienta para calcular avances en captura".
De lo anterior y de acuerdo a revisión realizada a los documentos se comprende que existe coherencia con lo establecido para el avance de meta y a lo descrito como evidencia para el respectivo trimestre.  Sin embargo, de acuerdo lo descrito en su avance cualitativo y a lo señalado en la Justificación del No cumplimiento; se recomienda realizar una planeación que contemple los aspectos que requiere el cumplimiento de una meta para así proceder a programar y que, si a lo largo del tiempo y de acuerdo al seguimiento que realiza la primera y segunda línea de defensa se identifica que hay una alerta sobre el no cumplimiento de dicha meta, se ajuste o reprograme la fecha final.
</t>
  </si>
  <si>
    <t>Bases de micro datos anonimizados</t>
  </si>
  <si>
    <t>CE_3</t>
  </si>
  <si>
    <t>Conjunto de documentos para el aprendizaje y sensibilización del Censo Económico​</t>
  </si>
  <si>
    <t>Número de documentos aprobados para el aprendizaje y sensibilización / Número total de documentos requeridos​  para el aprendizaje y sensibilización*100</t>
  </si>
  <si>
    <t>Documentos para el aprendizaje y sensibilización aprobados</t>
  </si>
  <si>
    <t>De acuerdo con los nuevos escenarios temáticos, operativos y presupuestales que se están planteando para la presente vigencia, y de acuerdo con la proyección de adición de recursos para el Censo Económico para el segundo trimestre, se va a replantear la meta en mención así como sus porcentajes de ejecución, indicador y recursos asociados, con el fin de dar cumplimiento con la fase preparatoria para el operativo masivo del Censo Económico.</t>
  </si>
  <si>
    <t>Avances en la actualización de los planes:  de comunicación, de sensibilización y de aprendizaje.
Así mismo, se han actualizado presupuestos y cronogramas de la operación estadística para las fases de entrenamiento y sensibilización</t>
  </si>
  <si>
    <t>Plan de Aprendizaje.
Plan de Comunicación</t>
  </si>
  <si>
    <t>El 33% del avance reportado se ha realizado con personal de planta idóneo por lo que, no se reporta obligaciones del recurso.
Se proyecta para el próximo trimestre la contratación de TH para avanzar en la meta y porcentajes propuestos.</t>
  </si>
  <si>
    <t>Se entrega un documento finalizado con el plan de aprendizaje en donde se especifican los contenidos curriculares para cada fase de la formación y un documento preliminar con el  Plan de Comunicación y Difusión</t>
  </si>
  <si>
    <t>Plan de Aprendizaje finalizado y Plan de Comunicación y Difusión (en construcción)</t>
  </si>
  <si>
    <t xml:space="preserve">Se estructuró la versión definitiva del Plan de Aprendizaje a partir de los aportes y revisiones realizadas con delegados de cada una de las direcciones técnicas y territoriales. También se consolidó una última versión del Plan de Comunicación y Sensibilización para cada una de las fases del CENU. </t>
  </si>
  <si>
    <t xml:space="preserve">Evidencia 1: Plan de Aprendizaje 
Evidencia 2: Plan de Comunicación </t>
  </si>
  <si>
    <t xml:space="preserve">De acuerdo a seguimiento realizado al proceso para el segundo semestre se observa:
1) Para el III Trimestre reposan archivos en PDF: " Plan de Aprendizaje finalizado y Plan de Comunicación y Difusión (en construcción).  De acuerdo a revisión realizada a los documentos se comprende que existe coherencia con lo establecido como meta y a lo descrito en su avance cualitativo para el respectivo trimestre. 
2) Para el IV Trimestre reposan como evidencias archivos en pdf:  "2024: _ Plan de Aprendizaje CE” y " Plan de Comunicación " De lo anterior y de acuerdo a revisión realizada a los documentos se comprende que existe coherencia con lo establecido como meta y a lo descrito en su avance cualitativo para el respectivo trimestre. Cabe resaltar que se atendió las recomendaciones dadas por Auditor en seguimiento anterior de revisar la unidad de medida o la formula del indicador, con el fin de quedar acorde a lo que se busca obtener como resultado.
</t>
  </si>
  <si>
    <t>Bases de microdatos anonimizados</t>
  </si>
  <si>
    <t>CE_4</t>
  </si>
  <si>
    <t>Definición de documentos con lineamientos asociados al proceso de adquisición de bienes y servicios para los operativos de recuento y barrido del Censo Económico​.</t>
  </si>
  <si>
    <t>Número de documentos con lineamientos aprobados para la adquisición de bienes y servicios/ Número de documentos con lineamientos necesarios para la adquisición de bienes y servicios​*100</t>
  </si>
  <si>
    <t>Documentos precontractuales para la adquisición de bienes y servicios requeridos en el Censo Económico​.</t>
  </si>
  <si>
    <t>17. Gestión de la información estadística</t>
  </si>
  <si>
    <t>No aplica reporte para este periodo</t>
  </si>
  <si>
    <t>Se avanzó en la estructuración de los documentos precontractuales de algunos de los procesos de bienes y servicios para la adquisición de kits de identificación, operador logístico de eventos y compra de kit mobiliario.
Se efectuó la planeación de la elaboración de los documentos precontractuales de adquisición de bienes y servicios, con el fin de dar cumplimiento a los cronogramas de los operativos de recuento y operativo masivo. Así mismo se están realizando comités semanales de seguimiento para mitigar los riesgos asociados al cumplimiento de los términos pactados.</t>
  </si>
  <si>
    <t>Documentos precontractuales:
Kits de Identificación.
Operador Logístico de Eventos.
Kit Mobiliario.</t>
  </si>
  <si>
    <t>Durante la vigencia del año 2023, se elaboraron las especificaciones técnicas y se avanzó en la estructuración de los documentos precontractuales para procesos de adquisición de bienes y servicios, tales como papelería, personal, operador logístico de eventos, aprendizaje, logística de materiales, transporte multimodal, tonner, mobiliario y kits de identificación. Además, se llevaron a cabo comités semanales de seguimiento con el fin de mitigar los riesgos asociados al cumplimiento de los cronogramas establecidos para las adquisiciones.
En la misma vigencia, se celebró el contrato No. CO1.PCCNTR.5590445 con la sociedad Tequendama para la realización del lanzamiento del Censo Económico Nacional Urbano. De igual forma se avanzó en la estructuración de insumos por parte del CENU para el proceso de operador logístico de la entidad en la vigencia del año 2024.
En la vigencia 2024, es necesario continuar con la estructuración de las especificaciones y elaboración de documentos, teniendo en cuenta que la adquisición se va a realizar en esta vigencia, no obstante se avanzó en la elaboración de lo anteriormente enunciado. 
En la misma vigencia, se celebró el contrato No. CO1.PCCNTR.5590445 con la sociedad Tequendama para la realización del lanzamiento del Censo Económico Nacional Urbano. De igual forma se avanzó en la estructuración de insumos por parte del CENU para el proceso de operador logístico de la entidad en la vigencia del año 2024</t>
  </si>
  <si>
    <t>Las evidencias se encuentran disponibles en las siguientes carpetas: papelería, personal, operador logístico de eventos, aprendizaje, logística de materiales, transporte multimodal, tonner, mobiliario y botiquín.</t>
  </si>
  <si>
    <t xml:space="preserve">En seguimiento realizado al proceso para el segundo semestre se observa:
1)Para el III trimestre se citan como evidencias los siguientes Documentos precontractuales:
-Kits de Identificación, -Kit Mobiliario y Operador Logístico de Eventos; De lo anterior y de acuerdo a revisión realizada, se permite verificar el cargue de los documentos en el repositorio.  De lo anterior y de acuerdo a revisión realizada a los documentos se comprende que existe coherencia con lo establecido como meta y a lo descrito en su avance cualitativo para el respectivo trimestre. 
2) Para el IV trimestre se citan las siguientes evidencias:
 Papelería, personal, operador logístico de eventos, aprendizaje, logística de materiales, transporte multimodal, tonner, mobiliario y botiquín; De lo anterior y de acuerdo a revisión realizada a los documentos se comprende que existe coherencia con lo establecido como meta y a lo descrito en su avance cualitativo para el respectivo trimestre. 
. 
</t>
  </si>
  <si>
    <t>Oficina de Control Interno</t>
  </si>
  <si>
    <t>OCI_1</t>
  </si>
  <si>
    <t>Plan Anual de Auditoría Interna de gestión (PAAI) 2023 implementado para fortalecer la gestión institucional y el modelo integrado de planeación y gestión.</t>
  </si>
  <si>
    <t xml:space="preserve">%Avance de PAAI  = Cantidad de informes realizados / Cantidad de Informes programados </t>
  </si>
  <si>
    <t>Informes</t>
  </si>
  <si>
    <t>Plan de Acción (PAI) 2022</t>
  </si>
  <si>
    <t>Mensual</t>
  </si>
  <si>
    <t>15. Aprendizaje Institucional</t>
  </si>
  <si>
    <t xml:space="preserve">19. Control Interno </t>
  </si>
  <si>
    <t>De acuerdo a lo estipulado en el PAAI programado por la OCI para la vigencia 2023; durante el mes de marzo se avanzó en:
1. La elaboración y radicación del Informe de evaluación Institucional por dependencias DANE - FONDANE y el Informe Consolidado para la Dirección
2. La construcción del Informe preliminar de verificación del cumplimiento de la normatividad relacionada con el Derechos de Autor y licenciamiento de software y hardware DANE - FONDANE, el cual  fue radicado y enviado vía correo electrónico.
3. Se llevó a cabo la gestión correspondiente a la OCI,  para la certificación del 1er Semestre para la Actividad Litigiosa de DANE y FONDANE emitidas en el aplicativo EKOGUI y Correo Electrónico a la Agencia Nacional de Defensa Jurídica del Estado, ANDJE.
4. Generación del Informe final de seguimiento  austeridad del gasto DANE - FONDANE IV Trim de 2022, el cual fue radicado y publicado en la  página web del DANE.</t>
  </si>
  <si>
    <t>1. Informe de evaluación institucional radicado y correo de envío.
2. Informe preliminar derechos de autor radicado y correo de envío.
3. Informe final de seguimiento EKOGUI II Semestre de 2022; correo soporte de envío y correo de confirmación de publicación del informe en página web.
4. Informe final de seguimiento austeridad del gasto DANE-FONDANE IV Trim 2022, radicado; soporte envío informe y soporte publicación informe.</t>
  </si>
  <si>
    <t xml:space="preserve"> $                                                    470236145,04 </t>
  </si>
  <si>
    <t xml:space="preserve">De acuerdo a lo estipulado en el PAAI programado por la OCI para la vigencia 2023; durante el mes de JUNIO se avanzó en:
1. Se elaboró y radicó el informe preliminar Trimestral Ene-Mar2023 de Seguimientos a las medidas de austeridad del gasto público y Plan de Austeridad DANE - FONDANE.
2. Se elaboró, radicó y publicó el Seguimiento Mapa de Riesgos Corrupción I cuatrimestre 2023.
3. Elaboró y radicó el Informe preliminar de Seguimiento a beneficiario final de DANE y FONDANE
4. Se elaboró y radico el  Informe semestral de Seguimiento a Indicadores de Gestión y a las METAS DE GOBIERNO SINERGIA-SISMEG de DANE - FONDANE.
5. Se elaboró y radicó el Informe final semestre Jul-Dic 2021 de seguimiento a la Gestión del Comité de Conciliación de  DANE-FONDANE.
6. Se elaboró y radicó el Informe semestral de seguimiento a la Atención(Oportunidad y Calidad) de PQRSD  DANE-FONDANE.
Adicionalmente, se elaboró y radicó el reporte mensual de seguimiento a posibles actos de corrupción o irregularidades DANE - FONDANE.  </t>
  </si>
  <si>
    <t>1. Informe_preliminar _austeridad_trimestral
2. anex-OCI-MatrizSeguimientoPAAC-Abr2023
3. Informe_preliminar_beneficiario_final
4. informe_SINERGIA_SISMEG
5. Informe_comité_conciliación
6. Informe_PQRSD_Semestral
7. Reporte_actos_corrupción_Mayo</t>
  </si>
  <si>
    <t xml:space="preserve">No se ha finalizado la auditoría interna de gestión a la provisión transitoria de empleos - GTH; en espera de concertación de resultados, entre el equipo auditor y la jefatura, lo que dio lugar a mesas de trabajo adicionales para finiquitar el informe final. Adicionalmente, se realizó una reunión extra con la oficina de Gestión Humana, para revisar una queja anónima relacionada con la auditoría. 
Se realizaron ajustes al cronograma establecido para la Auditoría interna de gestión a la ejecución en las subsedes de las Direcciones Territoriales, por petición del proceso PES, relacionada con la atención de las mesas de trabajo que se debían generar con dicho proceso. Finalmente, las visitas programadas para algunas sedes objeto de la auditoría se efectuaron durante la semana del 26 al 29 de junio, por temas presupuestales. Lo anterior, genera un ajuste en la fecha de generación del informe preliminar.
Debido a las situaciones presentadas durante el semestre, la OCI documentará un plan de mejoramiento para intensificar los controles  para el seguimiento al PAAI, de manera que sean eficientes y generen alertas tempranas en el cumplimiento de las fechas establecidas </t>
  </si>
  <si>
    <t>Durante el mes de septiembre los avances efectuados al PAAI_2023 fueron:
1.  Se generó y radicó el informe final relacionado con las certificaciones del 2° Semestre  la Actividad Litigiosa de DANE y FONDANE emitidas en el aplicativo EKOGUI.
2. Se realizó y publicó el Seguimiento al Plan Anticorrupción y de Atención al Ciudadano PAAC  y Riesgos de Corrupción DANE -  FONDANE.
3. Se elaboró el informe preliminar de seguimiento a la  Ejecución Presupuestal, Reservas presupuestales constituidas en vigencia anterior y Cumplimiento de PAC por Nivel Central  y  Direcciones Territoriales DANE - FONDANE.
4. Se elaboró el informe final de seguimiento a Indicadores de Gestión y a las METAS DE GOBIERNO SINERGIA-SISMEG de DANE - FONDANE.
5. Se elaboró el informe preliminar de seguimiento al Plan de Acción (PAI) DANE- FONDANE.
6. Se generó el informe preliminar de seguimiento a Planes de Mejoramiento (PM) Externos CGR en SIRECI e Internos DANE - FONDANE.
7.  Se elaboró el informe final de seguimiento a la Gestión del Comité de Conciliación de  DANE-FONDANE.
8. Se generó el informe preliminar de seguimiento a la Suscripción y Evaluación de los Acuerdos de Gestión  de los cargos de LNR  DANE - FONDANE.
Adicionalmente, se elaboró y radicó el reporte mensual de seguimiento a posibles actos de corrupción o irregularidades DANE - FONDANE, y se radicó el plan de auditoría Interna de Gestión a la ejecución de los procesos PES; GTE; GBS y GCO en las Sedes de las Direcciones Territoriales y Nivel Central de DANE - FONDANE.</t>
  </si>
  <si>
    <t>Se disponen carpetas con informes radicados y evidencia de publicación en los casos que aplica.</t>
  </si>
  <si>
    <t>$ 369.949.160,00</t>
  </si>
  <si>
    <t>$ 328.625.914,67</t>
  </si>
  <si>
    <t>$ 191.596.304,00</t>
  </si>
  <si>
    <t xml:space="preserve">Durante el mes de Diciembre los avances efectuados al PAAI_2023 fueron:
1.Se generó y radicó el 3er Informe Final de Seguimiento al Tercer Trimestre de Julio a Septiembre de 2023 de Seguimientos a las medidas de austeridad del gasto público y Plan de Austeridad DANE - FONDANE.
2.Se elaboró y radicó los informes preliminares y finales del seguimiento cuatrimestral a la Gestión del Riesgo (Muestra: Riesgos Inherente Extremo).
3.Se elaboró y radicó el Informe Final de Seguimiento a la Estrategia de Racionalización de Tramites y SUIT 2023.
4.Se elaboró y radico el Informe Preliminar del Segundo Arqueo de Caja Menor de DANE- FONDANE. 
5.Se generó y radicó el Tercer Informe Final de Seguimiento a las Reservas presupuestales constituidas en vigencia anterior y Cumplimiento de PAC por Nivel Central y Direcciones Territoriales DANE - FONDANE.
6.Se elaboró y radicó el Informe Preliminar de Seguimiento del Plan de Mejoramiento Interno del tercer trimestre de 2023 DANE-FONDANE.
7.Se elaboró y radicó el Informe Preliminar de Seguimiento a la Implementación del Anexo 1 y 4 de la Resolución 1519 de 2020 relacionada con Ley de Transparencia y del Derecho de Acceso a la Información Pública Nacional DANE – FONDANE.
8.Se elaboró y radicó el Informe Preliminar de Seguimiento a las PQRSD del Primer Semestre de 2023. 
9.Se elaboró y radicó el Informe Preliminar de Seguimiento a la Estrategia de Rendición de Cuentas 2022-2023 de 2023.
10.Se generó y radicó el Informe Final de Seguimiento a la Agenda Regulatoria DANE – FONDANE 2023.
11.Se elaboraron y radicaron los Informes Preliminar y Final de Seguimiento anual al Sistema de Gestión de la Seguridad y Salud en el Trabajo (SGSST) del DANE – FONDANE.
11.Se realizó el seguimiento y radico el reporte mensual del mes de Octubre de seguimiento a posibles actos de corrupción o irregularidades DANE – FONDANE.
12.Se realizó el seguimiento y elaboró y radicó el Informe Preliminar de Seguimiento al estado del boletín de deudores morosos.
13.Se elaboró, radicó y público el Informe Definitivo y Resumen Ejecutivo de la Auditoría Interna Especial a la Provisión de Empleos DANE – FONDANE.
14.Se elaboró, radicó y público el Informe Definitivo y Resumen Ejecutivo de la Auditoría Interna DE Gestión al Proceso de Gestión Documental e Información GID. 
15.Se elaboró, radicó y público el Informe Definitivo y Resumen Ejecutivo de la Auditoría Interna de Gestión a la ejecución de los procesos PES; GTE; GBS y GCO en las Sedes de las Direcciones Territoriales y Nivel Central de DANE – FONDANE. 
16.Se elaboró, radicó y público el Informe Definitivo y Resumen Ejecutivo de la Auditoría Interna de Gestión del Proceso Gestión Tecnológica GTE.
17.Se realizó el Cierre de la Auditoría Interna del MSPI.
</t>
  </si>
  <si>
    <t>1.20231400024433_Informe_Final_Austeridad III trimestre2023
2.20231400025243_Informe_Preliminar_Seguimiento_Riesgos_Gestión
2.120231400026363_Informe_Final_Seguimiento_Riesgos_Gestión
3.20231400025223_Informe Final Seguimiento SUIT-DANE-FONDANE 2023
4.20231400026623_Informe Preliminar Arqueo de Caja Menor
5.20231400026023_INF_definitivo_EJECUCIÓN PPTAL 2023 III TRIM_2023
6.20231400026583_Informe_Preliminar_Seguimiento_PM_INTERNOS_3er_Trim_2023
7.20231400026673_Informe_Preliminar_Seguimiento_Anexo_1y_4_1519_2020
8.20231400026403_Informe_Preliminar seguimiento PQRSD_1er. Sem_2023
9.20231400026633_Informe_Preliminar_Segui_Rendición_Cuentas
10.20231400024423_Informe_Final_Seguimiento Agenda Regulatoria 2023
11.20231400026353_Informe Preliminar Seguimiento SGSST
11.120231400026553_Informe_Final_Seguimiento_SGSST_DANE- FONDANE
12.20231400026973_Informe Preliminar BDME
13.20231400025733_Informe_Definitivo_Auditoría_Especial_Provisión_GTH
13.120231400025723_Informe_Ejecutivo_Auditoría_Especial_Provisión_GTH
14.20231400026473_Informe_Definitivo_Auditoria_GID
14.120231400026493_Resumen_Ejecutivo_Auditoría_GID
15.20231400026653_Informe_Definitivo_Auditoria_Interna_Sedes_2023
15.120231400026573_Resumen_Ejecutivo_Auditoria_Interna_DT_2023
16.20231400027023_Informe_Definitivo_AIG_Proceso_Gestión_Tecnologia_GTE
16.120231400026983_Resumen_Ejecutivo_Auditoría_Interna_Proceso_GTE
17.Asistencia_Reunión Cierre Auditoría Interna MSPI</t>
  </si>
  <si>
    <t>En el mes de Diciembre se elaboraron varios seguimientos que de acuerdo a su resultado se generaron los informes preliminares que fueron remitidos a las dependencias para su respuesta u observaciones, estos se recibirán durante las primeras semanas del mes de enero, para finalmente generar el Informe Final. Adicionalmente, quedo pendiente la elaboración y radicación del Informe Definitivo y Resumen Ejecutivo de la Auditoría Interna de Gestión del MSPI. Por otra parte, no se logró elaborar el seguimiento de Políticas de Seguridad de SIIF Nación debido a que el auditor asignado, se retiró de la entidad y actualmente la Oficina no cuenta con otro perfil de Ingeniero de Sistemas; esta informe se elaborara durante el primer trimestre de 2024.</t>
  </si>
  <si>
    <t>$ 357.101.896,00</t>
  </si>
  <si>
    <t>$ 347.599.615,27</t>
  </si>
  <si>
    <t>$ 312.437.746,00</t>
  </si>
  <si>
    <t xml:space="preserve">En seguimiento realizado al proceso OCI, para el segundo semestre se observa:
1) para el II trimestre evidencian carpetas con informes radicados y evidencia de publicación en los casos que aplica; lo cual logra evidenciar el cumplimiento del avance de la meta. De acuerdo a revisión realizada a los documentos se comprende que existe coherencia con lo establecido como meta y a lo descrito en su avance cualitativo para el respectivo trimestre. 
2) de acuerdo a seguimiento para el IV Trimestre se evidencian carpetas (Oct, Nov y Dic) con información de:   
1.20231400024433_Informe_Final_Austeridad III trimestre2023
2.20231400025243_Informe_Preliminar_Seguimiento_Riesgos_Gestión
2.120231400026363_Informe_Final_Seguimiento_Riesgos_Gestión
3.20231400025223_Informe Final Seguimiento SUIT-DANE-FONDANE 2023
4.20231400026623_Informe Preliminar Arqueo de Caja Menor
5.20231400026023_INF_definitivo_EJECUCIÓN PPTAL 2023 III TRIM_2023
6.20231400026583_Informe_Preliminar_Seguimiento_PM_INTERNOS_3er_Trim_2023
7.20231400026673_Informe_Preliminar_Seguimiento_Anexo_1y_4_1519_2020
8.20231400026403_Informe_Preliminar seguimiento PQRSD_1er. Sem_2023
9.20231400026633_Informe_Preliminar_Segui_Rendición_Cuentas
10.20231400024423_Informe_Final_Seguimiento Agenda Regulatoria 2023
11.20231400026353_Informe Preliminar Seguimiento SGSST
11.120231400026553_Informe_Final_Seguimiento_SGSST_DANE- FONDANE
12.20231400026973_Informe Preliminar BDME
13.20231400025733_Informe_Definitivo_Auditoría_Especial_Provisión_GTH
13.120231400025723_Informe_Ejecutivo_Auditoría_Especial_Provisión_GTH
14.20231400026473_Informe_Definitivo_Auditoria_GID
14.120231400026493_Resumen_Ejecutivo_Auditoría_GID
15.20231400026653_Informe_Definitivo_Auditoria_Interna_Sedes_2023
15.120231400026573_Resumen_Ejecutivo_Auditoria_Interna_DT_2023
16.20231400027023_Informe_Definitivo_AIG_Proceso_Gestión_Tecnologia_GTE
16.120231400026983_Resumen_Ejecutivo_Auditoría_Interna_Proceso_GTE
17.Asistencia_Reunión Cierre Auditoría Interna MSPI.
De lo anterior y de acuerdo a revisión realizada a los documentos aportados, se comprueba el cumplimiento de la meta establecida para el IV trimestre.
</t>
  </si>
  <si>
    <t>Oficina de Control Interno Disciplinario</t>
  </si>
  <si>
    <t>OCID_1</t>
  </si>
  <si>
    <t>Lineamiento para el tratamiento de las denuncias, formalizado para orientar a la ciudadanía en el proceso de gestión.</t>
  </si>
  <si>
    <t>Porcentaje de avance de los lineamientos desarrollados en el periodo.</t>
  </si>
  <si>
    <t>Documento del lineamiento formalizado</t>
  </si>
  <si>
    <t>Recomendaciones MIPG</t>
  </si>
  <si>
    <t>6. Gestión del talento humano</t>
  </si>
  <si>
    <t>9. Plan Anticorrupción y de Atención al Ciudadano</t>
  </si>
  <si>
    <t>Se incluyen las observaciones producto de las mesas de trabajo del primer trimestre en el procedimiento de la actuación disciplinaria para el tratamiento de las quejas, denuncias e informe de servidor público en la etapa de instrucción</t>
  </si>
  <si>
    <t>Un (1) archivo PDF – Borrador actualización procedimiento</t>
  </si>
  <si>
    <t xml:space="preserve"> $                                    98.014.565,00</t>
  </si>
  <si>
    <t>Meta cumplida en el segundo trimestre 2023</t>
  </si>
  <si>
    <t>$ 45.913.032,00</t>
  </si>
  <si>
    <t>$ 29.217.384,00</t>
  </si>
  <si>
    <t xml:space="preserve">De acuerdo a seguimiento realizado al proceso OCID, para el segundo semestre se observa que no se tienen carpetas identificadas por cuatrimestre donde  repose el cargue de las evidencias de la meta propuesta; sin embargo  se encuentra una carpeta denominada OCID 1 que contiene subcarpetas  nombradas por meses ENERO, FEBRERO, MARZO,  ABRIL, MAYO y JUNIO; que comprende el avance del segundo cuatrimestre, así mismo se verifica  en la carpeta  JUNIO el contenido de la evidencia del cumplimiento de la meta establecida para el tercer cuatrimestre.|
Se sugiere organizar las carpetas por cuatrimestre, de acuerdo a la periodicidad establecida en la cual debe reposar la evidencia de cumplimiento del avance de la meta; así mismo diligenciar en la Matriz PAI el avance cualitativo y descripción de la evidencia a presentar para cada trimestre, de acuerdo  al criterio que se encuentra lo establecido; Así mismo  se recomienda ajustar la formula del indicador de manera que sea una representación matemática del cálculo del indicador que permita medir el avance y cumplimiento de la meta.
</t>
  </si>
  <si>
    <t>Oficina de Sistemas - OSIS</t>
  </si>
  <si>
    <t>FORTALECIMIENTO Y MODERNIZACION DE LAS TICS</t>
  </si>
  <si>
    <t>Servicios de información para la gestión administrativa</t>
  </si>
  <si>
    <t>OSIS_2</t>
  </si>
  <si>
    <t>Plan Estratégico de Tecnologías de la Información  2023-2026, con instrumentos para su seguimiento y evaluación</t>
  </si>
  <si>
    <t xml:space="preserve">
Sumatoria de cumplimiento por hitos: 
Documento de formulación de Plan Estratégico de Tecnologías de la Información  2023-2026: 80%
Instrumento de seguimiento: 20%</t>
  </si>
  <si>
    <t>Plan Estratégico de Tecnologías de la Información  2023-2026</t>
  </si>
  <si>
    <t>11. Gestión Tecnológica</t>
  </si>
  <si>
    <t>10. Plan Estratégico de Tecnologías de la Información y las Comunicaciones -­ PETI</t>
  </si>
  <si>
    <t>11. Gobierno digital</t>
  </si>
  <si>
    <t>Se formula, aprueba y publica el nuevo PETI 2023-2026  del DANE, construido en conjunto con las demás áreas de la Entidad</t>
  </si>
  <si>
    <t>Documento PETI 2023-2026 y anexos</t>
  </si>
  <si>
    <t xml:space="preserve">No Aplica </t>
  </si>
  <si>
    <t>Se revisa el contexto estratégico del PETI para actualizar el documento. Para  este fin, se revisa el Plan Nacional de Desarrollo PND 2022-2026, el Plan Estratégico Institucional 2022-2026, se construye un DOFA de análisis de contexto y se alinean los proyectos del PETI con el PND 2022-2026</t>
  </si>
  <si>
    <t>Alineación PND
Cargas de trabajo_OSIS 20230615
Contexto GTE 2023
Lista PETI 2023-2026
Menciones al DANE en el Plan Nacional de Desarrollo - texto conciliado y aprobado_04_05_2023</t>
  </si>
  <si>
    <t>Se realiza la alineación del PETI con el Plan Estratégico Sectorial (PES)
Se realiza la alineación del  portafolio de proyectos con el PES
Se realiza la evaluación a corte del primer semestre (Junio 2023) de los proyectos del PETI</t>
  </si>
  <si>
    <t>PETI 2023-2026 reporte Junio 2023.IQY
PETI 2023-2026 reporte Junio 2023.XLSX
Matriz metas Plan Estratégico Sectorial vs PETI.XLTX</t>
  </si>
  <si>
    <t xml:space="preserve"> No aplica </t>
  </si>
  <si>
    <t>El PETI 2023-2026 tuvo un desempeño al cierre del año de 95,20% de acuerdo con el cumplimiento de los alcances cada uno de los 21 proyectos que lo conforman. 
Se cuenta con la herramienta de seguimiento en Excel y se cuenta con la información actualizada de los proyectos</t>
  </si>
  <si>
    <t>Seguimiento PETI 202312.XLSX</t>
  </si>
  <si>
    <t>LUIS ANTONIO PINEDA GOMEZ</t>
  </si>
  <si>
    <t>OSIS_3</t>
  </si>
  <si>
    <t xml:space="preserve">Instrumentos del subproceso de Planeación y Gobierno de TI actualizados e implementados  (incluye políticas, procedimientos, riesgos, salidas no conformes, indicadores y demás instrumentos de gestión y control) </t>
  </si>
  <si>
    <t>Porcentaje de avance alcanzado en el proceso de actualización de los instrumentos documentales de la OSIS (ACUMULATIVO)</t>
  </si>
  <si>
    <t>Instrumentos del subproceso de Planeación y Gobierno actualizados</t>
  </si>
  <si>
    <t>Los GITs de la OSIS están trabajando en la reingeniería de sus procesos y se consolida el avance en la documentación de los mismos. Los GITS de Gestión de Datos, Sistema de información para la producción estadística y administrativos, Apoyo a las operaciones censales  y Plataformas Tecnológicas, junto con los grupos de trabajo de Gobierno y Seguridad de la información han presentado sus avances consolidados en las presentaciones anexas. De manera adicional, se ha realizado la carga de algunos documentos</t>
  </si>
  <si>
    <t xml:space="preserve">1 Planeación y gobierno_LP 2023
2 Gestión de información y datos_GT_MM
3 Desarrollo y mantenimiento de SI_FJ AC 2023
4 Servicios tecnológicos TI_CP_ES_NP_YD 2023 </t>
  </si>
  <si>
    <t xml:space="preserve"> $                                                     358294151,00</t>
  </si>
  <si>
    <r>
      <t xml:space="preserve">ESTRATEGIA Y GOBIERNO DE TI
1. </t>
    </r>
    <r>
      <rPr>
        <sz val="8"/>
        <color rgb="FF000000"/>
        <rFont val="Segoe UI"/>
        <family val="2"/>
      </rPr>
      <t xml:space="preserve">Se realiza el levantamiento de asuntos relevantes y su documentación, enmarcados dentro del dominio de Estrategia y Gobierno de TI, y se establece las actividades a documentar, los tipos documentales y su plan de trabajo
</t>
    </r>
    <r>
      <rPr>
        <b/>
        <sz val="8"/>
        <color rgb="FF000000"/>
        <rFont val="Segoe UI"/>
        <family val="2"/>
      </rPr>
      <t>2.</t>
    </r>
    <r>
      <rPr>
        <sz val="8"/>
        <color rgb="FF000000"/>
        <rFont val="Segoe UI"/>
        <family val="2"/>
      </rPr>
      <t xml:space="preserve"> Se realizan reuniones con DICE para la articulación de trabajo sobre el Plan de Comunicaciones de OSIS
</t>
    </r>
    <r>
      <rPr>
        <b/>
        <sz val="8"/>
        <color rgb="FF000000"/>
        <rFont val="Segoe UI"/>
        <family val="2"/>
      </rPr>
      <t xml:space="preserve">3. </t>
    </r>
    <r>
      <rPr>
        <sz val="8"/>
        <color rgb="FF000000"/>
        <rFont val="Segoe UI"/>
        <family val="2"/>
      </rPr>
      <t xml:space="preserve">Se genera el artículo y piezas gráficas de Backup institucional
</t>
    </r>
    <r>
      <rPr>
        <b/>
        <sz val="8"/>
        <color rgb="FF000000"/>
        <rFont val="Segoe UI"/>
        <family val="2"/>
      </rPr>
      <t xml:space="preserve">4. </t>
    </r>
    <r>
      <rPr>
        <sz val="8"/>
        <color rgb="FF000000"/>
        <rFont val="Segoe UI"/>
        <family val="2"/>
      </rPr>
      <t xml:space="preserve">Se generan los instrumentos de control de PETI, Contratistas y procesos de adquisición de bienes y servicios
</t>
    </r>
    <r>
      <rPr>
        <b/>
        <sz val="8"/>
        <color rgb="FF000000"/>
        <rFont val="Segoe UI"/>
        <family val="2"/>
      </rPr>
      <t xml:space="preserve">
GESTIÓN DE DATOS
1.</t>
    </r>
    <r>
      <rPr>
        <sz val="8"/>
        <color rgb="FF000000"/>
        <rFont val="Segoe UI"/>
        <family val="2"/>
      </rPr>
      <t xml:space="preserve"> Reunión con la DRA y OPLAN para revisar el proyecto de resolución de creación del Grupo Registros Administrativos y Proveedores de Datos, cuya formalización se realizó el 17/07/2023
</t>
    </r>
    <r>
      <rPr>
        <b/>
        <sz val="8"/>
        <color rgb="FF000000"/>
        <rFont val="Segoe UI"/>
        <family val="2"/>
      </rPr>
      <t>2.</t>
    </r>
    <r>
      <rPr>
        <sz val="8"/>
        <color rgb="FF000000"/>
        <rFont val="Segoe UI"/>
        <family val="2"/>
      </rPr>
      <t xml:space="preserve"> Revisión y ajuste de los riesgos del proceso GID en el dominio tecnológico de Gestión de Información y datos
</t>
    </r>
    <r>
      <rPr>
        <b/>
        <sz val="8"/>
        <color rgb="FF000000"/>
        <rFont val="Segoe UI"/>
        <family val="2"/>
      </rPr>
      <t xml:space="preserve">3. </t>
    </r>
    <r>
      <rPr>
        <sz val="8"/>
        <color rgb="FF000000"/>
        <rFont val="Segoe UI"/>
        <family val="2"/>
      </rPr>
      <t xml:space="preserve">Se realiza la socialización de la política de interoperabilidad
</t>
    </r>
    <r>
      <rPr>
        <b/>
        <sz val="8"/>
        <color rgb="FF000000"/>
        <rFont val="Segoe UI"/>
        <family val="2"/>
      </rPr>
      <t xml:space="preserve">
SISTEMAS DE INFORMACIÓN / APOYO INFORMÁTICO A OPERACIONES CENSALES
1. </t>
    </r>
    <r>
      <rPr>
        <sz val="8"/>
        <color rgb="FF000000"/>
        <rFont val="Segoe UI"/>
        <family val="2"/>
      </rPr>
      <t xml:space="preserve">Se cuenta con documentación formalizada en ISOLUCIÓN de:
- Arquitectura de referencia
- Catálogo de  SI
- Seguimiento catálogo y codeversion
- Procedimiento de desarrollo y mantenimiento de SI
</t>
    </r>
    <r>
      <rPr>
        <b/>
        <sz val="8"/>
        <color rgb="FF000000"/>
        <rFont val="Segoe UI"/>
        <family val="2"/>
      </rPr>
      <t xml:space="preserve">2. </t>
    </r>
    <r>
      <rPr>
        <sz val="8"/>
        <color rgb="FF000000"/>
        <rFont val="Segoe UI"/>
        <family val="2"/>
      </rPr>
      <t xml:space="preserve">Se trabaja en la documentación de procedimiento de desarrollo y mantenimiento de SI
</t>
    </r>
    <r>
      <rPr>
        <b/>
        <sz val="8"/>
        <color rgb="FF000000"/>
        <rFont val="Segoe UI"/>
        <family val="2"/>
      </rPr>
      <t xml:space="preserve">
PLATAFORMAS TECNOLÓGICAS
1. </t>
    </r>
    <r>
      <rPr>
        <sz val="8"/>
        <color rgb="FF000000"/>
        <rFont val="Segoe UI"/>
        <family val="2"/>
      </rPr>
      <t xml:space="preserve"> En el dominio de servicios tecnológicos se avanza en la documentación del procedimiento de gestión de servicios tecnológicos  y el manual de lineamientos técnicos de dispositivos  móviles y teletrabajo
</t>
    </r>
    <r>
      <rPr>
        <b/>
        <sz val="8"/>
        <color rgb="FF000000"/>
        <rFont val="Segoe UI"/>
        <family val="2"/>
      </rPr>
      <t xml:space="preserve">2. </t>
    </r>
    <r>
      <rPr>
        <sz val="8"/>
        <color rgb="FF000000"/>
        <rFont val="Segoe UI"/>
        <family val="2"/>
      </rPr>
      <t xml:space="preserve">Se realiza la capacitación sobre los   Lineamientos de Repositorios de información
</t>
    </r>
    <r>
      <rPr>
        <b/>
        <sz val="8"/>
        <color rgb="FF000000"/>
        <rFont val="Segoe UI"/>
        <family val="2"/>
      </rPr>
      <t xml:space="preserve">
SEGURIDAD DE LA INFORMACIÓN
1. </t>
    </r>
    <r>
      <rPr>
        <sz val="8"/>
        <color rgb="FF000000"/>
        <rFont val="Segoe UI"/>
        <family val="2"/>
      </rPr>
      <t>Junto con los responsables de los dominios de Sistemas de  Información y Plataformas Tecnológicas, se construye el Manual de políticas complementarias de seguridad digital</t>
    </r>
  </si>
  <si>
    <r>
      <t>Instrumentos y documentos de rediseño proceso GTE:</t>
    </r>
    <r>
      <rPr>
        <b/>
        <sz val="8"/>
        <color rgb="FF000000"/>
        <rFont val="Segoe UI"/>
        <family val="2"/>
      </rPr>
      <t xml:space="preserve">
ESTRATEGIA Y GOBIERNO DE TI
1. </t>
    </r>
    <r>
      <rPr>
        <sz val="8"/>
        <color rgb="FF000000"/>
        <rFont val="Segoe UI"/>
        <family val="2"/>
      </rPr>
      <t>Planeación y gobierno de TI Base de documentación
2. Plan de comunicaciones 2023 - OSIS</t>
    </r>
    <r>
      <rPr>
        <b/>
        <sz val="8"/>
        <color rgb="FF000000"/>
        <rFont val="Segoe UI"/>
        <family val="2"/>
      </rPr>
      <t xml:space="preserve">
3.</t>
    </r>
    <r>
      <rPr>
        <sz val="8"/>
        <color rgb="FF000000"/>
        <rFont val="Segoe UI"/>
        <family val="2"/>
      </rPr>
      <t xml:space="preserve"> 2023_06_14_Back up_Articulo
_ 2023_07_05_Backup</t>
    </r>
    <r>
      <rPr>
        <b/>
        <sz val="8"/>
        <color rgb="FF000000"/>
        <rFont val="Segoe UI"/>
        <family val="2"/>
      </rPr>
      <t xml:space="preserve">
4. </t>
    </r>
    <r>
      <rPr>
        <sz val="8"/>
        <color rgb="FF000000"/>
        <rFont val="Segoe UI"/>
        <family val="2"/>
      </rPr>
      <t>Instrumento de seguimiento transversal
_ Lista Contratistas 2023</t>
    </r>
    <r>
      <rPr>
        <b/>
        <sz val="8"/>
        <color rgb="FF000000"/>
        <rFont val="Segoe UI"/>
        <family val="2"/>
      </rPr>
      <t xml:space="preserve">
GESTIÓN DE DATOS
1.</t>
    </r>
    <r>
      <rPr>
        <sz val="8"/>
        <color rgb="FF000000"/>
        <rFont val="Segoe UI"/>
        <family val="2"/>
      </rPr>
      <t xml:space="preserve"> 10072023 Ppta creación Grupo área RRAA(ajustes GTH) OAJ (1) Ajustes 11Jul</t>
    </r>
    <r>
      <rPr>
        <b/>
        <sz val="8"/>
        <color rgb="FF000000"/>
        <rFont val="Segoe UI"/>
        <family val="2"/>
      </rPr>
      <t xml:space="preserve">
2. </t>
    </r>
    <r>
      <rPr>
        <sz val="8"/>
        <color rgb="FF000000"/>
        <rFont val="Segoe UI"/>
        <family val="2"/>
      </rPr>
      <t>Actualización mapas de riesgos 2023
3. SOCIALIZACION POLITICA INTEROPERABILIDAD</t>
    </r>
    <r>
      <rPr>
        <b/>
        <sz val="8"/>
        <color rgb="FF000000"/>
        <rFont val="Segoe UI"/>
        <family val="2"/>
      </rPr>
      <t xml:space="preserve">
SISTEMAS DE INFORMACIÓN / APOYO INFORMÁTICO A OPERACIONES CENSALES
1. </t>
    </r>
    <r>
      <rPr>
        <sz val="8"/>
        <color rgb="FF000000"/>
        <rFont val="Segoe UI"/>
        <family val="2"/>
      </rPr>
      <t>3 Desarrollo y mantenimiento de SI_052023
_Rediseño del procedimiento de Sistemas de Información
_ARQUITECTURA DE REFERENCIA PARA EL DESARROLLO DE NUEVAS _APLICACIONES DANE_PUB_version final
_Bitácora Mesas de Trabajo áreas DANE configuración CODEVERSION y Catálogo de sistemas de información Ene-Feb-Mar-Abr
_Presentación Catálogo de Sistemas de Información y GITLAB(Mes Abril)
_Desarrollo y mantenimiento de SI_Documentación
2. SIO020GUI001f002V6. (Flexibilidad Documentos Procedimiento SI_2023-06-28)</t>
    </r>
    <r>
      <rPr>
        <b/>
        <sz val="8"/>
        <color rgb="FF000000"/>
        <rFont val="Segoe UI"/>
        <family val="2"/>
      </rPr>
      <t xml:space="preserve">
PLATAFORMAS TECNOLÓGICAS
1. </t>
    </r>
    <r>
      <rPr>
        <sz val="8"/>
        <color rgb="FF000000"/>
        <rFont val="Segoe UI"/>
        <family val="2"/>
      </rPr>
      <t>4 Servicios tecnológicos 20230515
_26062023_GTE-030-MAN_Lineamientos_técnicos_ uso_de_dispositivos_móviles_y_teletrabajo</t>
    </r>
    <r>
      <rPr>
        <b/>
        <sz val="8"/>
        <color rgb="FF000000"/>
        <rFont val="Segoe UI"/>
        <family val="2"/>
      </rPr>
      <t xml:space="preserve">
1. </t>
    </r>
    <r>
      <rPr>
        <sz val="8"/>
        <color rgb="FF000000"/>
        <rFont val="Segoe UI"/>
        <family val="2"/>
      </rPr>
      <t>27062023PDT-Procedimiento Gestión de Entrega y Soporte de los Servicios de TI</t>
    </r>
    <r>
      <rPr>
        <b/>
        <sz val="8"/>
        <color rgb="FF000000"/>
        <rFont val="Segoe UI"/>
        <family val="2"/>
      </rPr>
      <t xml:space="preserve">
2. </t>
    </r>
    <r>
      <rPr>
        <sz val="8"/>
        <color rgb="FF000000"/>
        <rFont val="Segoe UI"/>
        <family val="2"/>
      </rPr>
      <t>Socialización Lineamientos Repositorios</t>
    </r>
    <r>
      <rPr>
        <b/>
        <sz val="8"/>
        <color rgb="FF000000"/>
        <rFont val="Segoe UI"/>
        <family val="2"/>
      </rPr>
      <t xml:space="preserve">
SEGURIDAD DE LA INFORMACIÓN
1. </t>
    </r>
    <r>
      <rPr>
        <sz val="8"/>
        <color rgb="FF000000"/>
        <rFont val="Segoe UI"/>
        <family val="2"/>
      </rPr>
      <t>20230629_Manual de Políticas Complementarias de Seguridad_Digital</t>
    </r>
  </si>
  <si>
    <t>PLANEACIÓN Y GOBIERNO DE TI
• Se realiza la programación de las adiciones presupuestales del 2do semestre de 2023
• Se publica el documento GTE-010-GUI-001 GUÍA DE GESTIÓN DEL PETI
• Se construyen los tableros de control de gestión de:
o Adquisición de Bienes y Servicios (Procesos de contratación)
o Lista de proveedores
o Lista de contactos de proveedores
o Control de pagos a proveedores
o Base de datos información del candidato y contrato a generar
o Lista de contratistas
o Biblioteca de contratistas
• Documento del modelo de gestión por procesos, estructura y funciones de la Dirección de Tecnología para el DAFP y DAPRE.
• Se participó en la revisión y ajuste de la Guía de Producción del IPC, en donde la OSIS realizó observaciones de la guía que se encuentra en construcción.
• Resolución de Sistema de Información de Economía popular: Se revisó el documento por parte de la OSIS, con el propósito de dar cumplimiento al plazo dispuesto en la Ley 2294 de 2023.
GESTIÓN DE INFORMACIÓN Y DATOS
• De acuerdo con el diseño e implementación del proceso de Gestión de la información y transformación digital, se diligenció el formato "PLANIFICACIÓN Y GESTIÓN DEL CAMBIO" y se estructuró el cronograma creación del proceso.
SISTEMAS DE INFORMACIÓN PARA LA PRODUCCIÓN ESTADÍSTICA Y ADMINISTRATIVOS / APOYO INFORMÁTICO A LAS OPERACIONES CENSALES
• Se publica el documento “Guía de arquitectura de referencia para el desarrollo de sistemas de información y nuevas aplicaciones” DANE en ISOLUCION.
• Se define el instrumento para la valoración de activos intangibles – aplicativos desarrollados  por el DANE como parte de las políticas  NIIF de la entidad y requerimientos realizados por la CGR
PLATAFORMAS TECNOLÓGICAS
• Se consolida el plan de mantenimiento de infraestructura tecnológica
SEGURIDAD DIGITAL
• Se elaboran las siguientes presentaciones de sensibilización en seguridad digital:
o Introducción a la seguridad digital
o Normatividad de los delitos  informáticos
o Políticas de seguridad
• Se participó en las mesas de trabajo institucionales  para la construcción del Manual de políticas internas para el tratamiento y protección de datos personales. El día primero (1) de septiembre se envió la propuesta de funciones de la OSIS frente al documento en cuestión.</t>
  </si>
  <si>
    <t>PLANEACIÓN Y GOBIERNO DE TI /
GESTIÓN DE INFORMACIÓN Y DATOS
Adiciones presupuestales 2023 OSIS.xlsx
GTE-010-GUI-001 GUÍA DE GESTIÓN DEL PETI.xslx
Tableros de control Bienes servicios y contratistas Seguimiento a la contratación 20230630.pptx
DAFP Dirección tecnología 20230809.PDF
Guía para la producción del IPC.docx
Resolución borrador sistema de información Economía Popular_08Sep2023 1.docx
SISTEMAS DE INFORMACIÓN PARA LA PRODUCCIÓN ESTADÍSTICA Y ADMINISTRATIVOS / APOYO INFORMÁTICO A LAS OPERACIONES CENSALES
GUIA ARQUITECTURA DE REFERENCIA PARA EL DESARROLLO DE NUEVAS APLICACIONES.PDF
Valoración SI DANE 20230628.XLSX
PLATAFORMAS TECNOLÓGICAS
Informe primer semestre 2023 de mantenimiento.pptx
SEGURIDAD DIGITAL
31072023_IntroducciónSeguridadInformática.PPTX
31072023_PolíticasDeSeguridad.PPTX
02082023_NormatividadDelitosInformáticos.PPTX
Propuesta Manual Protección de datos personales.pptx</t>
  </si>
  <si>
    <t xml:space="preserve"> $                                          332.022.918</t>
  </si>
  <si>
    <t>1.	Proyección de las funciones del rol de “Administrador de datos” según Decreto 1389 de 2022
2.	Identificación de Infraestructura de Servicios del DANE asociada de acuerdo con el Plan Nacional de Infraestructura de Datos (PNID).
3.	Se consolida la caracterización del proceso de “Transformación digital y gestión de la información”
4.	Se reviso y aprobó en conjunto con las demás Áreas del DANE, las funciones de la Dirección de Tecnologías de la Información y Comunicaciones y sobre la administración de registros administrativos.
5.	Revisión y ajustes de la resolución del sistema de información de economía popular, de acuerdo con el mandato del PND con la Dirección del DANE
6.	Alineación del presupuesto del proyecto de inversión con los diferentes proyectos que conforman el portafolio del PETI.
7.	Se realiza la programación de recursos de inversión para la vigencia 2024 en conjunto con las demás coordinaciones de la OSIS.
8.	Se formula el Plan Anual de Adquisiciones de la OSIS para la vigencia  2024.
9.	Aprobación del nuevo diccionario de datos de Sistemas de información</t>
  </si>
  <si>
    <t xml:space="preserve">1 Funciones del Administrador de Datos - Decreto 1389 de 2022.docx
2 Identificacion_Infraestructura_Servicios DANE 20231212.xlsx
3 TDGD-000-CPR-001 Transformación digital y gestión de la Información.docx
4 Decretos reestructuración.xslx
5 VF_Resolución SIEP 14112023.docx.url
6 Presupuesto OSIS PETI 2023_20231110.xlsx
7 PROGRAMACION OSIS 2024 20231124.xlsx
8 PAA OSIS 2024 20231124.xlsx
9 Acta aprobación Diccionario de datos.PDF
</t>
  </si>
  <si>
    <t>OSIS_4</t>
  </si>
  <si>
    <t xml:space="preserve">Soluciones de seguridad informática fortalecidas que permitan contribuir a la estrategia de confidencialidad, integridad y disponibilidad de la información </t>
  </si>
  <si>
    <t>Número de eventos mitigados / Sumatoria del número eventos de seguridad informática identificados *100</t>
  </si>
  <si>
    <t xml:space="preserve"> Reporte  de los eventos mitigados  a través de las soluciones de seguridad informática</t>
  </si>
  <si>
    <t>12. Plan de Seguridad y Privacidad de la Información</t>
  </si>
  <si>
    <t>FIREWALLS: (1.477 / 1.477)
1. Se continua con proceso de ajustes en permisos de usuarios que se conectan a la red vía VPNSSL
2. Se deja parametrizada configuración CheckHost para las conexiones VPNSSL que requieran un nivel mayor de seguridad
3. Se analiza tráfico con riesgos de aplicaciones nivel crítico, donde se evidencia el correcto bloqueo de este tráfico, y se revisa con el área de soporte para eliminar esas aplicaciones de los PCs donde se detectan
WAF: (1.846.775 / 1.846.775)
1. Se corrige problema de recolección de logs de tipo tráfico que la plataforma no se encontraba recolectando
2. Se realizan sesiones de trabajo con fabrica para evaluar el estado de las políticas de seguridad configuradas
Office365: (6133/6133)
Revisión correos maliciosos y archivos en cuarentena - Seguimiento y revisión plataforma de seguridad
EDR: (6/6)
Antivirus: (41/41)</t>
  </si>
  <si>
    <t>FIREWALLS:
Reporte de Eventos de Seguridad e Incidentes FIREWALLS Marzo 2023
WAF:
Reporte de Ataques Contenidos y Detectados WAF Marzo 2023
DDOS:                                                                  Office365: Informe seguimiento plataforma de seguridad y consolidado mensual correos phishing.
Antivirus: Informe ANTIVIRUS-Marzo.
EDR: Informe_EDR-Marzo</t>
  </si>
  <si>
    <r>
      <t>FIREWALLS: (1.014 / 1.014)</t>
    </r>
    <r>
      <rPr>
        <sz val="8"/>
        <color rgb="FF000000"/>
        <rFont val="Segoe UI"/>
        <family val="2"/>
      </rPr>
      <t xml:space="preserve">
1. Realizar la atención de 89 casos escalados vía la herramienta GLPI, además de las solicitudes realizadas vía correo electrónico y WhatsApp,
2, Realizar pruebas de internet con el protocolo IPv6 evidenciando problemas con la navegación con uno de los canales de internet, se escala el caso al ISP Claro, el proveedor realiza los ajustes del caso y el problema queda solucionado, se realizan pruebas nuevamente de navegación y se evidencia la correcta operación de los dos canales de internet IPv6.
3, Realizar la eliminación de 183 usuarios que tenían asignados permisos de conexión VPNSSL con token, esto debido a que en informe generado correspondiente al mes de mayo se evidencio que estos usuarios no habían activado el token ni utilizado este servicio.
4, Realizar la actualización de firmware de los firewalls perimetrales de la versión 7.0.11 a la versión 7.0.12 por vulnerabilidad detectada por el fabricante sobre la versión 7.0.11.
5, Realizar la configuración en los firewalls perimetrales para garantizar como mínimo un ancho de banda de 50MB para la conexión al GeoPortal por parte de los administradores de este servicio.
6, Empezar con proceso de depuración y ajustes de las políticas de seguridad con origen de trafico interfaz Dane Central (Usuarios Dane Central) y destino interfaz Intervdom (Firewall Servidores).</t>
    </r>
    <r>
      <rPr>
        <b/>
        <sz val="8"/>
        <color rgb="FF000000"/>
        <rFont val="Segoe UI"/>
        <family val="2"/>
      </rPr>
      <t xml:space="preserve">
WAF: (1,531,544 / 1,531,544)</t>
    </r>
    <r>
      <rPr>
        <sz val="8"/>
        <color rgb="FF000000"/>
        <rFont val="Segoe UI"/>
        <family val="2"/>
      </rPr>
      <t xml:space="preserve">
1. Se empieza proceso de parametrización de todos los portales web que la entidad tiene publicados en internet, en estos se habilitan las siguientes categorías de protección: (Signatures, SQL/XSS Syntax Based Detection, Mitigación de Bot, Protección DoS, Perfiles de Reputación de IP, Módulos de Learning Machine). Durante este mes se configuran y parametrizan los siguientes portales web:
https://mail.dane.gov.co/
https://clasificaciones.dane.gov.co/ciiu4-0/menu_clasificaciones
https://conceptos.dane.gov.co/conceptos/area_tematica
https://inventariosen.dane.gov.co/ooee/consulta_ooee
https://mesadeservicio.dane.gov.co/
https://aprendizaje.dane.gov.co
https://sigesco.dane.gov.co</t>
    </r>
    <r>
      <rPr>
        <b/>
        <sz val="8"/>
        <color rgb="FF000000"/>
        <rFont val="Segoe UI"/>
        <family val="2"/>
      </rPr>
      <t xml:space="preserve">
DDOS (3,700,000 / 3,700,000):</t>
    </r>
    <r>
      <rPr>
        <sz val="8"/>
        <color rgb="FF000000"/>
        <rFont val="Segoe UI"/>
        <family val="2"/>
      </rPr>
      <t xml:space="preserve">
1. Realizar la asignación de las direcciones IP publicas asignadas durante el mes de junio a nuevos portales web a la política de seguridad de portales web creada en la plataforma Anti-DDOS, creada específicamente para proteger los servidores web de la entidad de ataques de tipo DDOS vía internet.</t>
    </r>
    <r>
      <rPr>
        <b/>
        <sz val="8"/>
        <color rgb="FF000000"/>
        <rFont val="Segoe UI"/>
        <family val="2"/>
      </rPr>
      <t xml:space="preserve">
EDR: (EDR: 4/4)</t>
    </r>
    <r>
      <rPr>
        <sz val="8"/>
        <color rgb="FF000000"/>
        <rFont val="Segoe UI"/>
        <family val="2"/>
      </rPr>
      <t xml:space="preserve">
2. Seguimiento de las posibles amenazas detectadas y seguimiento a los equipos.
2. Se abre caso en TRELLIX  por error Google Chrome
2.Eliminacion equipos duplicados en la consola TRELLIX</t>
    </r>
    <r>
      <rPr>
        <b/>
        <sz val="8"/>
        <color rgb="FF000000"/>
        <rFont val="Segoe UI"/>
        <family val="2"/>
      </rPr>
      <t xml:space="preserve">
3. Office365: (11891/11891)</t>
    </r>
    <r>
      <rPr>
        <sz val="8"/>
        <color rgb="FF000000"/>
        <rFont val="Segoe UI"/>
        <family val="2"/>
      </rPr>
      <t xml:space="preserve">
3. Revisión correos maliciosos y archivos en cuarentena - Seguimiento y revisión plataforma de seguridad</t>
    </r>
  </si>
  <si>
    <r>
      <t>FIREWALLS:</t>
    </r>
    <r>
      <rPr>
        <sz val="8"/>
        <color rgb="FF000000"/>
        <rFont val="Segoe UI"/>
        <family val="2"/>
      </rPr>
      <t xml:space="preserve">
1.Reporte de Eventos de Seguridad e Incidentes
3.Informe de Actividades Junio 2023</t>
    </r>
    <r>
      <rPr>
        <b/>
        <sz val="8"/>
        <color rgb="FF000000"/>
        <rFont val="Segoe UI"/>
        <family val="2"/>
      </rPr>
      <t xml:space="preserve">
WAF:</t>
    </r>
    <r>
      <rPr>
        <sz val="8"/>
        <color rgb="FF000000"/>
        <rFont val="Segoe UI"/>
        <family val="2"/>
      </rPr>
      <t xml:space="preserve">
1.Reporte de Ataques Contenidos y Detectados WAF Junio 2023</t>
    </r>
    <r>
      <rPr>
        <b/>
        <sz val="8"/>
        <color rgb="FF000000"/>
        <rFont val="Segoe UI"/>
        <family val="2"/>
      </rPr>
      <t xml:space="preserve">
DDOS:   </t>
    </r>
    <r>
      <rPr>
        <sz val="8"/>
        <color rgb="FF000000"/>
        <rFont val="Segoe UI"/>
        <family val="2"/>
      </rPr>
      <t xml:space="preserve">  
1.Informe Anti-DDOS DANE_Junio-2023 </t>
    </r>
    <r>
      <rPr>
        <b/>
        <sz val="8"/>
        <color rgb="FF000000"/>
        <rFont val="Segoe UI"/>
        <family val="2"/>
      </rPr>
      <t xml:space="preserve">
 ANTIVIRUS-EDR</t>
    </r>
    <r>
      <rPr>
        <sz val="8"/>
        <color rgb="FF000000"/>
        <rFont val="Segoe UI"/>
        <family val="2"/>
      </rPr>
      <t xml:space="preserve">
1.Informe GESTION ANTIVIRUS-EDR_Junio_2023</t>
    </r>
    <r>
      <rPr>
        <b/>
        <sz val="8"/>
        <color rgb="FF000000"/>
        <rFont val="Segoe UI"/>
        <family val="2"/>
      </rPr>
      <t xml:space="preserve">
OFFICE 365:</t>
    </r>
    <r>
      <rPr>
        <sz val="8"/>
        <color rgb="FF000000"/>
        <rFont val="Segoe UI"/>
        <family val="2"/>
      </rPr>
      <t xml:space="preserve">
1.06 JUNIO 01-30
2.11 SEGURIDAD OFFICE - INFORME JUN2023 01-15
3.12 SEGURIDAD OFFICE - INFORME JUN2023 16-30</t>
    </r>
  </si>
  <si>
    <t>"FIREWALLS: (1.529 / 1.529)
1. Se realiza la atención de 112 casos escalados vía la herramienta GLPI, además de las solicitudes realizadas vía correo electrónico y WhatsApp.
2. Se asiste a 79 reuniones en las cuales se revisan temas de:
▪ Administración de las plataformas a cargo.
▪ Apoyo a diferentes implementaciones y/o resolución de problemas.
▪ Seguimiento a proveedores de las plataformas administradas.
3. Se realiza el cargue de los informes de riesgos de corrupción, riesgos de gestión, riesgos de la seguridad de la información, plan de mantenimiento infraestructura TI y plan de acción.
4. Se continua con el proceso de cierre de brechas de seguridad en los firewalls perimetrales FG3700D, ajustando todas las políticas de seguridad, entre las cuales se encuentran las siguientes actividades:
➢ Eliminar políticas en desuso
➢ Ajustar políticas con permisos any, permitiendo los puertos requeridos después de analizar el comportamiento del tráfico por esas políticas
➢ Agregar perfiles de seguridad a cada una de las políticas dependiendo su función
➢ Agrupar políticas por servicios, entre otros.
Durante este mes se realizó toda la depuración de políticas de seguridad correspondientes al
tráfico con origen internet y destino redes de servidores de la entidad, viendo que ya todo el
tráfico fue migrado a la plataforma WAF, se realizó toda la depuración de estas zonas. También
se realizó la depuración de todas las políticas asociadas a los servicios antiguos de las
VPNSSL que se tenían creadas por grupos de directorio activo, aprovechando que este
proceso de migración también fue ya finalizado.
5. Se realiza la migración de usuarios con asignación VPNSSL de los controladores de dominio a los firewalls perimetrales, donde ahora la definición de grupos se realiza en los firewalls perimetrales y se permite únicamente la conexión por escritorio remoto de los usuarios a sus equipos de cómputo asignados en la entidad. Durante este mes se realiza la migración de 594 usuarios de los controladores de dominio a los firewalls perimetrales.
6, Se realizan ajustes junto al ISP Claro sobre las políticas de enrutamiento y balanceo de trafico
de las sedes las cuales cuentan con el servicio SDWAN (Mitú y Puerto Carreño). En las
sesiones trabajo establecidas con el ISP Claro se balancea el tráfico para realizar el uso de
ambos canales de comunicaciones, donde por uno de los canales se envía todo el tráfico de
tipo intranet y por el otro canal todo el tráfico de tipo extranet.
7. Se realiza el análisis del evento de seguridad presentado al ISP IFX para buscar fortalecer las
medidas de seguridad y postura actual en la entidad. En este análisis se toma la muestra
maliciosa de RansomHouse identificada con HASH MD5 431c575587d9938ba31a73b4fdbef08b donde se realiza el bloqueo en la plataforma antivirus
de la entidad. De igual manera se brindan recomendaciones para la administración de los
recursos tecnológicos de la entidad. Con esta investigación se busca apoyar en la seguridad
de la información de la entidad, buscando cerrar la mayor cantidad de brechas de seguridad
que puedan presentarse sobre la infraestructura tecnológica de la entidad.
8. Se realiza un análisis de los equipos de cómputo que la plataforma de seguridad perimetral
firewall FG3700D reporta como equipos comprometidos por detectar comportamientos
anormales en el tráfico que estos generan en la red, aunque el tráfico se encuentra siendo
bloqueado por esta plataforma de seguridad perimetral, se escala al grupo de mesa de ayuda
para que realice una revisión de estos equipos, y poder tomar las medidas respectivas respecto
a los eventos que se encuentran generando.
WAF: (8.747.342 / 8.747.342)
1. Se continua con el proceso de parametrización de todos los portales web que la entidad tiene publicados en internet, en estos portales se habilitan las siguientes categorías de protección: (Signatures, SQL/XSS Syntax Based Detection, File Security, Web Shell Detection, Mitigación
de Bot, Protección DoS, Perfiles de Reputación de IP, Módulos de Learning Machine). Con este proceso de configuración se busca poder asegurar los diferentes portales web que la entidad tiene publicados en internet contra ataques enfocados o dirigidos hacia la capa de aplicación. Durante este mes se configuran y parametrizan 25 nuevos portales web.
2. Después de finalizar la migración de todos los servicios a la plataforma WAF, algunos de estos
servicios expuestos en internet no pudieron ser migrados por particularidades en la
configuración de estos, igualmente se toman todas las medidas necesarias para poder
protegerlos de la mejor manera. Con el documento adjunto se busca tener completamente
identificados los servicios que no pudieron ser enrutados y agregados a la plataforma WAF,
para de esta manera poder optimizar los parámetros de seguridad de cada uno de estos
servicios, por parte de cada uno de los administradores y responsables.
DDOS (3,800,000 / 3,800,000):
1. Se realiza la extracción de datos de la herramienta Apsolute Visión , con esta información se construye el reporte y se evalúa el comportamiento de la plataforma basado en la información extraída. Para este mes no se observan y/o evidencias alarmas críticas que hubieran podido presentar algún tipo de riesgo para cualquier servicio de los que se tienen anunciados en internet por parte de la entidad.
Office365: (5058/5058)
1. Revisión correos maliciosos y archivos en cuarentena - Seguimiento y revisión plataforma de seguridad.
Antivirus:(16/16)
-En el mes de septiembre se realizó verificación, análisis de malware a unos equipos reportados por Firewall Perimetral, Este trabajo se realizó en conjunto con el personal técnico de soporte.
EDR:(2/2)
-En el mes de septiembre se detectaron  2 archivos con reputación maliciosa que se encontraban en dos equipos de cómputo perteneciente a dos sedes de territorios.</t>
  </si>
  <si>
    <r>
      <t>FIREWALLS:</t>
    </r>
    <r>
      <rPr>
        <sz val="8"/>
        <color rgb="FF000000"/>
        <rFont val="Segoe UI"/>
        <family val="2"/>
      </rPr>
      <t xml:space="preserve">
Reporte de Eventos de Seguridad e Incidentes FIREWALLS Septiembre 2023
Informe de Actividades Septiembre 2023</t>
    </r>
    <r>
      <rPr>
        <b/>
        <sz val="8"/>
        <color rgb="FF000000"/>
        <rFont val="Segoe UI"/>
        <family val="2"/>
      </rPr>
      <t xml:space="preserve">
WAF:</t>
    </r>
    <r>
      <rPr>
        <sz val="8"/>
        <color rgb="FF000000"/>
        <rFont val="Segoe UI"/>
        <family val="2"/>
      </rPr>
      <t xml:space="preserve">
Reporte de Ataques Contenidos y Detectados WAF Septiembre 2023</t>
    </r>
    <r>
      <rPr>
        <b/>
        <sz val="8"/>
        <color rgb="FF000000"/>
        <rFont val="Segoe UI"/>
        <family val="2"/>
      </rPr>
      <t xml:space="preserve">
DDOS:</t>
    </r>
    <r>
      <rPr>
        <sz val="8"/>
        <color rgb="FF000000"/>
        <rFont val="Segoe UI"/>
        <family val="2"/>
      </rPr>
      <t xml:space="preserve">    
Informe Anti-DDOS DANE_Septiembre-2023            </t>
    </r>
    <r>
      <rPr>
        <b/>
        <sz val="8"/>
        <color rgb="FF000000"/>
        <rFont val="Segoe UI"/>
        <family val="2"/>
      </rPr>
      <t xml:space="preserve">
OFFICE 365:</t>
    </r>
    <r>
      <rPr>
        <sz val="8"/>
        <color rgb="FF000000"/>
        <rFont val="Segoe UI"/>
        <family val="2"/>
      </rPr>
      <t xml:space="preserve">
16 SEGURIDAD OFFICE - INFORME SEPTIEMBRE 01-31
09 SEPTIEMBRE 1-30</t>
    </r>
    <r>
      <rPr>
        <b/>
        <sz val="8"/>
        <color rgb="FF000000"/>
        <rFont val="Segoe UI"/>
        <family val="2"/>
      </rPr>
      <t xml:space="preserve">
Antivirus:</t>
    </r>
    <r>
      <rPr>
        <sz val="8"/>
        <color rgb="FF000000"/>
        <rFont val="Segoe UI"/>
        <family val="2"/>
      </rPr>
      <t xml:space="preserve">
-Validación Antivirus Equipos-Reporte_FIREWALL.</t>
    </r>
    <r>
      <rPr>
        <b/>
        <sz val="8"/>
        <color rgb="FF000000"/>
        <rFont val="Segoe UI"/>
        <family val="2"/>
      </rPr>
      <t xml:space="preserve">
EDR:</t>
    </r>
    <r>
      <rPr>
        <sz val="8"/>
        <color rgb="FF000000"/>
        <rFont val="Segoe UI"/>
        <family val="2"/>
      </rPr>
      <t xml:space="preserve">
-20230930_RM_Informe_EDR</t>
    </r>
  </si>
  <si>
    <t>FIREWALLS: (1.145 / 1.145)
1. Se realiza la atención de 41 casos escalados vía la herramienta GLPI, además de las solicitudes realizadas vía correo electrónico y WhatsApp. 
2. Se continua con el proceso de cierre de brechas de seguridad en los firewalls perimetrales FG3700D, ajustando todas las políticas de seguridad, entre las cuales se encuentran las siguientes actividades:
	Eliminar políticas en desuso.
	Ajustar políticas con permisos any, permitiendo los puertos requeridos después de analizar el comportamiento del tráfico por esas políticas.
	Agregar perfiles de seguridad a cada una de las políticas dependiendo su función
	Agrupar políticas por servicios, entre otros.
	Eliminar objetos tipo dirección, servicio, horario entre otros.
3. Se realiza la atención de todos los escalamientos realizados por el SOC que la entidad tiene contratado para atender todas las alertas generadas sobre las plataformas de seguridad perimetral administradas. 
4. Se realiza la parametrización, configuración y automatización de este informe en la herramienta FortiAnalyzer, tomando como base todos los logs generados por las plataformas de seguridad perimetral, luego se realiza un análisis de la información obtenida, para dar las recomendaciones y acciones requeridas que permitan mejorar la postura de seguridad informática del DANE. 
WAF: (9.138.067 / 9.138.067)
1. Durante este mes se finalizó con el ajuste y depuración de todas las políticas y servicios en la plataforma, ya todas las políticas están en modo restrictivo, quedaron en total creadas 38 políticas, donde todos los pótales web que la entidad tiene publicados en internet se encuentran por esta plataforma. 
DDOS (2,7G / 2,7G):
1. Se realiza la extracción de datos de la herramienta Apsolute Visión, con esta información se construye el reporte y se evalúa el comportamiento de la plataforma basado en la información extraída. Para este mes no se observan y/o evidencias alarmas críticas que hubieran podido presentar algún tipo de riesgo para cualquier servicio de los que se tienen anunciados en internet por parte de la entidad.
Office365: (8097/8097)
1. Revisión correos maliciosos y archivos en cuarentena - Seguimiento y revisión plataforma de seguridad
Antivirus: (21.139/21.139)
1.En el mes de diciembre se detectó, bloqueó y eliminó 21.139 eventos de amenazas de malware y troyanos.
2.Antivirus (1/1)
Se realiza soporte a un equipo en la sede Cali para realizar la respectiva instalación de las herramientas de protección antivirus con el fin de cerrar brechas de seguridad.
EDR (2/2)
1.un (1) evento de riesgo alto el proceso AnyDesk.exe.
2.Un (1) evento de riesgo medio PuTTy.exe</t>
  </si>
  <si>
    <r>
      <rPr>
        <b/>
        <sz val="8"/>
        <color rgb="FF000000"/>
        <rFont val="Segoe UI"/>
        <family val="2"/>
      </rPr>
      <t xml:space="preserve">FIREWALLS:
</t>
    </r>
    <r>
      <rPr>
        <sz val="8"/>
        <color rgb="FF000000"/>
        <rFont val="Segoe UI"/>
        <family val="2"/>
      </rPr>
      <t xml:space="preserve">Reporte de Eventos de Seguridad e Incidentes FIREWALLS Diciembre 2023
Informe de Actividades Diciembre 2023
</t>
    </r>
    <r>
      <rPr>
        <b/>
        <sz val="8"/>
        <color rgb="FF000000"/>
        <rFont val="Segoe UI"/>
        <family val="2"/>
      </rPr>
      <t xml:space="preserve">WAF:
</t>
    </r>
    <r>
      <rPr>
        <sz val="8"/>
        <color rgb="FF000000"/>
        <rFont val="Segoe UI"/>
        <family val="2"/>
      </rPr>
      <t xml:space="preserve">Reporte de Ataques Contenidos y Detectados WAF Diciembre 2023
</t>
    </r>
    <r>
      <rPr>
        <b/>
        <sz val="8"/>
        <color rgb="FF000000"/>
        <rFont val="Segoe UI"/>
        <family val="2"/>
      </rPr>
      <t xml:space="preserve">DDOS:     
</t>
    </r>
    <r>
      <rPr>
        <sz val="8"/>
        <color rgb="FF000000"/>
        <rFont val="Segoe UI"/>
        <family val="2"/>
      </rPr>
      <t xml:space="preserve">Informe Anti-DDOS DANE_Diciembre-2023             
</t>
    </r>
    <r>
      <rPr>
        <b/>
        <sz val="8"/>
        <color rgb="FF000000"/>
        <rFont val="Segoe UI"/>
        <family val="2"/>
      </rPr>
      <t xml:space="preserve">OFFICE 365: 
</t>
    </r>
    <r>
      <rPr>
        <sz val="8"/>
        <color rgb="FF000000"/>
        <rFont val="Segoe UI"/>
        <family val="2"/>
      </rPr>
      <t xml:space="preserve">19 SEGURIDAD OFFICE - INFORME DICIEMBRE 01-18
</t>
    </r>
    <r>
      <rPr>
        <b/>
        <sz val="8"/>
        <color rgb="FF000000"/>
        <rFont val="Segoe UI"/>
        <family val="2"/>
      </rPr>
      <t xml:space="preserve">ANTIVIRUS: 
</t>
    </r>
    <r>
      <rPr>
        <sz val="8"/>
        <color rgb="FF000000"/>
        <rFont val="Segoe UI"/>
        <family val="2"/>
      </rPr>
      <t xml:space="preserve">Informe GESTION-ANTIVIRUS+EDR-Diciembre_2023
</t>
    </r>
    <r>
      <rPr>
        <b/>
        <sz val="8"/>
        <color rgb="FF000000"/>
        <rFont val="Segoe UI"/>
        <family val="2"/>
      </rPr>
      <t xml:space="preserve">EDR:
</t>
    </r>
    <r>
      <rPr>
        <sz val="8"/>
        <color rgb="FF000000"/>
        <rFont val="Segoe UI"/>
        <family val="2"/>
      </rPr>
      <t>Informe GESTION EDR-Diciembre_2023</t>
    </r>
  </si>
  <si>
    <t xml:space="preserve">En el segundo y tercer trimestre se evidencian los avances con su cumplimento y el seguimiento  de la meta la cual es" Reporte  de los eventos mitigados  a través de las soluciones de seguridad informática". Se da cumplimiento al porcentaje del trimestre. </t>
  </si>
  <si>
    <t>OSIS_5</t>
  </si>
  <si>
    <t xml:space="preserve">Productos del plan de seguridad de la información a cargo de la Oficina de Sistemas completados conforme  a los compromisos planteados en el Plan de Seguridad de la Información.  </t>
  </si>
  <si>
    <t xml:space="preserve">Porcentaje de avance en la implementación de las acciones de cumplimiento del Plan de Seguridad de la Información DANE 2023 a cargo de OSIS </t>
  </si>
  <si>
    <t xml:space="preserve">Productos del Plan de Seguridad y Privacidad de la Información a cargo de la Oficina de Sistemas </t>
  </si>
  <si>
    <t>Del plan de seguridad se desarrolló su contenido, productos, cronograma, recursos y evaluación, adicionalmente se realizaron las mesas de trabajo para su definición</t>
  </si>
  <si>
    <t>Plan de seguridad de la información 2023
Política de seguridad de la información 2023
Acuerdo de confidencialidad para pasantes
Se desarrolla herramienta de seguimiento del plan de seguridad en el SharePoint
Se da respuesta al informe preliminar de la auditoría interna del MSPI</t>
  </si>
  <si>
    <t>*Se realizaron mesas de trabajo para el acuerdo de confidencialidad de los pasantes.
*Se trabajó la resolución final de la política de seguridad de la información versión 2023.
*Se están realizando mesas de trabajo para definir los servicios de seguridad digital de la OSIS.
*Se realizaron mesas de trabajo con la subdirección para la resolución de la política de seguridad de la información versión 2023
*Se realizó el ajuste a la política que se presentó para revisión del comité hasta el 28 de abril.
*Se trabajó en las cargas laborales relacionadas a seguridad digital en la OSIS para el tema de planta temporal
*Se realizaron mesas de trabajo con el fin de afinar los riesgos del proceso GTE y sus controles
*Se realizaron mesas de trabajo con DICE para continuar con la estrategia de sensibilización de seguridad de la información</t>
  </si>
  <si>
    <t>1. Política de Seguridad de la Información V 3.0
2. Revisión y ajustes de Guía de Gestión de Activos desarrollada por OPLAN
3. Revisión y ajustes de la política de Administración de Riesgos
4. Revisión y ajustes del plan estratégico de comunicaciones de seguridad de la información
5. Revisión y ajustes del manual de políticas de seguridad digital
6. Revisión y ajustes de riesgos de los procesos GID y GTE
7. Solicitudes de respuesta al congreso frente a la implementación de la política de gobierno digital y seguridad digital
Respuesta a MINTIC frente a la implementación del MSPI y los controles de ciberseguridad
Revisión y ajustes del plan estratégico de comunicaciones del componente seguridad Digital de la Oficina de Sistemas</t>
  </si>
  <si>
    <t xml:space="preserve"> $                                            -  </t>
  </si>
  <si>
    <t>*Se desarrolla y publica la versión 3.0 de la política general de seguridad de la información
*Se pone a revisión del comité el BIA y se ajusta de acuerdo a los comentarios recibidos por el comité, el BIA es aprobado en agosto del presente año
*Se apoyan los ejercicios de desarrollo del contexto interno y contexto externo de seguridad de la información de la entidad
*Se apoyan los ejercicios de desarrollo de competencias de los responsables de seguridad de la información y protección de datos personales
*Se desarrolla y oficializa el manual de políticas complementarias de seguridad digital
*Se desarrolla e implementa la estrategia de sensibilización de seguridad digital con el apoyo de DICE
*Se ajustan los riesgos de seguridad de la información del proceso GTE y del Proceso GDI
*Se comenta la política de administración de riesgos de la entidad desarrollada por OPLAN
*Se realizan las visitas a territorio y sensibiliza sobre seguridad digital
*Se desarrollan las funciones del GIT de Seguridad digital en la propuesta de cargas del DAFP</t>
  </si>
  <si>
    <t>*Política de seguridad de la información versión 3.0 publicada en la página web de la entidad
*Manual de políticas complementarias de seguridad digital oficializado en Isolucion
*Matrices de riesgos de seguridad de la información de los procesos GTE y GID
*Acta y votación para aprobación del BIA
*Carpeta con las evidencias de las visitas a Territorio (informes- fotos -presentaciones)</t>
  </si>
  <si>
    <t xml:space="preserve">La OSIS desarrolló y culminó todos los planes de mejoramiento propuestos para el 2023 frente a la implementación del MSPI de acuerdo con lo solicitado por control interno en la auditoría realizada en 2022.
Se desarrollarib de acuerdo con el plan de seguridad de la información los productos relacionados con la declaración de aplicabilidad, en el que se evidencia que la entidad ha implementado los 114 de la norma ISO 27001:2013 y la herramienta autodiagnóstico del MSPI dando como resultado en esta última un nivel de madurez administrado, para las próximas vigencias se espera llegar al nivel optimizado. </t>
  </si>
  <si>
    <t>Invitaciones a las jornadas de Seguridad Digital DANE 2023
28-12-2023-Declaración de aplicabilidad-DANE-FONDANE
Instrumento_Evaluacion_MSPI 2023
Atualizacion de la política general de seguridad y privacidad de la información
Continuidad del Negocio - DRP
*******Informe final auditoria MPSI 2023</t>
  </si>
  <si>
    <t>OSIS_6</t>
  </si>
  <si>
    <t>Componentes y/o servicios de TI ampliados para el fortalecimiento de los servicios tecnológicos de la Entidad.</t>
  </si>
  <si>
    <t xml:space="preserve">Porcentaje de avance del proyecto de adquisición de componentes y/o servicios de TI </t>
  </si>
  <si>
    <t xml:space="preserve"> Informe de los componentes de TI fortalecidos (backup, equipos terminales, solución de Networking, pantallas interactivas, impresoras, soportes), implementado y ampliado.</t>
  </si>
  <si>
    <t xml:space="preserve">Se tiene el avance del 20% del proyecto de adquisición de backup. Se elaboraron los estudios previos y se dio respuesta a las observaciones de los Oferentes.
Adicionalmente, se realizó la inclusión servidores Windows y Linux a plataforma de respaldo actual Commvault (90/200) </t>
  </si>
  <si>
    <t>Informe de seguimiento plataforma Commvault
Estudios Previos-Sistema Integral de Copias de Respaldo 2023 V5
Anexo No. 2 – Análisis del Sector v2
Consolidado de Observaciones Oferentes y Respuesta - Backup DANE 2023
2023 03 INFORME MARZO
1.1. Anexo 1 - Ficha técnica _ Publicada en SECOP - MARZO 2023
30_01_2023_Informe disponibilidad DATACENTER - Proceso de Sistema de Backup - DANE</t>
  </si>
  <si>
    <t>Se tiene avance del 40% en la adquisición de backup y su implementación.
Se avanzó en la contratación del nuevo sistema del backup.
Actualmente se esta en proceso de implementación.
Se da inicio y plan de trabajo
La plataforma de respaldo actual Commvault cuenta con un respaldo de (89/200) servidores</t>
  </si>
  <si>
    <t>1. EV Informe junio 2023
2. Cronograma de trabajo para la implementación del nuevo sistema de backup
3. PLIEGO DE CONDICIONES DEFINITIVO -SASI-002-2023 - DANE
4. Acta de Inicio DANE</t>
  </si>
  <si>
    <t xml:space="preserve"> $                             31.546.690</t>
  </si>
  <si>
    <t xml:space="preserve"> $                        15.773.345</t>
  </si>
  <si>
    <t>Sistema Backup:
-Se adquirió nuevo sistema de respaldo con el proveedor Veem y Exagrid
- Recepción de equipos necesarios para el funcionamiento, los cuales comprenden servidor y apliance de discos duros para resguardo de JOBS.
- Configuración de sistema operativo y software administrador de respaldos
- Configuración de trabajos para los servidores de Windows y Linux (Esto comprende revisión, configuración, permisos de Firewall, permisos de redes, entre otros)
EQUIPOS DE COMPUTO:
-Se realizó un análisis del sector
-Se elaboraron fichas técnicas
-Se avanzó en la asignación de CDP.
-Se realizó contrato y negocio en el escenario de la bolsa mercantil
-Ya se tienen 2 proveedores para cada lote
-Comienza la ejecución contractual la primera semana de octubre
IMPRESORAS PANTALLAS INTERACTIVAS:
-Se realizó un análisis del sector
-Se elaboraron fichas técnicas
-Se avanzó en la asignación de CDP.
-Actualmente se está en proceso de contratación.
MONITOREO SEGURIDAD SIEM:
-Se avanzó en la contratación del monitoreo de seguridad SIEM.
-Actualmente se está en proceso de implementación.
-Se da inicio, se elabora plan de trabajo y se establece un cronograma de trabajo.
-Se implementó el appliance siem ya está instalado en el data Center de la entidad
-Ya se realizó la presentación del SOC</t>
  </si>
  <si>
    <t>Sistema Backup:
Actas de  visita  (Desde la No 2 a 17). Estas actas constituyen la información de la implementación y configuraciones realizadas a la fecha
Informe Arquitectura Sistema de Backup
EQUIPOS DE COMPUTO:
Acta selección, análisis del sector, fichas técnicas, estudios previos, CDP
IMPRESORAS PANTALLAS INTERACTIVAS:
Acta selección, análisis del sector, fichas técnicas, estudios previos, CDP
MONITOREO SEGURIDAD SIEM:
Actas de seguimiento, cronograma del proyecto, informes de ejecución.</t>
  </si>
  <si>
    <t xml:space="preserve"> $                                            33.955.642</t>
  </si>
  <si>
    <t>Sistema Backup: 
- Configuración de sistema operativo y software administrador de respaldos
- Configuración de trabajos para los servidores de Windows y Linux (Esto comprende revisión, configuración, permisos de Firewall, permisos de redes, entre otros)</t>
  </si>
  <si>
    <r>
      <rPr>
        <b/>
        <sz val="8"/>
        <color rgb="FF000000"/>
        <rFont val="Segoe UI"/>
        <family val="2"/>
      </rPr>
      <t xml:space="preserve">Sistema Backup: 
</t>
    </r>
    <r>
      <rPr>
        <sz val="8"/>
        <color rgb="FF000000"/>
        <rFont val="Segoe UI"/>
        <family val="2"/>
      </rPr>
      <t>ArquitecturaHLD Adición v1
Cronograma DANE Adición  11122023
DANE - Install Checklist-Generic
HC-IMP-FOR-001 Informe Implementación VF_
HC-IMP-FOR-001 Informe Instalación Veeam Medellín
HC-IMP-FOR-002 Reporte de Actividades Configuración DANE
HC-PRO-FOR-008 Acta de Reunión 1122023
HC-PRO-FOR-008 Acta de Reunión 7122023</t>
    </r>
  </si>
  <si>
    <t>En la revision de evidencias se identificaron los equipos y servicios para el fortalecimiento de la tecnológicos de la Entidad, em equipos de computo, impresoras y sistemas de backup.
Esta informacion guarda relacion y concordancia con la meta propuesta.</t>
  </si>
  <si>
    <t>OSIS_7</t>
  </si>
  <si>
    <t xml:space="preserve">Sistemas de procesamiento, servidores y software estadístico fortalecidos. </t>
  </si>
  <si>
    <t>Porcentaje de avance del proyecto de fortalecimiento del sistema de procesamiento y almacenamiento .</t>
  </si>
  <si>
    <t>Evidencias de las actividades de mantenimiento, actualización y soporte a los componentes de TI asociados a temas de procesamiento de la infraestructura tecnológica.</t>
  </si>
  <si>
    <t>1.Se realiza actualizaciones de firmware y de BIOS de la infraestructura critica, con el fin de evitar fallas y perdidas de información.
2. Se optimiza almacenamiento en los sistemas San, para tener más capacidad de storage en todo el sistema.
3. Se Crean mas de 20 máquinas virtuales con el fin de suplir las necesidades de máquinas físicas faltantes en la entidad
4. Se depuran servidores virtuales, para optimizar el procesamiento y rendimiento en general de la infraestructura.
5. Se cambian discos defectuosos, de la San, para evitar daños y perdidas de información.
6.Total servidores de la infraestructura para almacenar-procesar - 286</t>
  </si>
  <si>
    <t>1.Evidencias_Cuatrimestre_Servidores_Windows
2.Servidores Windows</t>
  </si>
  <si>
    <t xml:space="preserve"> $                             66.509.114</t>
  </si>
  <si>
    <t>1.Se realiza actualizaciones de firmware y de BIOS de la infraestructura critica, con el fin de evitar fallas y perdidas de información.
2. Se optimiza almacenamiento en los sistemas San, para tener más capacidad de storage en todo el sistema.
3. Se Crean más de 150 máquinas virtuales con el fin de suplir las necesidades de máquinas físicas faltantes en la entidad
4. Se depuran servidores virtuales, para optimizar el procesamiento y rendimiento en general de la infraestructura.
5. Se cambian discos defectuosos, de la San, para evitar daños y perdidas de información.
6.Total servidores de la infraestructura para almacenar-procesar - 286</t>
  </si>
  <si>
    <t>1.Evidencias_2_Cuatrimestre_Servidores_Windows.pdf
2.Servidores Windows_2_cuatrimestre.xlsx
3.- Evidencia_Ventana_de_Mantenimiento.png
4.- Ventana_Manteniemiento-2023.pdf
5.- Evidencias_caracter_general.png</t>
  </si>
  <si>
    <t>Servidores de Virtualización: 
- Se mantiene al día en actualizaciones De BIOS e Idrac a los nodos de Virtualización Linux, Windows y KVM.
- Se realiza adquisición de garantías las cuales soportan el funcionamiento general de los servidores virtuales y sistemas de almacenamiento.                                                                 
- Se realiza las actualizaciones de los servidores Windows en lo relacionado a los sistemas operativos.                                                                                                                                            
- Se optimiza almacenamiento en los sistemas SNA, para tener más capacidad de storage en todo el sistema.
- Se Crean más de 90 máquinas virtuales con el fin de suplir las necesidades de máquinas físicas faltantes en la entidad</t>
  </si>
  <si>
    <t>1. Actualización de nodos.
2.Informe de Garantías Dell                                                3. Actualización de Servidores, octubre, Noviembre, Diciembre
4. Listado de máquinas virtuales de usuarios 
5. Soporte Grupo Linux-all</t>
  </si>
  <si>
    <t>Para el tercer cuatrimestre se evidencian informes de actualizaciones e instalacion de servidores que forman parte del fortalecimiento del software estadistico de la entidad establecido en la meta propuesta.</t>
  </si>
  <si>
    <t>OSIS_8</t>
  </si>
  <si>
    <t xml:space="preserve">Servicio de la red WAN institucional prestado para  asegurar su continuidad. </t>
  </si>
  <si>
    <t>Porcentaje de cumplimiento del monitoreo 7 x 24 de los canales de internet de la Entidad conforme a lo contratado para disponer los servicios de TI que soportan la operación de la entidad.</t>
  </si>
  <si>
    <t>Evidencias de los servicios de disponibilidad infraestructura para soportar la red de comunicaciones</t>
  </si>
  <si>
    <t xml:space="preserve">Se prestó el Servicio de la red WAN institucional. En el periodo se presentaron fallas reportadas al operador las cuales fueron atendidas técnicamente </t>
  </si>
  <si>
    <t>Service Manager-Interacción_Marzo 2023.pdf
disponibilidad DANE proveedor CLARO  enero a marzo 2023.xlsb</t>
  </si>
  <si>
    <t xml:space="preserve">El monitoreo de los canales de internet de la Entidad se realizó durante todo el mes. El Servicio de la red WAN institucional no presento fallas que afectaran su continuidad. No obstante, en el periodo se presentaron fallas reportadas al operador las cuales fueron atendidas y solucionadas técnicamente. </t>
  </si>
  <si>
    <t>1.Disponibilidad DANE proveedor CLARO  abril 2023
2.Service Manager-Interacción_Junio_2023</t>
  </si>
  <si>
    <t>1.Disponibilidad DANE proveedor CLARO sptiembre 2023
2.Service Manager-Interacción_Septiembre_2023</t>
  </si>
  <si>
    <t xml:space="preserve"> $                                            53.466.688</t>
  </si>
  <si>
    <t>1.Service Manager-Interacción_Diciembre_2023.pdf
DANE (17) DICIEMBRE</t>
  </si>
  <si>
    <t>Para este tercer y cuarto trimestre se evidencia seguimiento y monitoreo  establecido por la empresa de suministro de internet  monitoreo 7 x 24 de los canales de internet de la Entidad conforme a lo contratado y establecido en la meta propuesta.</t>
  </si>
  <si>
    <t>OSIS_9</t>
  </si>
  <si>
    <t xml:space="preserve"> Componentes de TI fortalecidos  para gestionar la plataforma tecnológica, con un monitoreo permanente de los servicios disponibles.</t>
  </si>
  <si>
    <t>Sumatoria porcentual de cumplimiento de los siguientes hitos:
Número de incidentes y requerimientos  de mesa de ayuda atendidos / Número de incidentes y requerimientos de mesa de ayuda solicitados: 60%
 Servidores monitoreados a través de la plataforma de monitoreo/ Servidores en servicio: 30%
Equipos gestionados a través de la plataforma OCS inventory  / Total de equipos en servicio: 10%</t>
  </si>
  <si>
    <t>Evidencias de las actividades de monitoreo y la disponibilidad de los servicios de la infraestructura tecnológica de la Entidad.</t>
  </si>
  <si>
    <t>Semestral</t>
  </si>
  <si>
    <t>Se gestionó 79 / 79 casos solicitados en la mesa de servicio</t>
  </si>
  <si>
    <t>1. Reporte de servidores monitoreados en Centreon enero 2023 - junio 2023.xlsx
2. Reporte de casos gestionados en GLPI enero 2023 - junio 2023.pdf
3. Reporte de equipos de computo gestionados en OCSINVENTORY enero 2023 - junio 2023.xlsx</t>
  </si>
  <si>
    <t xml:space="preserve">1. Para el hito (Mesa de Ayuda) en el año 2023, categoría Oficina de Sistemas &gt; GIT_Plataformas Tecnologicas se crearon 14086 casos, de los cuales se gestionaron 14086 cumpliendo con el 100% del equivalente al 60%. del indicador.  
2. Para el hito (Servidores Monitoreados) en el año 2023 se agregaron 231 servidores, de los cuales se han monitoreados 231 equivalente al 30%, el cumplimiento para este segundo semestre fue del 30% de 30%
3. Para el hito (Equipos Gestionado) en el año 2023 se han registrado 3.047 en la plataforma Ocsinventory de 3.010 equipos en servicio reportados por el software SAI de almacén, el cumplimiento para este segundo semestre fue del 10%.
</t>
  </si>
  <si>
    <r>
      <rPr>
        <b/>
        <sz val="8"/>
        <color rgb="FF000000"/>
        <rFont val="Segoe UI"/>
        <family val="2"/>
      </rPr>
      <t>Plataforma mesa de ayuda</t>
    </r>
    <r>
      <rPr>
        <sz val="8"/>
        <color rgb="FF000000"/>
        <rFont val="Segoe UI"/>
        <family val="2"/>
      </rPr>
      <t xml:space="preserve"> - (Meta OSIS_9 II SEMESTRE - Casos Gestionados Plataforma GLPI - Sistemas).
</t>
    </r>
    <r>
      <rPr>
        <b/>
        <sz val="8"/>
        <color rgb="FF000000"/>
        <rFont val="Segoe UI"/>
        <family val="2"/>
      </rPr>
      <t>Plataforma Servidores Monitoreados</t>
    </r>
    <r>
      <rPr>
        <sz val="8"/>
        <color rgb="FF000000"/>
        <rFont val="Segoe UI"/>
        <family val="2"/>
      </rPr>
      <t xml:space="preserve"> - (Meta OSIS_9 II SEMESTRE - Servidores Gestionados Plataforma Centreon - Sistemas).
</t>
    </r>
    <r>
      <rPr>
        <b/>
        <sz val="8"/>
        <color rgb="FF000000"/>
        <rFont val="Segoe UI"/>
        <family val="2"/>
      </rPr>
      <t xml:space="preserve">Plataforma equipos Gestioandos </t>
    </r>
    <r>
      <rPr>
        <sz val="8"/>
        <color rgb="FF000000"/>
        <rFont val="Segoe UI"/>
        <family val="2"/>
      </rPr>
      <t>- (Meta OSIS_9 II SEMESTRE - Equipos Gestionado Plataforma OCSinventory - Sistemas
Meta OSIS_9 II SEMESTRE - Equipos Gestionado Plataforma SAI - Almacen).</t>
    </r>
  </si>
  <si>
    <t>OSIS_10</t>
  </si>
  <si>
    <t>Proyectos de interoperabilidad habilitados para el fortalecimiento interinstitucional en su componente del servicio ciudadano de interoperabilidad en el marco de la política de Gobierno digital, como apoyo para la recolección y difusión de las Operaciones Estadísticas del DANE.</t>
  </si>
  <si>
    <t xml:space="preserve">Porcentaje de avance en la gestión de servicios habilitados </t>
  </si>
  <si>
    <t>Servicios de interoperabilidad habilitados </t>
  </si>
  <si>
    <t>10. Gestión de Información y documental</t>
  </si>
  <si>
    <t>Se genera la actualización del documento de arquitectura y referencia para las soluciones de interoperabilidad actualizando las herramientas y el inventario de tecnología aplicada para esta funcionalidad</t>
  </si>
  <si>
    <t>ArquitecturaSolucion_Interoperabilidad 2023</t>
  </si>
  <si>
    <t>Se genera avance del 50 % de Un (1) documento de especificación de intercambio de cada servicio, pruebas del servicio a través de PDI</t>
  </si>
  <si>
    <t>MATRIZ_ODS_DSD_4.0 (2)
Un (1) documento de especificación de intercambio de cada servicio ODS. 
FormatoIdentificacionNecesidades ODS MEN
FormatoIdentificacionNecesidades ODS MINMINAS
FormatoIdentificacionNecesidades ODS UARIV
INDICADORES ODS  MEN
INDICADORES ODS  UARIV
INDICADORES ODS INS
INDICADORES ODS MINENERGIA</t>
  </si>
  <si>
    <t xml:space="preserve">Se diligencia la documentación remitida por la AND para realizar las pruebas de  comunicación de xroad en los indicadores ODS
Se construye el documento con la implementación  Un (1) documento de especificación de intercambio de cada servicio, pruebas del servicio a través de PDI de servicios de intercambio de ODS.  (100%) </t>
  </si>
  <si>
    <t>FORMATO ANEXO TÉCNICO DE INTEROPERABILIDAD INS
FORMATO ANEXO TÉCNICO DE INTEROPERABILIDAD MINENERGIA
FORMATO ANEXO TÉCNICO DE INTEROPERABILIDAD UARIV"
Pruebas del consumo ODS mediante XROAD</t>
  </si>
  <si>
    <t xml:space="preserve"> $                                            18.686.491</t>
  </si>
  <si>
    <t xml:space="preserve">Se finaliza  el documento de especificación de intercambio del servicio y pruebas del servicio Web. – para un cumplimiento del 100% al mes de diciembre correspondiente a la meta del Proyectos de interoperabilidad habilitados para el fortalecimiento interinstitucional en su componente del servicio ciudadano de interoperabilidad en el marco de la política de Gobierno digital, como apoyo para la recolección y difusión de las Operaciones Estadísticas del DANE  correspondiente a lo programado para la vigencia 2023. </t>
  </si>
  <si>
    <t>Un documento de especificación de intercambio del servicio y pruebas del servicio Web. .docx -  1. PRY_002_001 PRODUCTOS FINALES 2023</t>
  </si>
  <si>
    <t>Como evidencia de la meta se adjuntan documentos que tienen relacion con el  entregable, referente al marco de la política de Gobierno digital, como apoyo para la recolección y difusión de las Operaciones Estadísticas del DANE.</t>
  </si>
  <si>
    <t>OSIS_11</t>
  </si>
  <si>
    <t xml:space="preserve">Requerimientos de gestión de datos atendidos para el fortalecimiento de procesos de producción y calidad de información de OOEE y RRAA del DANE. </t>
  </si>
  <si>
    <t>(Número de incidentes y requerimientos de gestión de información atendidos / Número de incidentes y requerimientos de gestión de información solicitados) *100</t>
  </si>
  <si>
    <t>Requerimientos atendidos</t>
  </si>
  <si>
    <t>Se atendieron e el 100% de las incidentes y requerimientos de gestión de información de acuerdo a lo planeado para el mes enero;  para el fortalecimiento de procesos de producción y calidad de información de OOEE y RRAA del DANE.</t>
  </si>
  <si>
    <t xml:space="preserve">Informe de atención a solicitudes Marzo 2023
Documento aplicativo GLPI Marzo </t>
  </si>
  <si>
    <t>Se atendieron el 100% de  las incidentes y requerimientos de gestión de información de acuerdo a lo planeado para el mes Junio;  para el fortalecimiento de procesos de producción y calidad de información de OOEE y RRAA del DANE</t>
  </si>
  <si>
    <t xml:space="preserve">Documento aplicativo GLPI Junio
Informe de atención a solicitudes  Junio 2023 </t>
  </si>
  <si>
    <t xml:space="preserve">Resumen. Se   atendieron   las   solicitudes   correspondientes   a   la   categoría Automatización SAS-GEIH Marco 2005:  0 Requerimientos,  Automatización SAS-GEIH Marco 2018: 38  Requerimientos, Automatización SAS-Otras Encuestas: 29 Requerimientos,  Trasmisión de Información Bajo Estándar SDMX: 14 Requerimientos, Bases y Bodegas de Datos de OOEE: 03 requerimientos, Datos Maestros: 01 Requerimiento Intercambio de Información e Interoperabilidad: 22 requerimientos, Gestión de almacenamiento, procesamiento y custodia de datos: 06 Requerimientos. y disposición de información para procesos de producción: 14 requerimientos.
Número de incidentes y requerimientos solicitados: 127 solicitudes 
Número de incidentes y requerimientos atendidos:  127 solicitudes
Fórmula de cálculo del indicador: Número de incidentes y requerimientos de gestión de información atendidos/Número de incidentes y requerimientos de gestión de información solicitados) *100: 100%
Resultado del cálculo del indicador: (127/127) *100=100%
La trazabilidad se evidencia en el aplicativo GLPI relacionado en el reporte a continuación, dicho reporte permitió generar el cálculo del indicador por subcategoría.
Nota. Para la categoría de Automatización SAS-GEIH 2018 – 2005 se encuentran compiladas en el GLPI N.º 69231  y Automatización SAS - Otras Encuestas se encuentran compiladas en el GLPI N.º 69232 y Bases y Bodegas de Datos de OOEE se encuentran compiladas en el GLPI N.º 69234 Y 71587
Para un total de 127 solicitudes registradas en 61 Casos en GLPI, relacionados en el reporte.  </t>
  </si>
  <si>
    <t>GLPI SEPTIEMBRE 2023
REPORTE DE INDICADORES MES DE SEPTIEMBRE ALMACENAMIENTO Y DISPOSICIÓN
REPORTE INDICADOR GEIH SEPTIEMBRE
reporte indicador septiembre de lago de datos
REPORTE INDICADORES MES DE SEPTIEMBRE INTEROPERABILIDAD
REPORTE INDICADORES SEPTIEMBRE 2023</t>
  </si>
  <si>
    <t xml:space="preserve"> $                                          168.853.983</t>
  </si>
  <si>
    <t>Se atendió el 100% de los requerimientos de gestión de datos para el fortalecimiento de procesos de producción y calidad de información de OOEE y RRAA del DANE.  
Se atendieron las solicitudes correspondientes a la categoría  Automatización SAS-GEIH Marco 2005: 0 Requerimientos, Automatización SAS-GEIH Marco 2018: 42 Requerimientos, Automatización SAS-Otras Encuestas: 48 Requerimientos, Trasmisión de Información Bajo Estándar SDMX: 14 Requerimientos, Bases y Bodegas de Datos de OOEE: 02 requerimientos, Datos Maestros: 01
Requerimiento Intercambio de Información e Interoperabilidad: 25 requerimientos, Gestión de almacenamiento, procesamiento y custodia de datos: 03 Requerimientos, disposición de información para procesos de producción: 12 requerimientos y automatización de datos para las operaciones: 0 Requerimientos.
Número de incidentes y requerimientos solicitados: 147 solicitudes 
Número de incidentes y requerimientos atendidos: 147 solicitudes
Fórmula de cálculo del indicador: Número de incidentes y requerimientos de gestión de información atendidos/Número de incidentes y requerimientos de gestión de información solicitados) *100: 100%
Resultado del cálculo del indicador: (147147) *100=100%
La trazabilidad se evidencia en el aplicativo GLPI relacionado en el reporte a  continuación, dicho reporte permitió generar el cálculo del indicador por  subcategoría.
Nota. Para la categoría de Automatización SAS-GEIH 2018 – 2005 se encuentran  compiladas en el GLPI N.º 79877 y Automatización SAS - Otras Encuestas se  encuentran compiladas en el GLPI N.º 79880 y Bases y Bodegas de Datos de OOEE  se encuentran compiladas en el GLPI N.º 79882
Para un total de 147 solicitudes registradas en 58 Casos en GLPI, relacionados en el reporte.</t>
  </si>
  <si>
    <t xml:space="preserve">
GLPI DICIEMBRE 2023
Indicadores Diciembre 2023 Interoperabilidad
Reporte de Indicadores GLPI Diciembre 2023 automatización 
Reporte de Indicadores mes de Diciembre de 2023 OOEE
Reporte indicador incidencias GLPI Lago de Datos - Diciembre 2023</t>
  </si>
  <si>
    <t xml:space="preserve">En el analisis de la descripcion de la meta se observa que tiene relacion con las evidencias y el entregable como es el reporte mensual de los idicadores y la atencion a las solicitudes de Gestión de Información correspondientes. </t>
  </si>
  <si>
    <t>OSIS_12</t>
  </si>
  <si>
    <t xml:space="preserve">Proyectos de automatización habilitados para el fortalecimiento de los procesos de producción y calidad de información que aporte a la gestión estadística de las Direcciones Técnicas del DANE. </t>
  </si>
  <si>
    <t xml:space="preserve">
Porcentaje de avance en la gestión de proyectos automatizados habilitados </t>
  </si>
  <si>
    <t>Proyectos de automatización habilitados </t>
  </si>
  <si>
    <t>Avance del 25%  documento del proyecto  con  el cumplimiento de  las diferentes etapas de la  automatización requerida y  Documentación del proyecto en la herramienta - GITLAB
Se construyó la estructura del documento de proyectos de automatización en el lago de datos en nube. Se realizó el respectivo avance correspondiente
Se construyó el repositorio de los proyectos que se están realizando en el lago de datos en nube. Se realizó el respectivo avance correspondiente.</t>
  </si>
  <si>
    <t xml:space="preserve">OSIS_12_PETI_006_Casos_Prueba_Lago_Datos_Nube_Vr3_30042023
Registro de imágenes del proyecto en la herramienta - GITLAB </t>
  </si>
  <si>
    <t>Avance del 50%  documento del proyecto  con  el cumplimiento de  las diferentes etapas de la  automatización requerida y  Documentación del proyecto en la herramienta - GITLAB
Se construyó la estructura del documento de proyectos de automatización en el lago de datos en nube. Se realizó el respectivo avance correspondiente
Se construyó el repositorio de los proyectos que se están realizando en el lago de datos en nube. Se realizó el respectivo avance correspondiente.</t>
  </si>
  <si>
    <t xml:space="preserve">
Producto 1 - Documento del proyecto automatización requerida:
OOSIS_13_PETI_006_Casos_Prueba_Lago_Datos_Nube_Vr2_30042023
Producto 2 - Documentación del proyecto en la herramienta - GITLAB - Abril
Producto 1 - Documento del proyecto automatización requerida:
OSIS_13_PETI_006_Casos_Prueba_Lago_Datos_Nube_Vr3_30052023
Producto 2 - Documentación del proyecto en la herramienta - GITLAB - Mayo
Producto 1 - Documento del proyecto automatización requerida:
OSIS_13_PETI_006_Casos_Prueba_Lago_Datos_Nube_Vr4_30062023
Producto 2 - Documentación del proyecto en la herramienta - GITLAB - Junio</t>
  </si>
  <si>
    <t>Avance del 75%  documento del proyecto  con  el cumplimiento de  las diferentes etapas de la  automatización requerida y  Documentación del proyecto en la herramienta - GITLAB
Se construyó la estructura del documento de proyectos de automatización en el lago de datos en nube. Se realizó el respectivo avance correspondiente
Se construyó el repositorio de los proyectos que se están realizando en el lago de datos en nube. Se realizó el respectivo avance correspondiente.</t>
  </si>
  <si>
    <t>OSIS_13_PETI_006_Casos_Prueba_Lago_Datos_Nube_Vr6_31072023
OSIS_13_PETI_006_Casos_Prueba_Lago_Datos_Nube_Vr6_31082023
OSIS_13_PETI_006_Casos_Prueba_Lago_Datos_Nube_Vr6_31092023
Documentación del proyecto en la herramienta - GITLAB</t>
  </si>
  <si>
    <t>Se desarrollo el 100% de los Proyectos de automatización habilitados para el fortalecimiento de los procesos de producción y calidad de información que aporte a la gestión estadística de las Direcciones Técnicas del DANE.</t>
  </si>
  <si>
    <t>Un documento del proyecto con el cumplimiento de las diferentes etapas de la automatización requerida..docx -  6. PRY_002_006 PRUDUCTOS FINALES 2023</t>
  </si>
  <si>
    <t>NAYDU ALEXANDRA DIAZ HEREDIA</t>
  </si>
  <si>
    <t xml:space="preserve"> La formula del indicador no esta clara en su descripción  de como se calcula el procentaje de este. De acuerdo a las evidencias cargadas, para el segundo semestre 2023; se pueden visualizar  documentos de trabajo de los proyectos de automatización adelantos en virtud de variadas actividades;  en cuanto al entregable establecido para la meta es importante aclarar,  si éste al ser producto  soporte del 100% de la meta; debe estar avalado por el jefe de oficina con algunos VoBo de aprobación e incluso con  firma de  elaborado y si lo encontramos en algún repositorio institucional o como  publicación. 
</t>
  </si>
  <si>
    <t>OSIS_13</t>
  </si>
  <si>
    <t>Piloto de modernización implementado para la actualización de la arquitectura de solución del lago de datos que fortalezca la producción estadística a partir de la innovación y la gestión tecnológica.</t>
  </si>
  <si>
    <t xml:space="preserve">Porcentaje de avance en la  implementación del piloto de modernización </t>
  </si>
  <si>
    <t>Arquitectura de Solución actualizada </t>
  </si>
  <si>
    <t xml:space="preserve">Se construyó la estructura del documento de los casos de prueba a evaluar en los diferentes servicios de la nube. </t>
  </si>
  <si>
    <t xml:space="preserve">OSIS_13_PETI_007_Casos_Prueba_Por_Proveedor_2023-V.0.4 </t>
  </si>
  <si>
    <t xml:space="preserve">Se construyó la estructura del documento de los casos de prueba a evaluar en los diferentes servicios de la nube.
Se realiza la evaluación de los proveedores y se  estructura del documento de los casos de prueba a evaluar en los diferentes servicios de la nube.
Se realiza la evaluación de los proveedores y se  documentan   los resultados de prueba de evaluación de los  diferentes servicios de la nube. </t>
  </si>
  <si>
    <t>OSIS_14_PETI_007_Casos_Prueba_Por_Proveedor_2023-V.0.6
OSIS_14_PETI_007_Casos_Prueba_Por_Proveedor_2023-V.0.7
OSIS_14_PETI_007_Casos_Prueba_Por_Proveedor_2023-V.0.8</t>
  </si>
  <si>
    <t>"OSIS_14_PETI_007_Casos_Prueba_Por_Proveedor_2023-V.0.9.7 Evaluacion"
OSIS_14_PETI_007_Casos_Prueba_Por_Proveedor_2023-V.1.0
RFI_SERVICIOS_ANALITICA_NUBE-DANE-V1.0
Arquitectura_logica
OSIS_14_PETI_007_Casos_Prueba_Por_Proveedor_2023-V.2.0</t>
  </si>
  <si>
    <t xml:space="preserve">Meta finalizada 100% en el mes de septiembre </t>
  </si>
  <si>
    <t>OSIS_14</t>
  </si>
  <si>
    <t>Piloto de datos maestros habilitado para el fortalecimiento de la producción estadística a partir de la innovación y la gestión tecnológica del DANE</t>
  </si>
  <si>
    <t>Porcentaje de avance en la implementación del piloto de datos maestros</t>
  </si>
  <si>
    <t>Base de datos maestros habilitado </t>
  </si>
  <si>
    <t xml:space="preserve">Se realizó la actualización de la arquitectura de referencia de datos maestros incorporando las descripciones para el maestro _empresas para continuar con el plan de trabajo del esquema de gobierno tecnológico del maestro personas. </t>
  </si>
  <si>
    <t>Arquitectura de Referencia Datos Maestros</t>
  </si>
  <si>
    <t>Se realizó la actualización de la arquitectura de referencia de datos maestros incorporando las descripciones para el maestro _empresas para continuar con el plan de trabajo del esquema de gobierno tecnológico del maestro personas.
Se finaliza el documento con el esquema de gobierno tecnológico de los datos maestros de personas.</t>
  </si>
  <si>
    <t>Cronograma Elaboración Documento Política de datos Maestros
ESQUEMA GOBIERNO DE DATOS-2
Documento ESQUEMA GOBIERNO DE DATOS-2</t>
  </si>
  <si>
    <t xml:space="preserve">Se realizó la construcción del Diccionario de Datos  BD Datos Maestros y Correspondencia Se realiza el procedimiento para paso a producción y se presenta frente a comité, para su aprobación
Se dispone la Base de Datos en Producción del maestro personas </t>
  </si>
  <si>
    <t>Diccionario de Datos BD Datos Maestros y Correspondencia REBP V2
PRY_002_008 GLPI - Casos - 68803
Septiembre-  Paso a Producción Base de Datos Maestros - Personas</t>
  </si>
  <si>
    <t>Se finaliza al  100% de la documentación de las especificaciones del Maestro empresas. para un cumplimiento del 100% al mes de diciembre del  Piloto de datos maestros habilitado para el fortalecimiento de la producción estadística a partir de la innovación y la gestión tecnológica del DANE</t>
  </si>
  <si>
    <t>Un Documento con las especificaciones del Maestro empresas. .docx -   8. PRY_002_008 PRUDUCTOS FINALES 2023</t>
  </si>
  <si>
    <t xml:space="preserve">La formula del indicador no esta clara en su descripción  de como se calcula el procentaje de este. El producto entregable establecido es "Base de datos maestros habilitado" las evidencias documentadas son informes del detalle de avance; es importante dejarla evidencia con el lik al repositorio de la base y en cuanto a los informes que acompañna el entregable, estos deben ser documentos definitivos  con referencia de quien proyecta,  avales y vistos buenos.  </t>
  </si>
  <si>
    <t>OSIS_15</t>
  </si>
  <si>
    <t xml:space="preserve"> Sistemas de Información generados e implementados para la captura e inicio de los operativos de las temáticas sociales, índices, agropecuarias, económicas y administrativas, de las cuales se hayan recibido solicitudes de desarrollo.</t>
  </si>
  <si>
    <t>Cantidad de formatos "Matriz de ejecución de prueba" para desarrollo de los sistemas de información requeridos por los usuarios aprobados en estado de paso a producción. / Cantidad de formatos "Matriz de ejecución de prueba" para desarrollo de los sistemas de información enviados a los usuarios para validación *(100)</t>
  </si>
  <si>
    <t>Informe técnico con base en los formatos de Matriz de ejecución de prueba para desarrollo</t>
  </si>
  <si>
    <t>Sistemas de información que cuentan con matrices de prueba ejecutadas y aprobadas durante el I semestre de 2023: SAE</t>
  </si>
  <si>
    <t>GTE020PDT002f001_V8_MatrizDeEjecucionDePruebas (4).xlsx</t>
  </si>
  <si>
    <t>Sistemas de información que cuentan con matrices de prueba ejecutadas y aprobadas durante el IV semestre a reportar:               Desarrollo Orfeo                                                                                                                                                                                    Desarrollo Identificación Carnetización DICE (CENU)</t>
  </si>
  <si>
    <t>IVTrimestre2023-ORFEO_InformeTécnico                                                                                                                                                                                                                                                                                                      
IVTrimestre2023-SIPO_InformeTécnico</t>
  </si>
  <si>
    <t>La formula del indicador no esta clara en su descripción  de como se calcula el procentaje de este.  El producto entregabel es una base de datos la cula no es encontrada en el repositorio de evidencias; en la carpeta se encuentran documentos tipo informe de word, los cuales para ser soporte de evidencia deberian ser documentos definitivos  con referencia de quien proyecta,  avales y vistos buenos.</t>
  </si>
  <si>
    <t>OSIS_16</t>
  </si>
  <si>
    <t>Sistemas de Información mantenidos para la captura y/o inicio del operativo de las temáticas sociales, índices, agropecuarias, económicas y administrativas, de las cuales se hayan recibido solicitudes de mantenimiento.</t>
  </si>
  <si>
    <t>Cantidad de formatos "Matriz de ejecución de prueba" para mantenimientos de los sistemas de información requeridos por los usuarios aprobados en estado de paso a producción. / Cantidad de formatos "Matriz de ejecución de prueba" para mantenimientos de los sistemas de información enviados a los usuarios para validación *(100)</t>
  </si>
  <si>
    <t>Informe técnico con base en los formatos de Matriz de ejecución de prueba para mantenimientos</t>
  </si>
  <si>
    <t>Sistemas de información que cuentan con matrices de prueba ejecutadas y aprobadas durante el I semestre de 2023:</t>
  </si>
  <si>
    <t>6. GTE020PDT002f001_V7_MatrizDeEjecucionDePruebas_1_FormularioWeb.xlsx
GTE020PDT002f001_V8_MatrizDeEjecucionDePruebas_AppLicores_202306.xlsx</t>
  </si>
  <si>
    <t>Sistemas de información que cuentan con matrices de prueba ejecutadas y aprobadas durante el IV semestre a reporta                                                                                                                                                        Mantenimiento EVI
Mantenimiento SAI</t>
  </si>
  <si>
    <t>IVTrimestre2023-EVI_InformeTécnico                                                                                                                                                                                                                                                                                                                                                                                                                                                              IVTrimestre2023-SAI_InformeTécnico</t>
  </si>
  <si>
    <t xml:space="preserve">La formula del indicador no esta clara en su descripción  de como se calcula el procentaje de este. De acuerdo a las evidencias cargadas, para el segundo semestre 2023; se pueden visualizar  documentos de trabajo de respuesta a las diferentes solicitudes de desarrollo y mantenimiento de sistemas de información adminsitrativos;  en cuanto al entregable establecido para la meta es importante aclarar,  si éste al ser producto  soporte del 100% de la meta; debe estar avalado por el jefe de oficina con algunos VoBo de aprobación e incluso con  firma de  elaborado y si lo encontramos en algún repositorio institucional o como  publicación. </t>
  </si>
  <si>
    <t>OSIS_17</t>
  </si>
  <si>
    <t>Sistemas de Información soportados para la captura y/o inicio del operativo de las temáticas de sociales, índices, agropecuarias, económicas y administrativas, de las cuales se hayan recibido solicitudes mediante la herramienta designada por mesa de servicio.</t>
  </si>
  <si>
    <t>Cantidad de servicios solicitados por los usuarios para soportar los sistemas de información registrados en la plataforma de servicios en estado cerrado / Cantidad de servicios solicitados  por los usuarios para soportar los sistemas de información registrados en la plataforma de servicios.  *(100)</t>
  </si>
  <si>
    <t xml:space="preserve">Informe mensual de soporte recibidos mediante mesa de servicio  </t>
  </si>
  <si>
    <t xml:space="preserve">
70%</t>
  </si>
  <si>
    <t xml:space="preserve">
80%</t>
  </si>
  <si>
    <t xml:space="preserve">
90%</t>
  </si>
  <si>
    <t xml:space="preserve">Sistemas de información con casos tipo incidencia que fueron solicitados en la herramienta de Mesa de Servicios y a los cuales se les dio solución durante el mes a reportar: Aplicativo cartera hipotecaria de vivienda, Aplicativo índice de costos de la educación superior, EGIT - Encuesta de gasto interno en turismo, Encuesta pulso social, ICCP - Índice de costos de la construcción pesada, ICCV - Índice de costos de la construcción de vivienda, ICTCP - Índice de costos de transporte de carga y de pasajeros intermunicipal, IPC - Índice de precios al consumidor, IPP - Índice de precios del productor, GEIH - Gran encuesta integrada de hogares, Orfeo, Recuento transversal, SIIAF - Sistema integrado de información administrativa y financiera </t>
  </si>
  <si>
    <t>03-marzo_ReporteGLPIFiltrado.xlsx</t>
  </si>
  <si>
    <t>Sistemas de información con casos tipo incidencia que fueron solicitados en la herramienta de Mesa de Servicios y a los cuales se les dio solución durante el mes a reportar: Aplicativo censo nacional arrocero, Aplicativo estadísticas de exportaciones, Aplicativo estadísticas de importaciones, Aplicativo estadísticas vitales, CEED - Censo de edificaciones, EAC - Encuesta anual de comercio, EAI - Encuesta ambiental industrial, EGIT - Encuesta de gasto interno en turismo, ENCSPA - Encuesta nacional de consumo de sustancias psicoactivas, Encuesta pulso social, ICCP - Índice de costos de la construcción pesada, ICCV - Índice de costos de la construcción de vivienda , ICES - Índices de costos de la educación superior , ICTCP - Índice de costos de transporte de carga y de pasajeros intermunicipal, IPC - Índice de precios al consumidor , IPP - Índice de precios del productor , GEIH - Gran encuesta integrada de hogares , KACTUS, Orfeo, SIIAF - Sistema integrado de información administrativa y financiera</t>
  </si>
  <si>
    <t>06-junio_ReporteGLPIFiltrado_SI.xlsx</t>
  </si>
  <si>
    <t>Sistemas de información con casos tipo incidencia que fueron solicitados en la herramienta de Mesa de Servicios y a los cuales se les dio solución durante el mes a reportar:  Aplicativa muestra trimestral de servicios Bogotá
 Aplicativo índice de costos de la educación superior
 CEED - Censo de edificaciones
 Certificados en línea para contratistas
 ECP - Encuesta de cultura política
 ECSC - Encuesta de convivencia y seguridad ciudadana
 ECV - Encuesta de calidad de vida
 ECV - Encuesta de calidad de vida
 EDI - Encuesta sobre ambiente y desempeño institucional nacional
 EDID - Encuesta sobre ambiente y desempeño institucional departamental
 Educación formal
 EGIT - Encuesta de gasto interno en turismo
 Encuesta pulso social
 GEIH - Gran encuesta integrada de hogares
 ICCP - ÍNDICE DE COSTOS DE LA CONSTRUCCIÓN PESADA
 ICES - ÍNDICES DE COSTOS DE LA EDUCACIÓN SUPERIOR
 ICET - Índice de Capacidad Estadística Territorial
 ICTCP - ÍNDICE DE COSTOS DE TRANSPORTE DE CARGA Y DE PASAJEROS INTERMUNICIPAL
 IPC - Índice de precios al consumidor
 IPP - Índice de precios del productor
 KACTUS GESTION HUMANA
 Orfeo
 PVPLVA - Precios de venta al público de licores, vinos, aperitivos y similares
 SIIAF - SISTEMA INTEGRADO DE INFORMACIÓN ADMINISTRATIVA Y FINANCIERA
 SIIAF - SISTEMA INTEGRADO DE INFORMACIÓN ADMINISTRATIVA Y FINANCIERA -   SAE (Sistema de Almacén - Elementos de Consumo)
 SIIAF - SISTEMA INTEGRADO DE INFORMACIÓN ADMINISTRATIVA Y FINANCIERA -  SAI (Sistema de Almacén - Elementos Devolutivos)
 SIIAF - SISTEMA INTEGRADO DE INFORMACIÓN ADMINISTRATIVA Y FINANCIERA -  SICO (Sistema de Contratación)</t>
  </si>
  <si>
    <t>06-Septiembre-ReporteGLPIFiltrado_SI</t>
  </si>
  <si>
    <t xml:space="preserve"> $                                            94.896.574</t>
  </si>
  <si>
    <t>Sistemas de información con casos tipo incidencia que fueron solicitados en la herramienta de Mesa de Servicios y a los cuales se les dio solución durante el mes a reportar:
IPC - Índice de precios al consumidor
EVI - Encuesta de Visitantes Internacionales
Orfeo
ECV - Encuesta de calidad de vida
GEIH - Gran encuesta integrada de hogares
EGIT - Encuesta de gasto interno en turismo
CEED - Censo de edificaciones
SIIAF - Sistema Integrado de Información Administrativa y Financiera
ICCV - Índice de Costos de la Construcción de Vivienda
IPP - Índice de precios del productor
CEED - Censo de edificaciones
EMICRON - Encuesta de micronegocios
ECP - Encuesta de cultura política
Aplicativo estadísticas de importaciones
Aplicativo estadísticas de exportaciones
ESAG - Encuesta de sacrificio de ganado
ENA - Encuesta nacional agropecuaria
ICTCP - Índice de Costos de Transporte de Carga y de Pasajeros Intermunicipal
IPC - Índice de precios al consumidor 
ICTCP - Índice de Costos de Transporte de Carga y de Pasajeros Intermunicipal
ICES - Índices de costos de la educación superior
ICCP - Índice de costos de la construcción pesada
ENCSPA - Encuesta nacional de consumo de sustancias psicoactivas</t>
  </si>
  <si>
    <t>12-diciembre_ReporteGLPIFiltrado_SI.xlsx</t>
  </si>
  <si>
    <t>En la carpeta de evidencias, se encuentran los reportes mensuales, en base de datos de los servicios; sin embargo la meta  establece como entregable un "Informe mensual de soporte recibidos mediante mesa de servicio" el cual no se encuentra en ningun mes para  verificación de la información con la cual se cuantifica la  medición ; no se adoptó la recomendacion que al repecto se hizo en el informe de seguimiento anterior por parte del Auditor OCI: " Para brindar una descripción cualitativa más completa, se recomienda agregar cómo se calculó este avance de acuerdo a la fórmula del indicador propuesto para la meta".</t>
  </si>
  <si>
    <t>OSIS_18</t>
  </si>
  <si>
    <t>Sistemas de Información generados e implementados para la captura e inicio del operativo de las temáticas de Comercio, Servicios e Industria, Infraestructura, de las cuales se hayan recibido solicitudes de desarrollo.</t>
  </si>
  <si>
    <t xml:space="preserve"> Cantidad de formatos "Matriz de ejecución de prueba" para desarrollo de los sistemas de información requeridos por los usuarios aprobados en estado de paso a producción. / Cantidad de formatos "Matriz de ejecución de prueba" para desarrollo de los sistemas de información enviados a los usuarios para validación *(100)</t>
  </si>
  <si>
    <t xml:space="preserve"> Informe técnico con base en los formatos de Matriz de ejecución de prueba para desarrollo</t>
  </si>
  <si>
    <t xml:space="preserve"> $                                                       23.841.754,00</t>
  </si>
  <si>
    <t>Sistemas de información que cuentan con matrices de prueba ejecutadas y aprobadas durante el I semestre de 2023: EAC - Encuesta anual de comercio</t>
  </si>
  <si>
    <t>OSIS_18_AIOC-Matriz_Pruebas_02_05_2023_EAC_PDA.xlsx</t>
  </si>
  <si>
    <t>Sistemas de información que cuentan con matrices de prueba ejecutadas y aprobadas durante el IV semestre a reportar:
Cartera hipotecaria de vivienda - CHV y Financiación de Vivienda - FIVI
Censo de Pescadores
Concreto premezclado - EC y Cemento gris - ECG
Encuesta mensual de servicios - EMS y Encuesta mensual de servicios de Bogotá - EMSB
Liquidación de sentencias
Nueva Encuesta anual de comercio - EAC</t>
  </si>
  <si>
    <t>IIITrimestre2023-CensoPescadores_InformeTécnico.docx
IIITrimestre2023-CHV-FIVI_InformeTécnico.docx
IIITrimestre2023-EAC_InformeTécnico.docx
IIITrimestre2023-EC-ECG_InformeTécnico.docx
IIITrimestre2023-EMS_InformeTécnico.docx
IIITrimestre2023-LiquidacionSentencias_InformeTécnico.docx</t>
  </si>
  <si>
    <t xml:space="preserve">No hay claridad en la medicion de la meta, la formula aduce una cantidad de  servicios requeridos en prueba,contra la relación de pruebas efectivamente realizadas,  en las evidencias se aportan los respectivos informes del apoyo informatico brindado a cada proyecto u operación estadística; sin embargo en términos del seguimiento a la meta, no se encuentra un documento o una descripción clara de los valores tomados para el cálculo de la medición. De otra parte, en la revision delos documentos soportes aportados en eparte  ESTADO DEL PROYECTO,  hay descripcion de unos porcentajes de avAnce por diferentes actividades, que si fuesen promediados en su totAlidad no arrojan un 100%  que es el porcentaje de cumplimiento reportado total. </t>
  </si>
  <si>
    <t>OSIS_19</t>
  </si>
  <si>
    <t>Sistemas de Información actualizados para la captura y/o inicio del operativo de las temáticas de Comercio, Servicios, Industria, SIPSA e Infraestructura, de las cuales se hayan recibido solicitudes de mantenimiento.</t>
  </si>
  <si>
    <t>Cantidad de formatos "Matriz de ejecución de prueba" para mantenimientos de los sistemas de información requeridos por los usuarios aprobados en estado de paso a producción. / Cantidad de formatos "Matriz de ejecución de prueba" para mantenimientos de los sistemas de información enviados a los usuarios para validación. *(100)</t>
  </si>
  <si>
    <t xml:space="preserve"> $                                                     124.373.871,00</t>
  </si>
  <si>
    <t>Sistemas de información que cuentan con matrices de prueba ejecutadas y aprobadas durante el I semestre de 2023: EMCES - Encuesta Mensual de Comercio Exterior de Servicios, EAS - Encuesta anual de servicios, EAC - Encuesta anual de comercio, EAI - Encuesta ambiental industrial, ECG Estadísticas de Cemento Gris, EC - Estadísticas de Concreto Premezclado, ELIC - Estadísticas de Licencias de Construcción, EMS - Encuesta mensual de servicios</t>
  </si>
  <si>
    <t>EAC_PDA-Matriz_Pruebas_02_05_2023_.xlsx
EAI.zip
EAS-GTE020PDT002f001_V1 Matriz pruebas EAS 04042023 - Fichas y Estados.xlsx
EAS-GTE020PDT002f001_V1 Matriz pruebas EAS 26042023 - Fichas y Estados.xlsx
EAS-GTE020PDT002f001_V1 Matriz pruebas EAS 26042023 - General.xlsx
EAS-MATRIZ PRUEBAS 14-06-2023.xlsx
ECG - EC.zip
ELIC.zip
EMCES-GTE020PDT002f001_V6_matrizEjecuciondepruebas 31052023 (1).xlsx
EMS.zip
SIPSA-LECHE_GTE020PDT002f001_V6_matrizEjecuciondepruebas Var. Leche.xlsx</t>
  </si>
  <si>
    <t xml:space="preserve">Sistemas de información que cuentan con matrices de prueba ejecutadas y aprobadas durante el IV semestre a reportar:
Encuesta Anual de Servicios – EAS
Encuesta Mensual de Comercio Exterior de Servicios - EMCES
Encuesta Mensual Manufacturera con Enfoque Territorial - EMMET
Sistema de Información de Precios - SIPSA </t>
  </si>
  <si>
    <t>IIITrimestre2023-EMMET_InformeTécnico.docx
IIITrimestre2023-SIPSA_InformeTécnico.docx
IIITrimestre2023-EMCES_InformeTécnico.docx
IIITrimestre2023-EAS_InformeTécnico.docx</t>
  </si>
  <si>
    <t xml:space="preserve">No hay claridad en la medicion de la meta, la formula aduce una cantidad de  servicios requeridos en prueba,contra la relación de pruebas efectivamente realizadas,  en las evidencias se aportan los respectivos informes del apoyo informatico brindado a cada proyecto u operación estadística; sin embargo en términos del seguimiento a la meta, no se encuentra un documento o una descripción clara de los valores tomados para el cálculo de la medición. De otra parte, en la revision delos documentos soportes aportados en eparte  ESTADO DEL PROYECTO,  hay descripcion de unos porcentajes de avance por diferentes actividades, que si fuesen promediados en su totalidad no arrojan un 100%  que es el porcentaje de cumplimiento reportado total. </t>
  </si>
  <si>
    <t>OSIS_20</t>
  </si>
  <si>
    <t>Sistemas de Información soportados para la captura y/o inicio del operativo de las temáticas de Comercio, Servicios, Industria, SIPSA e Infraestructura, de las cuales se hayan recibido solicitudes mediante la herramienta designada por mesa de servicio.</t>
  </si>
  <si>
    <t xml:space="preserve"> Cantidad de servicios solicitados por los usuarios para soportar los sistemas de información registrados en la plataforma de servicios en estado cerrado / Cantidad de servicios solicitados  por los usuarios para soportar los sistemas de información registrados en la plataforma de servicios.  *(100)</t>
  </si>
  <si>
    <t xml:space="preserve"> Informe mensual de soporte recibidos mediante mesa de servicio  </t>
  </si>
  <si>
    <r>
      <t xml:space="preserve"> </t>
    </r>
    <r>
      <rPr>
        <b/>
        <sz val="9"/>
        <color theme="1"/>
        <rFont val="Segoe UI"/>
        <family val="2"/>
      </rPr>
      <t xml:space="preserve">
40%</t>
    </r>
  </si>
  <si>
    <r>
      <t xml:space="preserve"> </t>
    </r>
    <r>
      <rPr>
        <b/>
        <sz val="9"/>
        <color theme="1"/>
        <rFont val="Segoe UI"/>
        <family val="2"/>
      </rPr>
      <t xml:space="preserve">
70%</t>
    </r>
  </si>
  <si>
    <r>
      <t xml:space="preserve"> </t>
    </r>
    <r>
      <rPr>
        <b/>
        <sz val="9"/>
        <color theme="1"/>
        <rFont val="Segoe UI"/>
        <family val="2"/>
      </rPr>
      <t xml:space="preserve">
80%</t>
    </r>
  </si>
  <si>
    <t>Sistemas de información con casos tipo incidencia que fueron solicitados en la herramienta de Mesa de Servicios y a los cuales se les dio solución durante el mes a reportar: Aplicativo indicador de inversión en obras civiles, aplicativo muestra trimestral de agencias de viajes, EAC - Encuesta anual de comercio &gt; Cargue de Información, EAI - Encuesta ambiental industrial, EAID - Encuesta Anual de inversión directa, ELIC - Estadísticas de licencias de construcción,
IPOC - Indicador de producción de obras civiles, PVPLVA - Precios de venta al público de licores, vinos, aperitivos y similares, SIPSA - Sistema de información de precios del sector agropecuario</t>
  </si>
  <si>
    <t>Sistemas de información con casos tipo incidencia que fueron solicitados en la herramienta de Mesa de Servicios y a los cuales se les dio solución durante el mes a reportar: Aplicativo censo nacional agropecuario, Aplicativo muestra trimestral de agencias de viajes, EAC - Encuesta anual de comercio, EAI - Encuesta ambiental industrial, EAM - Encuesta anual manufacturera, EDIT - Encuesta de desarrollo e innovación tecnológica, EMCM - Encuesta mensual de comercio al por menor y comercio de vehículos, Encuesta Mensual de Comercio Exterior de Servicios - EMCES, PVPAPN - Precios de venta al público de artículos de primera necesidad, PVPLVA - Precios de venta al público de licores, vinos, aperitivos y similares, SIPSA - Sistema de información de precios del sector agropecuario.  GLPI El caso 64234 lo solicitaron el día 28/06/2023 y se cerró el día 04/07/2023, los casos 64302, 64316,  64340, 64351, 64352, 64353, y 64354 fueron creados el día 29/06/2023 y fueron cerrados entre el 01/07/2023 y el 04/07/2023, el caso 64383 fue creado el día 30/06/2023 y cerrado el día 04/07/2023 dando cumplimiento a los tiempos establecidos.</t>
  </si>
  <si>
    <t>06-junio_ReporteGLPIFiltrado_AIOC.xlsx</t>
  </si>
  <si>
    <t>Sistemas de información con casos tipo incidencia que fueron solicitados en la herramienta de Mesa de Servicios y a los cuales se les dio solución durante el mes a reportar:  
 EAC - Encuesta anual de comercio
 EAI - Encuesta ambiental industrial
 EAID - Encuesta Anual de inversión directa
 EAM - Encuesta anual manufacturera,  PVPLVA-Precios de venta al público de licores, vinos, aperitivos y similares.
SIPSA - Sistema de información de precios del sector agropecuario. PVPAPN - Precios de venta al público de artículos de primera necesidad.   Encuesta Mensual de Comercio Exterior de Servicios - EMCES.     Certificados en línea para contratistas &gt; Soporte
COMEX - Comercio exterior ...Aplicativo muestra trimestral de agencias de viajes
Se evidencia que entre los meses de julio y agosto, se atendieron en promedio 62 casos y en el mes de septiembre aumentó el número de incidentes un 30% porque entraron en producción nuevos aplicativos como son las encuestas anuales, este tipo de operativos incrementa el número de empresas convocadas lo que ocasiona que los soportes GLPI aumenten. La ampliación de recursos está orientada al grupo de soporte para manejar la carga adicional de atención de incidentes.</t>
  </si>
  <si>
    <t>09. septiembre_ReporteGLPI_AIOC</t>
  </si>
  <si>
    <t xml:space="preserve"> $                                            31.359.792</t>
  </si>
  <si>
    <t>Sistemas de información con casos tipo incidencia que fueron solicitados en la herramienta de Mesa de Servicios y a los cuales se les dio solución durante el mes a reportar:
Certificados en línea para contratistas
EMC - Encuesta mensual de comercio
PVPLVA Cigarrillos - Precio de venta al público de licores, vinos, aperitivos y similares
EMCES - Encuesta mensual de comercio exterior de servicios
EAS - Encuesta anual de servicios
EAM - Encuesta anual manufacturera
EAI - Encuesta ambiental industrial
EAC - Encuesta anual de comercio
SIPSA - Sistema de información de precios
EMAV - Encuesta mensual de agencias de viaje</t>
  </si>
  <si>
    <t>12-diciembre_ReporteGLPIFiltrado_AIOC.xlsx</t>
  </si>
  <si>
    <t xml:space="preserve">Se encuentra para cada mes el reporte de casos  con su respectivo estado cerrado, de acuerdo al  reporte del proceso  el  porcentaje del cumplimiento de la meta es del 100%  pero de acuero a los promedio de eficacia del plan  en promedio muestra un 70% de cumplimiento, el documento registrado como evidencia es "Informe mensual de soporte recibidos mediante mesa de servicio " el soporte evidencia es un reporte en el cual no es claro el datos de los avalores sobre el cual se calcula el cumplimiento de la meta. </t>
  </si>
  <si>
    <t>Oficina Asesora Jurídica - OAJ</t>
  </si>
  <si>
    <t>OAJ_1</t>
  </si>
  <si>
    <t>Brindar asesoría jurídica a la Dirección General y Direcciones Técnicas respecto de la modificación y liquidación de los Convenios y Contratos interadministrativos que hayan sido suscritos previo el 07/07/2023; así como en los demás instrumentos jurídicos requeridos en temas misionales.</t>
  </si>
  <si>
    <t xml:space="preserve">
(Número de asesorías jurídicas brindadas mediante correo electrónico por la Oficina Asesora Jurídica respecto de las modificaciones, liquidaciones de los Convenios, Contratos interadministrativos suscritos previo el 07/07/2023, así como de los demás instrumentos jurídicos requeridos en temas misionales gestionados./Número de asesorías jurídicas brindadas mediante correo electrónico por la Oficina Asesora Jurídica respecto de las modificaciones, liquidaciones de los Convenios, Contratos interadministrativos suscritos previo el 07/07/2023 y demás instrumentos jurídicos requeridos en temas misionales recibidos.) * 100</t>
  </si>
  <si>
    <t xml:space="preserve"> Documentos con las modificaciones y/o liquidaciones de los Convenios y Contratos interadministrativos antes del 07/07/2023
Base de datos con información de  las modificaciones y liquidaciones de los Convenios y Contratos interadministrativos
Otros instrumentos jurídicos</t>
  </si>
  <si>
    <t>14. Gestión jurídica</t>
  </si>
  <si>
    <t>15. Seguimiento y evaluación de desempeño institucional</t>
  </si>
  <si>
    <t>Durante el primer trimestre del año 2023, la Oficina Asesora Jurídica con respecto al cumplimiento de la meta definida alcanzó los siguientes logros:
Suscripción de los siguientes convenios y contratos interadministrativos
1.	Contrato Interadministrativo No. 001/2023 suscrito entre el municipio de Medellín, el Departamento Administrativo de Planeación y DANE/FONDANE. 
2.	Contrato Interadministrativo No. 002/2023 suscrito entre Servicios Postales Nacionales S.A.S y DANE.	
3.	Contrato Interadministrativo No.003/2023, suscrito entre la Imprenta Nacional y DANE.
4.	Convenio de Cooperación No. 004/ 2023 suscrito entre la Universidad Nacional de Colombia y DANE/FONDANE.	
5.	Contrato Interadministrativo No.005/2023 suscrito entre RTVC y DANE
6.	Convenio Interadministrativo No. 006/ 2023 suscrito entre DIMAR y DANE/FONDANE
Suscripción de las siguientes liquidaciones convenios y contratos interadministrativos:
1.	Liquidación del contrato interadministrativo No.021/2022, suscrito con la Superintendencia Financiera de Colombia.
2.	Liquidación del contrato Interadministrativo No.010/2020, suscrito con la Universidad Nacional de Colombia.
3.	Liquidación del contrato Interadministrativo No.1083/2020, suscrito con la Autoridad Nacional de licencias ambientales.
De otra parte, la Oficina Asesora Jurídica durante el periodo referenciado adelantó la gestión de la revisión de liquidaciones de convenios y contratos interadministrativos las cuales se encuentran en trámite; de igual manera, realizó la gestión jurídica de la revisión de otros instrumentos jurídicos asignados.</t>
  </si>
  <si>
    <r>
      <rPr>
        <b/>
        <sz val="8"/>
        <color rgb="FF000000"/>
        <rFont val="Segoe UI"/>
        <family val="2"/>
      </rPr>
      <t xml:space="preserve">LIQUIDACIONES SUSCRITAS
</t>
    </r>
    <r>
      <rPr>
        <sz val="8"/>
        <color rgb="FF000000"/>
        <rFont val="Segoe UI"/>
        <family val="2"/>
      </rPr>
      <t xml:space="preserve">
1.Acta de liquidación contrato No.10 de 2020
2.Acta de liquidación No.1083 de 2020
3.Liquidación contrato 021 de 2022
</t>
    </r>
    <r>
      <rPr>
        <b/>
        <sz val="8"/>
        <color rgb="FF000000"/>
        <rFont val="Segoe UI"/>
        <family val="2"/>
      </rPr>
      <t xml:space="preserve">CONVENIOS Y CONTRATOS INTERADMINISTRATIVOS SUSCRITOS
</t>
    </r>
    <r>
      <rPr>
        <sz val="8"/>
        <color rgb="FF000000"/>
        <rFont val="Segoe UI"/>
        <family val="2"/>
      </rPr>
      <t xml:space="preserve">
1.CONTRATO INTERADMINISTRATIVO No.001_2023
2.CONTRATO INTERADMINISTRATIVO No.002_2023
3.CONTRATO INTERADMINISTRATIVO No.003 de 2023 DANE - IMPRENTA
4.CONVENIO  DE COOPERACIÓN No.004_2023
5.CONTRATO INTERADMINISTRATIVO No.005_2023
6.CONTRATO INTERADMINISTRATIVO No.006_2023
Base contratos y convenios interadministrativos 2023</t>
    </r>
  </si>
  <si>
    <t xml:space="preserve">Durante el segundo trimestre del año 2023, la Oficina Asesora Jurídica con respecto al cumplimiento de la meta definida alcanzó los siguientes logros:
Asesoría en la suscripción de los siguientes convenios y contratos interadministrativos
1.	Contrato Internacional/acuerdo internacional No. 007 suscrito entre el BID y DANE/FODANE. 
2.	Contrato Internacional/acuerdo internacional No. 008 suscrito entre UNFPA y DANE. 
3.	Convenio Interadministrativo No. 009 suscrito entre la Universidad de Antioquía y DANE.
4.	Convenio de Cooperación No. 010 suscrito entre la Fiduciaria Colombiana de Comercio Exterior S.A. (FIDUCOLDEX), vocera del patrimonio autónomo - Fondo Nacional de Turismo (FONTUR) y DANE/FONDANE.
5.	Convenio de Cooperación No. 011 suscrito entre la Fiduciaria Colombiana de Comercio Exterior S.A. (FIDUCOLDEX), vocera del patrimonio autónomo - Fondo Nacional de Turismo (FONTUR) y DANE/FONDANE.
6.	Contrato Interadministrativo No. 012 suscrito entre el Instituto Nacional Penitenciario y Carcelario (INPEC) y DANE/FONDANE.
7.	Contrato Interadministrativo No. 013 suscrito entre la Empresa de Telecomunicaciones de Popayán S.A. – EMTEL E.S.P y DANE.
8.	Convenio Interadministrativo No. 014 suscrito entre el Instituto de Recreación y Deporte (IDRD) y DANE/FONDANE.
Asesoría en la Suscripción de las siguientes liquidaciones de convenios y contratos interadministrativos:
1.	Liquidación del convenio de cooperación No. 014 de 2006 suscrito entre el DANE y el ICBF. 
2.	Liquidación del Convenio No.010 de 2020 suscrito entre la Universidad Nacional de Colombia y el DANE. 
3.	Liquidación del Convenio No.006 de 2022 suscrito entre la Universidad Nacional de Colombia y el DANE.
4.	Liquidación del Contrato No.009 de 2022 de suscrito entre Servicios Postales Nacionales y el DANE.
De otra parte, la Oficina Asesora Jurídica durante el periodo referenciado adelantó las siguientes asesorías jurídicas.
1.	Asesoría Jurídica al Inicio convenio DANE-UdeA.
2.	Asesoría Jurídica Memorando Entendimiento DANE-CAMACOL.
3.	Asesoría Jurídica Propuesta Acuerdo Intercambio de Información DIAN-UAE
4.	Asesoría Jurídica en liquidación CI 781-2019.
5.	Asesoría Jurídica en acta liquidación convenio policía.
6.	Asesoría Jurídica en Acta subcomité de reserva 17052023.   
7.	Asesoría Jurídica en Convenio Colegio Mayor del Cauca.
8.	Asesoría Jurídica con el Memorando de entendimiento Adress For All. 
9.	Asesoría Jurídica en la revisión del Estudio Previo Mininterior.
10.	Asesoría Jurídica en el formato de inscripción y/o actualización de proveedores y conocimiento de terceros
11.	Asesoría Jurídica en la gestión del Informe Gastronomía Internacional S.A
12.	Asesoría Jurídica en la suscripción del memorando CAMACOL
13.	Asesoría Jurídica en la liquidación Convenio UARIV.
14.	Asesoría jurídica en la definición convenio marco, especifico y memorando de entendimiento
15.	Asesoría Jurídica Propuesta Acuerdo Intercambio de Información DIAN-UAE
16.	Asesoría Jurídica en liquidación CI 781-2019.
17.	Asesoría Jurídica en acta liquidación convenio policía.
18.	Asesoría Jurídica en Acta subcomité de reserva 17052023.   
19.	Asesoría Jurídica en Convenio Colegio Mayor del Cauca.
20.	Asesoría Jurídica con el Memorando de entendimiento Adress For All. 
21.	Asesoría Jurídica en la revisión del Estudio Previo Mininterior.
22.	Asesoría Jurídica en el formato de inscripción y/o actualización de proveedores y conocimiento de terceros
23.	Asesoría Jurídica en la gestión del Informe Gastronomía Internacional S.A
24.	Asesoría Jurídica en la suscripción del memorando CAMACOL
25	Asesoría Jurídica en la liquidación Convenio UARIV.
26.	Asesoría jurídica en la definición convenio marco, especifico y memorando de entendimiento
27.	Asesoría jurídica proceso Encuesta de Visitantes Internacionales
28.	Asesoría jurídica proceso Encuesta Mensual de Alojamiento
29.	Asesoría jurídica proceso INPEC
30.	Asesoría jurídica proceso INPEC1
31.	Asesoría jurídica resolución creación de grupos DRA
32.	Asesoría jurídica acuerdo de confidencialidad FEDESOFT- CVN
33.	Asesoría jurídica propuesta acuerdo de confidencialidad pasantes
34.	Asesoría jurídica Propuesta técnico-económica DANE_FONDANE – MINDEPORTE
35.	Asesoría jurídica en acuerdo de Confidencialidad - Entrega de Backup Correo electrónico
36.	Asesoría jurídica en traslado por competencia IGAC. 20233130071782t
37.	Asesoría jurídica en acta de liquidación Contrato No. 014 de 2021 IDEAM
38.	Asesoría jurídica en acuerdo confidencialidad_ Solicitud Uniandes_ELCO
39.	Asesoría jurídica en Concepto Jurídico - Caso DNP  
40.	Asesoría jurídica Convenio 01 de 2022 CRA-DANE/FONDANE
41.	Asesoría jurídica Convenio DIAN -DANE
42.	Asesoría jurídica Proyecto EP Convenio DANE TN – UniAutonom
43.	Asesoría jurídica convenio marco ESAP-IGAC-DANE-FONDANE
44,	Asesoría jurídica Consulta afiliación FENALCO
33.	Asesoría jurídica convenio interadministrativo UARIV
34.	Asesoría jurídica liquidación convenio 001 de 2022 CRA
35.	Asesoría jurídica acuerdo de Entrega de información No. 001 de 2023
36.	Asesoría jurídica Memorando de entendimiento Vital Strategies
37.	Asesoría jurídica en respuesta Radicado 20234400003801T del 3 de abril de 2023
38.	Asesoría jurídica convenio de cooperación ONE República Dominicana
39.	Asesoría jurídica Plan provisional de acción Sentencia T 302-2017
40.	Asesoría jurídica convenio nuevo UARIV
41.	Asesoría jurídica convenio nuevo UARIV_1
42.	Asesoría jurídica otrosí convenio 021 de 2021 Sinchi
43.	Asesoría jurídica en respuesta consulta riesgos publicación microdato
44.	Asesoría jurídica en respuesta Acuerdo de Entrega de Información 001 de 2023
45.	Asesoría jurídica en consulta exigencia garantías convenio Ministerio de Salud
46.	Asesoría jurídica liquidación convenio 3062 de 2021 (MinCultura)
47.	Asesoría jurídica en revisión memorando de entendimiento Vital Strategies
48.	Asesoría jurídica en final de supervisión contrato de comodato 014 de 2015
49.	Asesoría jurídica en firma otrosí convenio 021 de 2021 SINCHI
50.	Asesoría jurídica en contratación gestor proyectos Wayuu
</t>
  </si>
  <si>
    <r>
      <rPr>
        <b/>
        <sz val="8"/>
        <color rgb="FF000000"/>
        <rFont val="Segoe UI"/>
        <family val="2"/>
      </rPr>
      <t xml:space="preserve">CONVENIOS y CONTRATOS SUSCRITOS
</t>
    </r>
    <r>
      <rPr>
        <sz val="8"/>
        <color rgb="FF000000"/>
        <rFont val="Segoe UI"/>
        <family val="2"/>
      </rPr>
      <t xml:space="preserve">1.	Contrato Internacional/acuerdo internacional No. 007 suscrito entre el BID y DANE/FODANE. 
2.	Contrato Internacional/acuerdo internacional No. 008 suscrito entre UNFPA y DANE. 
3.	Convenio Interadministrativo No. 009 suscrito entre la Universidad de Antioquía y DANE.
4.	Convenio de Cooperación No. 010 suscrito entre la Fiduciaria Colombiana de Comercio Exterior S.A. (FIDUCOLDEX), vocera del patrimonio autónomo - Fondo Nacional de Turismo (FONTUR) y DANE/FONDANE.
5.	Convenio de Cooperación No. 011 suscrito entre la Fiduciaria Colombiana de Comercio Exterior S.A. (FIDUCOLDEX), vocera del patrimonio autónomo - Fondo Nacional de Turismo (FONTUR) y DANE/FONDANE.
6.	Contrato Interadministrativo No. 012 suscrito entre el Instituto Nacional Penitenciario y Carcelario (INPEC) y DANE/FONDANE.
7.	Contrato Interadministrativo No. 013 suscrito entre la Empresa de Telecomunicaciones de Popayán S.A. – EMTEL E.S.P y DANE.
8.	Convenio Interadministrativo No. 014 suscrito entre el Instituto de Recreación y Deporte (IDRD) y DANE/FONDANE.
</t>
    </r>
    <r>
      <rPr>
        <b/>
        <sz val="8"/>
        <color rgb="FF000000"/>
        <rFont val="Segoe UI"/>
        <family val="2"/>
      </rPr>
      <t xml:space="preserve">LIQUIDACIONES
</t>
    </r>
    <r>
      <rPr>
        <sz val="8"/>
        <color rgb="FF000000"/>
        <rFont val="Segoe UI"/>
        <family val="2"/>
      </rPr>
      <t xml:space="preserve">1.	Liquidación del convenio de cooperación No. 014 de 2006 suscrito entre el DANE y el ICBF. 
2.	Liquidación del Convenio No.010 de 2020 suscrito entre la Universidad Nacional de Colombia y el DANE. 
3.	Liquidación del Convenio No.006 de 2022 suscrito entre la Universidad Nacional de Colombia y el DANE.
4.	Liquidación del Contrato No.009 de 2022 de suscrito entre Servicios Postales Nacionales y el DANE.
</t>
    </r>
    <r>
      <rPr>
        <b/>
        <sz val="8"/>
        <color rgb="FF000000"/>
        <rFont val="Segoe UI"/>
        <family val="2"/>
      </rPr>
      <t xml:space="preserve">ASESORIAS
</t>
    </r>
    <r>
      <rPr>
        <sz val="8"/>
        <color rgb="FF000000"/>
        <rFont val="Segoe UI"/>
        <family val="2"/>
      </rPr>
      <t xml:space="preserve">1.	Asesoría Jurídica al Inicio convenio DANE-UdeA.
2.	Asesoría Jurídica Memorando Entendimiento DANE-CAMACOL.
3.	Asesoría Jurídica Propuesta Acuerdo Intercambio de Información DIAN-UAE
4.	Asesoría Jurídica en liquidación CI 781-2019.
5.	Asesoría Jurídica en acta liquidación convenio policía.
6.	Asesoría Jurídica en Acta subcomité de reserva 17052023.   
7.	Asesoría Jurídica en Convenio Colegio Mayor del Cauca.
8.	Asesoría Jurídica con el Memorando de entendimiento Adress For All. 
9.	Asesoría Jurídica en la revisión del Estudio Previo Mininterior.
10.	Asesoría Jurídica en el formato de inscripción y/o actualización de proveedores y conocimiento de terceros
11.	Asesoría Jurídica en la gestión del Informe Gastronomía Internacional S.A
12.	Asesoría Jurídica en la suscripción del memorando CAMACOL
13	Asesoría Jurídica en la liquidación Convenio UARIV.
14.	Asesoría jurídica en la definición convenio marco, especifico y memorando de entendimiento
15.	Asesoría jurídica proceso Encuesta de Visitantes Internacionales
16.	Asesoría jurídica proceso Encuesta Mensual de Alojamiento
17.	Asesoría jurídica proceso INPEC
18.	Asesoría jurídica proceso INPEC1
19.	Asesoría jurídica resolución creación de grupos DRA
20.	Asesoría jurídica acuerdo de confidencialidad FEDESOFT- CVN
21.	Asesoría jurídica propuesta acuerdo de confidencialidad pasantes
22.	Asesoría jurídica Propuesta técnico-económica DANE_FONDANE – MINDEPORTE
23.	Asesoría jurídica en acuerdo de Confidencialidad - Entrega de Backup Correo electrónico
24.	Asesoría jurídica en traslado por competencia IGAC. 20233130071782t
25.	Asesoría jurídica en acta de liquidación Contrato No. 014 de 2021 IDEAM
26.	Asesoría jurídica en acuerdo confidencialidad_ Solicitud Uniandes_ELCO
27.	Asesoría jurídica en Concepto Jurídico - Caso DNP  
28.	Asesoría jurídica Convenio 01 de 2022 CRA-DANE/FONDANE
29.	Asesoría jurídica Convenio DIAN -DANE
30.	Asesoría jurídica Proyecto EP Convenio DANE TN – UniAutonom
31.	Asesoría jurídica convenio marco ESAP-IGAC-DANE-FONDANE
32.	Asesoría jurídica Consulta afiliación FENALCO
33.	Asesoría jurídica convenio interadministrativo UARIV
34.	Asesoría jurídica liquidación convenio 001 de 2022 CRA
35.	Asesoría jurídica acuerdo de Entrega de información No. 001 de 2023
36.	Asesoría jurídica Memorando de entendimiento Vital Strategies
37.	Asesoría jurídica en respuesta Radicado 20234400003801T del 3 de abril de 2023
38.	Asesoría jurídica convenio de cooperación ONE República Dominicana
39.	Asesoría jurídica Plan provisional de acción Sentencia T 302-2017
40.	Asesoría jurídica convenio nuevo UARIV
41.	Asesoría jurídica convenio nuevo UARIV_1
42.	Asesoría jurídica otrosí convenio 021 de 2021 Sinchi
43.	Asesoría jurídica en respuesta consulta riesgos publicación microdato
44.	Asesoría jurídica en respuesta Acuerdo de Entrega de Información 001 de 2023
45.	Asesoría jurídica en consulta exigencia garantías convenio Ministerio de Salud
46.	Asesoría jurídica liquidación convenio 3062 de 2021 (MinCultura)
47.	Asesoría jurídica en revisión memorando de entendimiento Vital Strategies
48.	Asesoría jurídica en final de supervisión contrato de comodato 014 de 2015
49.	Asesoría jurídica en firma otrosí convenio 021 de 2021 SINCHI
50.	Asesoría jurídica en contratación gestor proyectos Wayuu
</t>
    </r>
  </si>
  <si>
    <t>$ 484.337.973,00</t>
  </si>
  <si>
    <t>$ 448.687.973,00</t>
  </si>
  <si>
    <t>$ 211.251.973,00</t>
  </si>
  <si>
    <t xml:space="preserve">Durante el tercer trimestre del año 2023, la Oficina Asesora Jurídica con respecto al cumplimiento de la meta definida alcanzó los siguientes logros:
Asesoría en las siguientes liquidaciones de convenios y contratos interadministrativos:
1.	0000781 de 2019 fondo único de tecnologías de la información y las comunicaciones - DANE FONDANE.
2.	006/2020 unidad administrativa especial del servicio público de empleo - DANE
3.	017/440 de 2021 secretaría de desarrollo económico/DANE
4.	033/coid1212/2021 ministerio del deporte/DANE
5.	uariv-cd-2022.	UARIV-unidad para la atención y reparación integral a las víctimas- DANE
6.	020/ 459 de 2022 instituto colombiano para la evaluación de la educación -ICFES/DANE- FONDANE
7.	007/ 3062 de 2021 ministerio de cultura/DANE FONDANE
De otra parte, la Oficina Asesora Jurídica durante el periodo referenciado adelantó treinta (30) asesorías jurídicas, sobre diferentes instrumentos jurídicos, los cuales se encuentran relacionados en la Matriz asignaciones OAJ11102023.
</t>
  </si>
  <si>
    <t xml:space="preserve">
1.Acuerdo de confidencialidad Colombia Fintech
2.Gestión acuerdo interadministrativo Confecámaras - DANE 
3.Invitación pública Temática Precios Agropecuarios (SIPSA)
4. Disciplinario DANE No. 009 de 2019 Procuraduría No. IUS E-2021-548594
5. Trámite recusación por parte del servidor José Ignacio Núñez
6.Proyecto de Decreto para reglamentar los artículos 16, 17, 18 y 19 de la Ley 2135 de 2021
7.invitación pública Temática Económicas
8.Modificacion resolución 0418 del 28 de febrero 2014
9.Formatos del Comité Editorial
10.Proyecto de resolución Comités Estadísticos Sectoriales (CES)
11.Recusación Mónica Pachón
12.Concepto sobre reserva estadística Listado de campos por perfil del inventario de RR.AA. SGP Proyecto SRE 23.06.22
13.Concepto - Expedición Ley de estadísticas oficiales
14.Concepto proyecto de Decreto transferencias Guajira
15.Proyecto de Ley No 179 de 2021 Cámara148 de 2022 Senado
16. Respuesta concepto proyecto modificación Decreto 1239 de 2003
17.Artículado PND IPC sin alimentos y regulados
18.Gestión acuerdo de confidencialidad con FEDESOFT18.Gestión acuerdo de confidencialidad con FEDESOFT
19.Adición al acuerdo DANE - UNFPA
20.Proyecto de Ley violencia digital de género
21.Recurso de Reposición Evaluación de Desempeño Jefe Oficina de Control
22.Pregunta foro candidatos CASEN_concepto OAJ
23.Resolución - Economía popular
24.Expediente Disciplinario 003 de 2019
25.Resolución Organización de los GIT de la Dirección de Síntesis y Cuentas Nacionales
26.Memoria Justificativa para el Decreto de Restructuración
27.Expediente Disciplinario 001 de 2019
28.Apoyo jurídico para solicitud de información a Daviplata
29.Revisión propuesta Acuerdo de entrega de información MINSALUD-DANE
30.Revisión documento Lineamientos Municipios con Problemas de Orden Público -MUPOP
31. Acta de liquidación convenio 1314 de 2022 UARIV
32. Acta de liquidación convenio 007 DE 2021
33.Acta de liquidación FONTIC 781
34. ACTA DE LIQUIDACIÓN CON 006 DE 2020
35.Acta de liquidación 033 de 2021MINISTERIO DEL DEPORTE
36.ACTA DE LIQUIDACION 440-2021
37.ACTA DE LIQUIDACIÓN 020 DE 2022 ICFES
38.Matriz asignaciones OAJ11102023
39.Matriz de seguimiento de convenios y contratos interadministrativos liquidaciones</t>
  </si>
  <si>
    <t>$ 486.140.322,00</t>
  </si>
  <si>
    <t>$ 450.392.322,00</t>
  </si>
  <si>
    <t>$ 304.921.711,98</t>
  </si>
  <si>
    <t xml:space="preserve">Durante el cuarto trimestre del año 2023, la Oficina Asesora Jurídica con respecto al cumplimiento de la meta definida obtuvo los siguientes logros:
1.	Gestionó sesenta y dos (62) asesorías jurídicas, sobre diferentes instrumentos jurídicos, requeridos por las diferentes direcciones técnicas y oficinas de la entidad, los cuales se encuentran relacionados en la Matriz asignaciones OAJ11012024.
2.	Liquidación de tres (3) convenios y contratos interadministrativos.
</t>
  </si>
  <si>
    <t>LIQUIDACIONES
•	Acta Liquidación Convenio CRA-DANE
•	Liquidación de liquidación cto CI-015-2022
•	Acta de liquidación contrato interadministrativo No. 862-2021 Fondo de las Tecnologías
ASESORIAS
1.	Revisión documento Lineamientos Municipios con Problemas de Orden Público -MUPOP
2.	Solicitud de revisión y aprobación acta de liquidación 440-2021
3.	Designación nuevo supervisor convenios No. 180 y 181 de 2023
4.	Consulta Jurídica uso de datos Twitter
5.	Revisión Jurídica Documentos adopción M49
6.	Revisión del contrato de transmisión de datos personales con la empresa de vigilancia.
7.	revisión jurídica del proyecto de Decreto “creación Mecanismo Especial de Seguimiento y evaluación de las Políticas Públicas (MESEPP)", remitido por Presidencia de la Republica.
8.	Revisión borrador Decreto artículo 343 de la Ley 2294 de 2023
9.	Solicitud Información Mecanismo Especial de Seguimiento y Evaluación de las Políticas Públicas - MESEPP T 302/17
10.	Acuerdo de confidencialidad DANE - ICBF
11.	indicaciones para dar respuesta a un PQR SIPSA
12.	Proyecto de Decreto de Reestructuración
13.	PROYECTO DE DECRETO Sistema Nacional de Registro, Atención, Seguimiento y Monitoreo de las Violencias Basadas en Género -VBG
14.	Revisión jurídica - Decreto gestión catastral indígena y considerandos
15.	Auto ordena refoliación expediente disciplinario Dane 009 de 2019
16.	Acuerdo de confidencialidad con ADRES
17.	Remisión de versión con comentarios y observaciones del Proyecto de Decreto- Territorio Indígena de la Zona Norte Extrema de la Alta Guajira 
18.	Oficio solicitud de información Sayco y Asimpro - Visto bueno
19.	Memoria Justificativa para el Decreto de Restructuración
20.	Solicitud de modificación directiva presidencial 10 de 2019
21.	Borrador Concepto institucional del DANE al Proyecto de Ley 257 de 2023 C 
22.	Proyecto de Decreto de Reestructuración
23.	Proyecto res. costos de evaluación y soporte técnico
24.	Proyecto de decreto y memoria justificativa Catastro Multipropósito Indígena
25.	Proyecto RES. CES y Soporte Técnico
26.	Trámite Resolución Costos PECE- alcance
27.	Proyecto RESOLUCIÓN CASEN (1)
28.	Trámite Resolución Miembros CASEN y Soporte técnico
29.	Ampliación del alcance, MOU DANE-Fondo Acción
30.	Organización de los GIT de la Dirección de Síntesis y Cuentas Nacionales
31.	Solicitud de revisión de visto bueno - propuesta acuerdo confidencialidad a Ministerio de Educación
32.	Proyecto de Resolución SICODE y soporte técnico
33.	Concepto Certificación Nota CASEN
34.	Revisión resolución comité de pobreza
35.	Solicitud de visto bueno resolución de licores
36.	Relacionamiento MEN - Revisión de propuesta "protocolo de intercambio de información"
37.	Aclaración Resolución 1874 de 2023
38.	Resolución PEN, Soporte técnico informe global constancia publicación y documento PEN con anexos 
39.	RESPUESTA RAD. 20232300061221 MININTERIOR
40.	Acta de empalme de Cambio supervisión ICETEX[1]
41.	AJUSTES DOCUMENTO FEDESOFT
42.	Aprobados cambios de supervisor Modificación oficio solicitud cambio de supervisor.
43.	Solicitud de cooperación de la ONEI/Cuba al DANE/Colombia
44.	texto para revisión y aprobación. Proceso de Intenciones CENU
45.	Acta y listado de asistencia Comité Técnico CIGEV de noviembre 7
46.	Solicitud enmienda No. 1 MOU DANE - UNFPA
47.	Solicitud gestión radicado 20233130231882
48.	Supervisión Convenio Interadministrativo No. 085/996 de 2013
49.	Solicitud prorroga Convenio ICETEX
50.	Proyecto de Ley Orgánica “Por la cual se desarrolla el artículo 13 de la Ley 2200 de 2022 r
51.	Solicitud características SGP - OAJ RE: Respuesta CEPAL a la inquietud sobre los términos de entrega del SGP para OAJ DANE 23.09.14
52.	ALCANCE: Documentos para cambio de supervisión Cto RTVC
53.	Actas de empalme Convenio FONTOUR
54.	OTRO SI CISA
55.	Solicitud respuesta radicado 20233130242752 (traslado petición)
56.	Solicitud información para respuesta a Senadora Isabel Zuleta
57.	CONSULTA CUOC- VIGENCIA RESOLUCIÓN 2616 DE 2016
58.	PQRSD HABITANTE CHOCO
59.	Solicitud Información E-2022-003805
60.	Documentos Firma resolución publicación CUOC
61.	PECE 2024 Proyecto de resolución, soporte técnico y documento
62.	Proyecto de Resolución Marco de Aseguramiento de la Calidad
Matriz asignaciones OAJ 11012024</t>
  </si>
  <si>
    <t>$ 463.760.322,00</t>
  </si>
  <si>
    <t>$ 437.634.149,73</t>
  </si>
  <si>
    <t xml:space="preserve">Después de revisar y verificar la información proporcionada como evidencia, se pudo identificar que para el cuarto trimestre del año 2023 el proceso obtuvo cumplimiento con respecto a la meta propuesta.
</t>
  </si>
  <si>
    <t>OAJ_2</t>
  </si>
  <si>
    <t xml:space="preserve">Verificar el cumplimiento de los mecanismos definidos en la política de prevención del daño antijurídico 2022 – 2023 </t>
  </si>
  <si>
    <t>Documento generado / documento programado</t>
  </si>
  <si>
    <t>Número</t>
  </si>
  <si>
    <t>Informe de cumplimiento de los mecanismos definidos en la política de prevención del daño antijurídico.</t>
  </si>
  <si>
    <t>13. Defensa jurídica</t>
  </si>
  <si>
    <t>La Oficina Asesora Jurídica realizó reunión con la Oficina Asesora de Planeación, Compras Públicas y Gestión Humana, en esta reunión comunicó la recomendación dada por la Agencia Nacional de Defensa Jurídica del Estado relativa a la revisión de los productos generados en el año 2022 que presentan una periodicidad anual, con el fin de actualizarlos y socializarlos nuevamente durante la actual vigencia. De otra parte, remitió el memorando interno No. 20231200000853T, en el que solicitó que las gestiones correspondientes para los productos que presentan periodicidad anual se realicen antes del inicio del cuarto trimestre de 2023 y, que, de igual manera se conserven las evidencias de su ejecución. Los soportes de la realización de esta reunión son:
1.	Grabación de la reunión.
2.	Memorando Política de Prevención del Daño Antijurídico 2022-2023
3.	Anexo memorando PPDA 2023
4.	Presentación PPDA 2023
5.	Reporte PPDA 2022
De otra parte, el día 10 de octubre de 2023, se realizó una reunión de seguimiento a las acciones  de la política de prevención del daño antijurídico vigente</t>
  </si>
  <si>
    <t>1.	Grabación de la reunión.
2.	Memorando Política de Prevención del Daño Antijurídico 2022-2023
3.	Anexo memorando PPDA 2023
4.	Presentación PPDA 2023
5.	Reporte PPDA 2022
De la reunión realizada el 10 de octubre de 2023:
1. Lista de asistencia seguimiento acciones política de prevención del daño antijurídico vigente
2.Grabación de la reunión Seguimiento acciones política de prevención del daño antijurídico vigente-20231010_151034</t>
  </si>
  <si>
    <t>No aplica avance cuantitativo ya que su reporte es en diciembre</t>
  </si>
  <si>
    <t>Elaboración del Informe final sobre el cumplimiento de la  Política de Prevención del Daño Antijurídico 2022 – 2023.</t>
  </si>
  <si>
    <t>1.Informe Final PPDA 2022-2023.
2.Evidencias PPDA 2023</t>
  </si>
  <si>
    <t>De acuerdo a lo que reporta el proceso se logro identificar el documento pdf  "Informe final Política de Prevención del Daño Antijurídico 2022 – 2023", por el cual se da cumplimiento a la meta propuesta por el proceso.</t>
  </si>
  <si>
    <t>OAJ_3</t>
  </si>
  <si>
    <t>Formular la política de prevención del daño antijurídico 2024 – 2025</t>
  </si>
  <si>
    <t>Documento generado/ documento programado</t>
  </si>
  <si>
    <t>Documento política de prevención del daño antijurídico</t>
  </si>
  <si>
    <t xml:space="preserve">
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Así las cosas, el reporte de EKOGUI constituye uno de los insumos para la formulación de la política de prevención del daño antijurídico, por cuanto como lineamiento establecido por la Agencia Nacional de Defensa Jurídica del Estado, se debe realizar un estudio integral de la actividad litigiosa.
</t>
  </si>
  <si>
    <t>ReporteDiario EKOGUI-20231002054407 DANE ACTIVOS</t>
  </si>
  <si>
    <t>Se formuló la política de prevención del daño antijurídico 2024 – 2025. Al respecto se informa, que la formulación de la referida política fue ingresada al sistema de conformidad con el plan de acción aprobado por el Comité de Conciliación en la sesión No. 23 del 19 de diciembre de 2023 y consolidado en la sesión No. 24 del 27  de diciembre de 2023. 
De igual manera se informa, que de conformidad con lo establecido en la Circular Externa No. 09 del 24 de julio de 2023, la cual se adjunta, las entidades públicas del orden nacional, deben incluir dentro de sus Planes de Acción Institucional, las actividades definidas dentro de sus Políticas de Prevención del
Daño Antijurídico aprobadas por el Comité de Conciliación.</t>
  </si>
  <si>
    <t>1.Reporte Registro Plan de Acción PPDA 2024-2025
2.circular_externa_09_24_julio_2023_250723</t>
  </si>
  <si>
    <t>De acuerdo a lo que reporta el proceso se logro identificar el documento pdf  "POLÍTICA DE PREVENCIÓN DEL DAÑO ANTIJURÍDICO - PPDA", por el cual se da cumplimiento a la meta propuesta por el proceso.</t>
  </si>
  <si>
    <t>OAJ_4</t>
  </si>
  <si>
    <t>Acompañar jurídicamente el trámite legislativo del proyecto de Ley 383 de 2022 “por el cual se expiden disposiciones sobre las estadísticas oficiales en el país”.</t>
  </si>
  <si>
    <t>Documento Proyecto de Ley 383 de 2022</t>
  </si>
  <si>
    <t>14. Mejora normativa</t>
  </si>
  <si>
    <t>Desde la Oficina Asesora Jurídica se brindó acompañamiento jurídico en el trámite legislativo del Proyecto de Ley  383 de 2022. Hoy en día, la entidad cuenta con la Ley 2335 del 3 de octubre de 2023 “Por la cual se expiden disposiciones sobre las estadísticas oficiales en el país”.</t>
  </si>
  <si>
    <t>LEY 2335 DEL 3 DE OCTUBRE DE 2023</t>
  </si>
  <si>
    <t>Se dio cumplimiento a esta meta en el mes de septiembre</t>
  </si>
  <si>
    <t>De acuerdo a lo que reporta el proceso se logro identificar el documento pdf  "Ley 2335 del 03 de Octubre de 2023", por la cual se expiden disposiciones sobre las estadísticas oficiales en el país, lo cual da cumplimiento a la meta propuesta</t>
  </si>
  <si>
    <t>Oficina Asesora de Planeación - OPLAN</t>
  </si>
  <si>
    <t>OPLAN_1</t>
  </si>
  <si>
    <t>Incrementar el puntaje del Índice de Desempeño Institucional del DANE en 6 puntos o más para llegar a puntaje mínimo del 85%</t>
  </si>
  <si>
    <t>Puntaje IDI 2022 - Puntaje IDI 2021  / Puntaje IDI 2021*100</t>
  </si>
  <si>
    <t>Resultados del Índice de Desempeño Institucional</t>
  </si>
  <si>
    <t xml:space="preserve">3. Planeación Institucional </t>
  </si>
  <si>
    <t>Esta actividad no se realizó, dado que la Función Pública cambio la fecha de diligenciamiento del FURAG para el mes de junio , pero al cierre de este informe aún no se contaba con la información de si para el 2023 se iba a realizar esta actividad por parte del DAFP.</t>
  </si>
  <si>
    <t>No se tiene reporte para el trimestre</t>
  </si>
  <si>
    <t>De acuerdo con el cronograma de la CIRCULAR EXTERNA Nº 100-003-2023 del DAFP los Resultados del Índice de Desempeño Institucional se reciben por parte del DAFP hasta el mes de agosto, por lo cual se presentará el reporte para este mes.</t>
  </si>
  <si>
    <t>Se realiza el reporte del Furag 2022 en espera de resultados por parte de Función Pública.</t>
  </si>
  <si>
    <t>https://danegovco.sharepoint.com/sites/PlanesInstitucionales-MetasHisttricasporrea2018-2022/Documentos%20compartidos/Forms/AllItems.aspx?csf=1&amp;web=1&amp;e=jYQ7mB&amp;cid=ae9cea0a%2D58ee%2D4bdc%2D9dac%2D7fb9b6975556&amp;FolderCTID=0x01200068B652A970EA5247877AFDBA525B8505&amp;id=%2Fsites%2FPlanesInstitucionales%2DMetasHisttricasporrea2018%2D2022%2FDocumentos%20compartidos%2FOPLAN%2FEvidencias%20Planes%20Institucionales%202023%2FPAI%2FOPLAN%5F1&amp;viewid=4898ae3e%2D639a%2D41ac%2Db718%2D8f47bbb2b81e</t>
  </si>
  <si>
    <t>$ 696.174.990,00</t>
  </si>
  <si>
    <t>$ 633.292.341,33</t>
  </si>
  <si>
    <t>$ 431.862.341,33</t>
  </si>
  <si>
    <t>De acuerdo con los resultados del Furag 2022 publicado por el DAFP, el DANE incrementó el IDI en 12 puntos, pasando de un puntaje de 79,8 en 2021 al 92 en 2022. De esta forma se da cumplimiento con el incremento establecido en la meta.</t>
  </si>
  <si>
    <t>https://danegovco.sharepoint.com/sites/PlanesInstitucionales-MetasHisttricasporrea2018-2022/Documentos%20compartidos/Forms/AllItems.aspx?id=%2Fsites%2FPlanesInstitucionales%2DMetasHisttricasporrea2018%2D2022%2FDocumentos%20compartidos%2FOPLAN%2FEvidencias%20Planes%20Institucionales%202023%2FPAI%2FOPLAN%5F1&amp;viewid=4898ae3e%2D639a%2D41ac%2Db718%2D8f47bbb2b81e</t>
  </si>
  <si>
    <t>$ 681.863.083,32</t>
  </si>
  <si>
    <t>$ 659.502.345,66</t>
  </si>
  <si>
    <t>$ 618.654.018,99</t>
  </si>
  <si>
    <t>Una vez revisada la evidencia reportada por el proceso, se encontró un archivo Excel titulado "15-09-2023_Resultados_VIG2022". Este documento permitió identificar que se ha cumplido con la meta establecida por el proceso.</t>
  </si>
  <si>
    <t>OPLAN_2</t>
  </si>
  <si>
    <t>Ejecución presupuestal de los recursos de inversión y funcionamiento en compromisos</t>
  </si>
  <si>
    <t>(Compromisos / Apropiación Vigente) *100</t>
  </si>
  <si>
    <t>Presentaciones mensuales para Comité Directivo</t>
  </si>
  <si>
    <t>4. Gestión presupuestal y eficiencia del gasto público.</t>
  </si>
  <si>
    <t>Durante el primer trimestre la entidad comprometió en inversión el 57% y en funcionamiento el 20% para un total acumulado de  41%, este avance esta representado en mayor parte por el proyecto de "Levantamiento de información con cobertura, calidad y oportunidad, Nacional)</t>
  </si>
  <si>
    <t>Ejecución_Sector_Enero_2023
Ejecución_Sector_Febrero_2023
Ejecución_Sector_Marzo_2023</t>
  </si>
  <si>
    <t>Durante el segundo trimestre la entidad comprometió en inversión el 69% y en funcionamiento el 45% para un total acumulado de  58%; este avance está representado en mayor parte por el proyecto de "Levantamiento de información con cobertura, calidad y oportunidad, Nacional)</t>
  </si>
  <si>
    <t>Presentaciones ejecución presupuestal:
Ejecución_Sector_Abril_2023
Ejecución_Sector_Mayo_2023
Ejecución_Sector_Junio_2023</t>
  </si>
  <si>
    <t>Durante el tercer trimestre la entidad comprometió en inversión el 78% y en funcionamiento el 69% para un total acumulado de  75%; este avance está representado en mayor parte por los proyectos de "Levantamiento de información con cobertura, calidad y oportunidad, Nacional y levantamiento recopilación y actualización de la información relacionada con cuentas nacionales y macroeconómicas a nivel  nacional)</t>
  </si>
  <si>
    <t>Presentaciones ejecución presupuestal:
Ejecución_Sector_Julio_2023
Ejecución_Sector_Agosto_2023
Ejecución_Sector_Septiembre_2023</t>
  </si>
  <si>
    <t>Durante el cuarto trimestre la entidad comprometió en inversión el 96% y en funcionamiento el 93% para un total acumulado de  95%; este avance está representado en mayor parte por los proyectos de "levantamiento recopilación y actualización de la información relacionada con cuentas nacionales y macroeconómicas a nivel  nacional" y e proyecto de "
Fortalecimiento y modernización de las TICS que respondan a las necesidades de la entidad a nivel   nacional"</t>
  </si>
  <si>
    <t>Presentaciones ejecución presupuestal:
Ejecución_Sector_Octubre_2023
Ejecución_Sector_Noviembre_2023
Ejecución_Sector_Diciembre_2023</t>
  </si>
  <si>
    <t>Una vez revisada y verificada la información se logro identificar las evidencias relacionadas con la ejecución presupuestal de acuerdo a lo contemplado por el proceso. Se sugiere complementar evidencias como actas de la presentación de la ejecución presupuestal en los comites, como buena práctica documental de control y de soporte para seguimientos a compromisos y avances establecidos.</t>
  </si>
  <si>
    <t>OPLAN_3</t>
  </si>
  <si>
    <t>Ejecución de los convenios y contratos que cuentan con apropiación durante la vigencia.</t>
  </si>
  <si>
    <t>(Ejecución en obligaciones por convenio/contrato) / (apropiación vigente por convenio y contrato en la vigencia) *100</t>
  </si>
  <si>
    <t>Base de seguimiento a la ejecución presupuestal de los convenios/contratos que cuentan con apropiación disponible en la vigencia</t>
  </si>
  <si>
    <t>7. Gestión financiera</t>
  </si>
  <si>
    <t>Se debe tener en cuenta que la ejecución de convenios y contratos para esta meta se tomará con la apropiación final asignada a diciembre de 2023 dado que FONDANE es un techo que se ejecuta  en la medida que la entidad firma convenios o contratos con diferentes entidades.</t>
  </si>
  <si>
    <t>Se obligó el 82% de la apropiación vigente destinada para le ejecución del 13 convenios y 10 contratos interadministrativos</t>
  </si>
  <si>
    <t>Ejecución presupuestal convenios y contratos 2023</t>
  </si>
  <si>
    <t>No se logró llegar a la meta de obligación del 98% dado que ningún convenio comprometió el 100% de los recursos debido a las complejidades de cada operativo y las demoras en la contratación del talento humano</t>
  </si>
  <si>
    <t>Una vez revisada y verificada la información se logro identificar documento Excel denominado "Ejecución presupuestal convneios y contratos 2023" en donde se evidencia la justificación del no cumplimiento de la meta propuesta.</t>
  </si>
  <si>
    <t>OPLAN_4</t>
  </si>
  <si>
    <t>Implementar los nuevos desarrollos tecnológicos en el SPGI con el fin de articular la planeación física con la presupuestal.</t>
  </si>
  <si>
    <t xml:space="preserve">(Avance de desarrollo en el SPGI periódico /  total de la meta) *100 </t>
  </si>
  <si>
    <t>Documento de Desarrollo</t>
  </si>
  <si>
    <t>7. Fortalecimiento organizacional y  simplificación de procesos</t>
  </si>
  <si>
    <t>Durante este periodo, se ha progresado en la documentación de los casos de uso y los nuevos requerimientos funcionales. Además, se han construido e implementado los diagramas  referente a flujos de la solución informática y diagrama entidad-relación de la base de datos para la herramienta de apoyo a la plantación y gestión institucional</t>
  </si>
  <si>
    <t>Durante este periodo, se ha progresado en la construcción de diversos casos de uso, tales como las vigencias, arias, proyectos, productos, componentes, dependencias, responsables, metas, planes territoriales, sedes, conceptos de gasto, tipos y subtipos de concepto de gasto, perfiles, asignación de presupuesto a planes, programación de viáticos, transportes y talento humano. Todos estos aspectos se han abordado en la parte técnica de la implementación con tecnología Python, específicamente con el uso del framework Django. Es importante destacar que, además de avanzar en la implementación, se han realizado ajustes y escalado continuamente en el ciclo de vida del proyecto para lograr la maduración del producto final.</t>
  </si>
  <si>
    <t xml:space="preserve">Durante el segundo trimestre se completaron los desarrollos del módulo de administración y se avanzó en el módulo de programación, completando el componente de talento humano con las variables de dedicación por plan y por meta. Se cargó la documentación necesaria en el repositorio de la oficina de sistemas. </t>
  </si>
  <si>
    <t>Documentos de desarrollo en repositorio - servidor Oficina de sistemas: 
https://codeversion.dane.gov.co/OPLAN_proyectos/SPGI/spgi_dev_v2.git . Requiere permisos especiales para el acceso</t>
  </si>
  <si>
    <t xml:space="preserve">En lo corrido del año se han desarrollado los módulos de administración y programación, con todo el proceso de comunicación y permisos con la oficina de sistemas.
Hoy, hemos logrado un significativo progreso en la construcción de la nueva versión de la aplicación SPGI 2.0. Hasta el momento, hemos desarrollado 16 componentes clave que son fundamentales para el funcionamiento de la aplicación. Estos componentes abarcan una amplia gama de funcionalidades, incluyendo operaciones CRUD (Crear, Leer, Actualizar, Eliminar) para todas las áreas.
</t>
  </si>
  <si>
    <t>En esta etapa, ya se encuentran desarrollados los módulos de administración y programación.
Se realizaron actividades relacionadas con la solicitud y preparación de los repositorios de las bases de datos de los diferentes módulos del SPGI, tanto en el ambiente de pruebas como producción.
Ajuste y depuración del código fuente para la puesta en marcha del SPGI.
Se realizó el primer despliegue a producción del SPGI en el ambiente respectivo.
Por los continuos ajustes en la  programación por parte de las áreas, no se tuvo a tiempo la base para cargar los datos necesarios tanto en el módulo de administración como en el de programación. Tampoco las áreas habían programado las metas del plan de acción que van asociadas al presupuesto. Posteriormente, debido al gran número de registros para cargar en el SPGI, Como plan de choque, se creó un desarrollo para cargar los reportes de forma masiva, tanto del módulo de administración como el módulo de programación. Se cargó el módulo de administración quedando pendiente los datos del módulo de programación, porque no se había recibido la base de  recursos definitiva, debido al gran número de cambios en los registros por parte de las áreas..</t>
  </si>
  <si>
    <t>EVIDENCIAS, NUEVO DESARROLLO SPGI (4 TRIM)</t>
  </si>
  <si>
    <t>En el proceso de gestión de adquisición de los entornos de pruebas y producción, que incluyen servidores de aplicaciones, servidores de datos, permisos de firewalls y configuración de la implementación, procesos que tomaron mayor tiempo al previsto. lo cual ha afectado la preparación de la seguridad en el Directorio Activo para acceder a los diversos módulos de programación y administración, lo que ha tenido un impacto secundario en el avance del desarrollo del módulo de ejecución. (Asignación de CDP´S y Compra carrito, Conciliación, Descargable)</t>
  </si>
  <si>
    <t>Servicio de implementación sistemas de gestión</t>
  </si>
  <si>
    <t>OPLAN_5</t>
  </si>
  <si>
    <t>Cumplimiento de la Fase 1 - Documentación de operaciones estadística revisada y actualizada en el Sistema Integrado de Gestión de acuerdo a la metodología establecida</t>
  </si>
  <si>
    <t>(Número de documentos fase I revisados en el periodo / Número total de documentos fase I asignados para revisión) *100</t>
  </si>
  <si>
    <t>Informes de seguimiento a la gestión documental</t>
  </si>
  <si>
    <t>4. Sinergia Organizacional</t>
  </si>
  <si>
    <t>De los 360 documentos que componen la fase 1 se encuentran aprobados 151.</t>
  </si>
  <si>
    <t>BD_Docs_OOEE_05-abr-2023 (1)</t>
  </si>
  <si>
    <t>De los 360 documentos que componen la fase 1 se encuentran aprobados 154</t>
  </si>
  <si>
    <t>BD_Docs_OOEE_30-jun-2023 (1)</t>
  </si>
  <si>
    <t>Se modificó la metodología y se actualizaron las plantillas con el fin de que el cargue sea más eficiente al ser adjunto y no por plantilla HTML. Este cambio generó una actualización a los responsables de esta labor.
Adicionalmente en Comité Directivo del 19 de mayo, se aprobó la adición presupuestal para contratar un equipo de trabajo, con el fin de superar el cuello de botella de los documentos que se deben publicar.</t>
  </si>
  <si>
    <t>Se  realiza al menos una revisión de 328 documentos  que se encuentran en flujo, están pendientes por iniciar revisión 32,  para un total de 360</t>
  </si>
  <si>
    <t>BD_Docs_OOEE_04-oct-2023</t>
  </si>
  <si>
    <t xml:space="preserve">La expedición de la nueva Ley estadística implica una revisión adicional de los documentos para ajustarlos a los nuevos conceptos </t>
  </si>
  <si>
    <t>$ 419.964.653,33</t>
  </si>
  <si>
    <t>$ 378.307.441,33</t>
  </si>
  <si>
    <t>$ 194.449.642,00</t>
  </si>
  <si>
    <t>Se revisaron 283 documentos de 303 por revisar, el número de documentos fase I revisados en el periodo: incluye los revisados de acuerdo con la instancia en la que van los documentos (par técnico, OPLAN o Comité técnico), así se encuentren por realizar ajustes, pues ya surtieron al menos una revisión.
el Número total de documentos fase I asignados para revisión: no incluye los documentos sin iniciar, debido a que aún no se han asignado para revisión, además se descuentan los documentos de operaciones inactivas que no deben surtir este proceso, depuración que se realizó en  cuarto trimestre del año en curso.</t>
  </si>
  <si>
    <t>BD_Docs_OOEE_31-dic-2023 - soporte meta 5 y 6</t>
  </si>
  <si>
    <t>La expedición de la nueva Ley estadística implica una revisión adicional de los documentos para ajustarlos a los nuevos conceptos</t>
  </si>
  <si>
    <t>$ 417.030.860,13</t>
  </si>
  <si>
    <t>$ 386.849.008,00</t>
  </si>
  <si>
    <t>OPLAN_6</t>
  </si>
  <si>
    <t>Cumplimiento de la Fase 2 -Documentación de operaciones estadísticas revisada y actualizada en el Sistema Integrado de Gestión, de acuerdo con la metodología establecida</t>
  </si>
  <si>
    <t>Número de documentos fase 2 revisados en el periodo por la OPLAN / Número total de documentos fase 2 asignados para revisión a la OPLAN*100</t>
  </si>
  <si>
    <t>De los 270 documentos en flujo de revisión 59 ya se encuentran en estado de trámite.</t>
  </si>
  <si>
    <t xml:space="preserve">La modificación del flujo de revisión, implicó la realización de mesas de trabajo con los pares revisores y esto retraso un poco la tarea, se espera cerrar la brecha en el segundo trimestre </t>
  </si>
  <si>
    <t>De los72 documentos en flujo de revisión 33 ya se encuentran en estado de revisión.</t>
  </si>
  <si>
    <t xml:space="preserve">Se Realizó la revisión de 16 documentos asignados a la OPLAN cumpliendo con la totalidad de los que le fueron asignados de acuerdo a la nueva metodología de revisión </t>
  </si>
  <si>
    <t>Se realizó la revisión de 72  documentos asignados a la OPLAN cumpliendo con la totalidad de los que le fueron asignados de acuerdo a la nueva metodologia de revisión</t>
  </si>
  <si>
    <t xml:space="preserve"> Se observo que los  entregables "BD_Docs_OOEE_" de Octubre a Diciembre dec2023 bases de datos en donde se evidencia los avances para dar cumplimiento cumplimiento de la Fase 2 -Documentación de operaciones estadísticas revisada y actualizada en el Sistema Integrado de Gestión, de acuerdo con la metodología establecida, Por lo anterior se observa que el avance reportado cumple con lo programado por el proceso.</t>
  </si>
  <si>
    <t>OPLAN_7</t>
  </si>
  <si>
    <t>Certificación de calidad mantenida</t>
  </si>
  <si>
    <t>Número de planes de mejoramiento de la auditoría externa en termino / Número total de Planes de mejoramiento resultado de la auditoria</t>
  </si>
  <si>
    <t>Informe de auditoría externa</t>
  </si>
  <si>
    <t xml:space="preserve">Se recibió la auditoría de seguimiento por parte del ente certificador,  como resultado no se identificaron no conformidades al Sistema Integrado de Gestión y se mantiene la certificación   </t>
  </si>
  <si>
    <t xml:space="preserve">Informe de auditoría ICONTEC </t>
  </si>
  <si>
    <t xml:space="preserve">Meta Cumplida en el tercer trimestre </t>
  </si>
  <si>
    <t>Una vez revisada y verificada la información se logro identificar documento pdf  denominado "informe Auditoria de Gestión" , por la cual se da cumplimiento a la meta propuesta por el proceso.</t>
  </si>
  <si>
    <t>OPLAN_8</t>
  </si>
  <si>
    <t>Modificación de la estructura organizacional de acuerdo a necesidades identificadas, radicada</t>
  </si>
  <si>
    <t>(Avance  en los ajustes a la estructura organizacional en el periodo / total de la meta) *100</t>
  </si>
  <si>
    <t>Cronograma de trabajo, seguimiento periódico y radicación del documento técnico para la formalización laboral ante Función Pública</t>
  </si>
  <si>
    <t>1. Talento humano</t>
  </si>
  <si>
    <t>Modernización y transformación del empleo público</t>
  </si>
  <si>
    <t>Con base en el cronograma de ejecución se tiene el avance del documento técnico a radicar en el DAFP para la creación de la planta temporal</t>
  </si>
  <si>
    <t>DIAGNOSTICO  ju  2023</t>
  </si>
  <si>
    <t>Se envío a revisión previa del DAFP el documento técnico para la formalización del empleo público.</t>
  </si>
  <si>
    <t>soporte envío estudio técnico (1)
CIRCULAR CONJUNTA No. 100-011 DE 2023 FORMALIZACION EMPLEO PUBLICO (1)</t>
  </si>
  <si>
    <t>Con la expedición de la circular conjunta no 100-011 del 15 de noviembre se dan directrices para el flujo que debe surtir el documento y de los requisitos a cumplir por las entidades, el flujo inicia por el DNP y Finaliza en el DAFP requiriendo para su radicación los CDP de la vigencia 2024, razón por la cual es conveniente trasladar la meta para el 2024.</t>
  </si>
  <si>
    <t>Secretaria General - Área de Gestión Administrativa</t>
  </si>
  <si>
    <t>SG_ADMIN_1</t>
  </si>
  <si>
    <t>Capacitación en los sistemas de administración de inventarios devolutivos y elementos de consumo (SAI – SAE) para fortalecer los conocimientos a los encargados de almacén a nivel nacional.</t>
  </si>
  <si>
    <t>Número de capacitaciones realizadas en la vigencia</t>
  </si>
  <si>
    <t>Presentación y lista de asistencia de cada actividad</t>
  </si>
  <si>
    <t>9. Gestión de bienes y servicios</t>
  </si>
  <si>
    <t>El GIT de almacén e Inventarios durante el primer semestre realizó dos capacitaciones a los encargados del almacén a nivel nacional, relacionadas con movimientos en el aplicativo SAI. Las capacitaciones adelantadas se llevaron a cabo por intermedio de Microsoft Teams, dejando grabadas las sesiones y realizando las transacciones en tiempo real. Esas capacitaciones sobre las bajas de elementos e ingresos, mejoran las habilidades y capacidades de los funcionarios para realizar sus labores cotidianas de manera eficiente. Adicionalmente, se adelantó una jornada con dos territoriales, capacitando a usuarios con perfil de consulta en el aplicativo.</t>
  </si>
  <si>
    <t>Acta y asistencia BAJA_INSERVIBILIDAD_SAI_27_03_2023
Acta y asistencia INGRESOS SAI _ALMACEN
Presentación baja de bienes GIT Almacén
Presentación Ingreso de bienes</t>
  </si>
  <si>
    <t>$ 396.463.299,33</t>
  </si>
  <si>
    <t>$ 250.087.000,00</t>
  </si>
  <si>
    <t>El GIT de almacén e Inventarios durante el segundo semestre realizó dos capacitaciones a los encargados del almacén a nivel nacional, relacionadas con movimientos en el aplicativo SAI. Las capacitaciones adelantadas se llevaron a cabo por intermedio de Microsoft Teams, dejando grabadas las sesiones y realizando las transacciones en tiempo real. Esas capacitaciones sobre tipos de  ingresos y egresos, mejoran las habilidades y capacidades de los funcionarios para realizar sus labores cotidianas de manera eficiente. Adicionalmente, se adelantó una jornada de capacitación sobre movimientos aplicativo SAE</t>
  </si>
  <si>
    <t>Ayuda memoria capacitación SAE
Capacitación tipo movimientos
PRESENTACION_REMESAS
REMESAS_ALMACEN_13_09_2023</t>
  </si>
  <si>
    <t xml:space="preserve"> $                               15.153.535,00</t>
  </si>
  <si>
    <t>$ 395.001.915,33</t>
  </si>
  <si>
    <t>$ 383.978.582,66</t>
  </si>
  <si>
    <t>LUISA FERNANDA DUARTE CELIS</t>
  </si>
  <si>
    <t xml:space="preserve">Se realizó la verificación correspondiente al tercer y cuarto trimestre del cumplimiento de la meta denominada “Capacitación en los sistemas de administración de inventarios devolutivos y elementos de consumo (SAI – SAE) para fortalecer los conocimientos a los encargados de almacén a nivel nacional”, la cual se programo con una periodicidad semestral. Verificadas las evidencias cargadas en el aplicativo se evidencia lo siguiente:
• Se osberva acta de reunión de fecha 31 de julio de 2023 en donde se realizó una capacitación acerca de los movimientos SAE en donde se tocaron temas como Ingreso al módulo de movimientos en SAE, catálogo de elementos en kárdex, Tipos de movimientos y el paso a paso para la elaboración de movimientos.
• Presentación sobre movimientos en SAE DANE-FONDANE.
• Se osberva acta de reunión de fecha 13 de septiembre de 2023 en donde se realizó una capacitación acerca de las remesas de almacen SAE_SAI en donde se tocaron temas como la guía para egresos y remesas de elementos, Ingreso a los módulos de almacén, botones generales de los aplicativos, lista de valores, ingreso pantalla de remesas y listado de encargados de almacén en territoriales.
• Presentación sobre reservas
De acuerdo con lo anterior se observa el cumplimiento de las capacitaciones respecto a los sistemas de inventarios devolutivos y elementos de consumo correpsondientes al segundo semestre de 2023 de acuerdo a la periodicidad programada, asi las cosas respecto al seguimiento del tercer y cuarto trimestre de 2023 se observa un cumplimiento del 100% de la meta planteada. </t>
  </si>
  <si>
    <t>GESTION DOCUMENTAL</t>
  </si>
  <si>
    <t>Documentos de lineamientos técnicos - GD</t>
  </si>
  <si>
    <t>SG_ADMIN_2</t>
  </si>
  <si>
    <t xml:space="preserve">Realizar el trámite con el Archivo General de la Nación para la convalidación de las Tablas de Valoración Documental
</t>
  </si>
  <si>
    <t xml:space="preserve"> Porcentaje de Actividades realizadas / Actividades programadas</t>
  </si>
  <si>
    <t>Radicaciòn ante la AGN</t>
  </si>
  <si>
    <t>1. Plan Institucional de Archivos de la Entidad ­PINAR</t>
  </si>
  <si>
    <t xml:space="preserve">16. Gestión documental </t>
  </si>
  <si>
    <t>Durante el año 2023 El Grupo interno de trabajo de Gestión Documental ha realizado las siguientes actividades:
* Revisó las Tablas de Valoración Documental entregadas por la empresa TANDEM.
* En el mes de marzo se presentaron al Comité Institucional de Gestión y Desempeño de la Entidad para su aprobación.
*  En el mes de mayo, se radicaron  para evaluación y convalidación por parte del Archivo General de la Nación
* En el mes de agosto se recibió concepto del Archivo General de la Nación solicitando unas correcciones al instrumento
*En el mes de septiembre, se radicó nuevamente el instrumento de TVD corregido para su evaluación y programación de mesa técnica por parte del AGN</t>
  </si>
  <si>
    <t>Segunda Entrega TVD_DANE</t>
  </si>
  <si>
    <t>$ 200.236.491,00</t>
  </si>
  <si>
    <t>$ 36.300.000,00</t>
  </si>
  <si>
    <t>$ 23.100.000,00</t>
  </si>
  <si>
    <t>Durante el año 2023 El Grupo interno de trabajo de Gestión Documental ha realizado las siguientes actividades:
* En enero revisó las Tablas de Valoración Documental entregadas por la empresa TANDEM.
* En el mes de marzo se presentaron al Comité Institucional de Gestión y Desempeño de la Entidad para su aprobación.
*  En el mes de mayo, se radicaron  para evaluación y convalidación por parte del Archivo General de la Nación
* En el mes de agosto se recibio concepto del Archivo General de la Nación solicitando unas correcciones al instrumento
*En el mes de septiembre, se radicó nuevamente el instrumento de TVD corregido para su evaluación y programación de mesa técnica por parte del AGN
* En el mes de octubre se realizó la primera mesa técnica para revisión del instrumento de TVD con  el evaluador del AGN, en la que se alcanzó a revisar el 50% del concepto emitido
* En el mes de diciembre se realizó la segunda mesa técnica  para revisión del instrumento de TVD con  el evaluador del AGN, finalizando la revisión del concepto emitido, adiiconalmente se realizaron los ajustes solicitados por el evaluador</t>
  </si>
  <si>
    <t>AGN-1-2023-05149_Radicación AGN_Primer envío
AGN-1-2023-10897_Radicación Segundo envío</t>
  </si>
  <si>
    <t xml:space="preserve"> $                                      8.133.553,00</t>
  </si>
  <si>
    <t>$ 43.638.686,00</t>
  </si>
  <si>
    <t>$ 36.190.000,00</t>
  </si>
  <si>
    <t>Se realizó la verificación correspondiente al tercer y cuarto trimestre del cumplimiento de la meta denominada “Realizar el trámite con el Archivo General de la Nación para la convalidación de las Tablas de Valoración Documental”, la cual se programó con una periodicidad Anual. Verificadas las evidencias cargadas en el aplicativo se evidencia lo siguiente:
• Correo electrónico con el envío del Radicado No. 20233130000091T de fecha 5 de mayo de 2023 en donde se solicita la Evaluación y Convalidación Tablas de Valoración Documental – TVD Departamento Administrativo Nacional de Estadística – DANE al Archivo General de la Nación. (Adjunta carpeta con los anexos remitidos de la segunda entrega)
• Correo electrónico con el envío del Radicado No.20233130074971 de fecha 29 de septiembre de 2023 en donde se realizó la entrega Instrumento Tablas de Valoración Documental – TVD ajustado para Evaluación y Convalidación Departamento Administrativo Nacional de Estadística – DANE. Radicado AGN 2-2023- 007662
De acuerdo con lo anterior se observa el cumplimiento de realización del trámite con el Archivo General de la Nación para la convalidación de las Tablas de Valoración Documental de acuerdo a la periodicidad programada, así las cosas respecto al seguimiento del tercer y cuarto trimestre de 2023 se observa un cumplimiento del 100% de la meta planteada. "</t>
  </si>
  <si>
    <t>Servicios tecnológicos</t>
  </si>
  <si>
    <t>SG_ADMIN_3</t>
  </si>
  <si>
    <t>Realizar el proceso de selección de la herramienta tecnológica SGDEA de la Entidad</t>
  </si>
  <si>
    <t>Porcentaje de avance del proceso de selección de la herramienta tecnológica SGDEA de la Entidad</t>
  </si>
  <si>
    <t>Soporte de inicio del contrato en SECOP II</t>
  </si>
  <si>
    <t>En el primer semestre del 2023, El GIT de Gestión Documental elabora el documento "Informe de recomendaciones_SGDEA", en el que se resume el proceso de verificación de las opciones para la adquisición de la herramienta de Software de Gestión Documental que permita el manejo de los documentos electrónicos de la Entidad. 
Por otra parte, se realizan mesas de trabajo para la verificación del cumplimiento de los requisitos del SGDEA del DANE con base en el aplicativo ofrecido por Servicios Postales Nacionales con miras a la suscripción de un contrato interadministrativo, así mismo se elabora la justificación para esta contratación y los estudios previos</t>
  </si>
  <si>
    <t xml:space="preserve">
* SG_ADMIN_3_Informe_recomendaciones_SGDEA
*SG_ADMIN_3_Estudios previos SGDEA
*SG_ADMIN_3_Justificacion_472
</t>
  </si>
  <si>
    <t>$ 2.499.763.509,00</t>
  </si>
  <si>
    <t>$ 78.204.784,00</t>
  </si>
  <si>
    <t>Durante el segundo semestre del 2023 El Grupo Interno de Trabaja de Gestión Documental realizó las siguientes actividades:
*Elaboración documentos para el proceso de adquisición del SGDEA desde el mes de julio hasta el mes de septiembre
*Publicación proceso SASI-009-2023 en el mes de septiembre
*Adjudicación proceso SASI-009-2023 en el mes de octubre
*Inicio del contrato CO1.PCCNTR.5496434 en el mes de noviembre
* En los meses de noviembre y diciembre se ejecutaron las actividades del contrato según el cronograma, realizando la instalación del aplicativo en el servidor del DANE y ejecutando las actividades de sensibilización y capacitación a los perfiles usuario final, administrador y técnico</t>
  </si>
  <si>
    <t>Soporte de inicio del contrato CO1.PCCNTR.5496434 en SECOP II</t>
  </si>
  <si>
    <t>$ 2.439.990.784,00</t>
  </si>
  <si>
    <t>$ 2.414.928.330,27</t>
  </si>
  <si>
    <t xml:space="preserve">Se realizó la verificación correspondiente al tercer y cuarto trimestre del cumplimiento de la meta denominada “Realizar el proceso de selección de la herramienta tecnológica SGDEA de la Entidad”, la cual se programó con una periodicidad semestral. Verificadas las evidencias cargadas en el aplicativo se observa lo siguiente:
• Soporte del inicio del contrato: Se observa documento de SECOP II en donde se logra verificar el inicio del contrato cuyo objeto es “Adquirir una herramienta tecnológica de gestión documental que permita a la Entidad realizar la administración de los documentos producidos en los diferentes soportes dando cumplimiento a la normatividad vigente y los requisitos establecidos por el DANE”, el cual tuvo como fecha de inicio el 8 de noviembre de 2023 y tuvo como fecha de finalización el 31 de diciembre de 2023.
De acuerdo con lo anterior se observa el cumplimiento de la meta planteada ya que se realizó y adjudico el contrato para la adquisición de una herramienta tecnológica SGDEA  para el DANE y se observa las evidencias de acuerdo a la periodicidad programada, así las cosas respecto al seguimiento del tercer y cuarto trimestre de 2023 se observa un cumplimiento del 100% de la meta planteada. </t>
  </si>
  <si>
    <t>MEJORAMIENTO INFRAESTRUCTURA Y EQUIPAMIENTO FISICO</t>
  </si>
  <si>
    <t>Sedes mantenidas</t>
  </si>
  <si>
    <t>SG_ADMIN_4</t>
  </si>
  <si>
    <t>Plan de Infraestructura implementado para mejorar las sedes y el equipamiento físico, manteniéndolas en condiciones óptimas para su adecuado funcionamiento.</t>
  </si>
  <si>
    <t xml:space="preserve">Porcentaje de avance de las actividades programadas en el Plan de Infraestructura </t>
  </si>
  <si>
    <t>Informe de avance de ejecución de las actividades del Plan de Infraestructura</t>
  </si>
  <si>
    <t>El GIT de Infraestructura realizó un diagnostico inicial de las necesidades de infraestructura por Dirección Territorial y sedes, con el cual se elaboró y categorizo una matriz de necesidades de mejoramiento y mantenimientos de la infraestructura a nivel nacional, a partir de allí se asignaron, aprobaron y trasladaron los recursos financieros para el desarrollo de documentos precontractuales consistentes técnicamente con las adecuaciones, mantenimientos, suministro, instalaciones y actividades a ejecutar durante la vigencia 2023. Finalmente se realiza acompañamiento técnico a los procesos y seguimiento presupuestal a la ejecución de los recursos asignados.</t>
  </si>
  <si>
    <t>Informe de avance de ejecución de las actividades del Plan de Infraestructura.pdf
Plan Trabajo - Infraestructura Avance Marzo23.xlsx</t>
  </si>
  <si>
    <t>El GIT de Infraestructura acorde con el diagnóstico de necesidades de infraestructura, elaboró y categorizó una matriz de necesidades de mejoramiento y mantenimientos de la sedes a nivel nacional, a partir de allí se asignaron, aprobaron, socializaron y trasladaron los recursos financieros para el desarrollo de actividades de adecuación, mantenimiento, suministro e instalación a ejecutar durante la vigencia 2023, a partir del acompañamiento técnico y presencial para la formulación de especificaciones y seguimiento a la ejecución presupuestal acorde con los recursos asignados.</t>
  </si>
  <si>
    <t>Informe de avance de ejecución de las actividades del Plan de Infraestructura.pdf
Plan Trabajo - Infraestructura Avance Junio 2023.xlsx</t>
  </si>
  <si>
    <t>El GIT de Infraestructura acorde con la matriz de necesidades y el proyecto de mejoramiento y mantenimiento de las sedes a nivel nacional y acorde con la asignación de recursos para la vigencia, ha realizado acompañamiento técnico, presencial y apoyo a la supervisión en cada uno de los procesos adelantados en las sedes de la Entidad.</t>
  </si>
  <si>
    <t>Seguimiento Presupuestal Matriz Infraestructura 2023.xlsx
Plan Trabajo - Infraestructura 2023 Septiembre.xlsx</t>
  </si>
  <si>
    <t>El GIT de Infraestructura acorde con la matriz de necesidades, el proyecto de mejoramiento y mantenimiento de las sedes a nivel nacional y acorde con la asignación de recursos para la vigencia, realizó acompañamiento y apoyo técnico, presencial y virtual en cada uno de los procesos adelantados en las sedes de la Entidad.</t>
  </si>
  <si>
    <t>Seguimiento Presupuestal Matriz Infraestructura 2023.xlsx
Informe de avance de ejecución de las actividades del Plan de Infraestructura- diciembre 2023</t>
  </si>
  <si>
    <t>$ 1.300.000.000,00</t>
  </si>
  <si>
    <t>$ 1.252.107.177,69</t>
  </si>
  <si>
    <t>$ 1.169.577.184,82</t>
  </si>
  <si>
    <t xml:space="preserve">Se realizó la verificación correspondiente al tercer y cuarto trimestre del cumplimiento de la meta denominada “Plan de Infraestructura implementado para mejorar las sedes y el equipamiento físico, manteniéndolas en condiciones óptimas para su adecuado funcionamiento”, la cual se programó con una periodicidad trimestral. Verificadas las evidencias cargadas en el aplicativo se observa lo siguiente:
• Documento en Excel con el Plan de Trabajo GIT Infraestructura 2023: Se observa cuadro de seguimiento con el avance correspondiente al tercer y cuarto trimestre todos finalizados a un 100%
• Documento En Excel con la FASE I PROYECTOS DE INVERSIÓN con el reporte de ejecución de los contratos de infraestructura distribuidos en las diferentes territoriales.
De acuerdo con lo anterior se observa el cumplimiento de la meta planteada ya que realizó seguimiento trimestral al plan de infraestructura y se adjudicó la contratación necesaria para llevar a cabo las mejoras y equipamiento de las sedes. De igual manera se observa las evidencias de acuerdo con la periodicidad programada, así las cosas respecto al seguimiento del tercer y cuarto trimestre de 2023 se observa un cumplimiento del 100% de la meta planteada. </t>
  </si>
  <si>
    <t>Proyecto de inversión o Funcionamiento</t>
  </si>
  <si>
    <t>Funcionamiento</t>
  </si>
  <si>
    <t>SG_ADMIN_5</t>
  </si>
  <si>
    <t>Plan de trabajo ambiental implementado para informar y transformar positivamente la cultura ambiental de los servidores del DANE, acorde con la normatividad vigente e integrados al desarrollo del Sistema de Gestión Ambiental en la Entidad.</t>
  </si>
  <si>
    <t>Porcentaje de avance de las actividades programadas en el Plan de trabajo ambiental</t>
  </si>
  <si>
    <t>Informe de avance de ejecución de las actividades del Plan de trabajo ambiental</t>
  </si>
  <si>
    <t>Recursos de Funcionamiento</t>
  </si>
  <si>
    <t xml:space="preserve">El GIT Infraestructura ejecutó el plan de trabajo ambiental enfocado en capacitar, informar y socializar a los usuarios internos y externos a la Entidad en relación a los procedimientos, prácticas y actividades encaminadas a transformar positivamente la cultura ambiental de los servidores del DANE, acorde con la normatividad vigente e integrados al desarrollo del Sistema de Gestión Ambiental en la Entidad.
Dentro de las capacitaciones se encuentran las siguientes temáticas;
*Lineamientos para la gestión de residuos
*Matriz de requisitos ambientales para la contratación DANE-FONDANE
*Manejo de Residuos Sólidos - Disposición de residuos según código de colores.
*Gestión y manejo de los residuos sólidos en el DANE
*Compras verdes
*Socialización Información Documentada del Sistema de Gestión Ambiental
*Manejo de Residuos Sólidos - Disposición de residuos según código de colores.
*Programas de uso eficiente de ahorro de agua, energía y papel
Dentro de las infografías socializadas con los usuarios internos se encuentran los siguientes títulos;
*Se el cambio que quieres ver en el mundo - día mundial del agua
*Bici usuarios DANE - Día mundial de la bicicleta
*Es tiempo de proteger el planeta - Día Internacional de la madre tierra
*Construir  vida en armonía con el planeta de manera sostenible - Día mundial de la diversidad biológica
*La eficiencia energética, una cultura por el planeta - Día mundial de la eficiencia energética
*Recordar la estrategia de las 3R: Reducir, Reutilizar y Reciclar - Día mundial del reciclaje
*Proteger la vida - Día del Árbol
*Dia internacional de la preservación de la capa de Ozono
*Dia mundial sin automóvil
</t>
  </si>
  <si>
    <t>Plan de Trabajo - Gestión Ambiental_ Septiembre.xlsx</t>
  </si>
  <si>
    <t>El GIT Infraestructura ejecutó el plan de trabajo ambiental enfocado en capacitar, informar y socializar a los usuarios internos y externos a la Entidad en relación a los procedimientos, prácticas y actividades encaminadas a transformar positivamente la cultura ambiental de los servidores del DANE, acorde con la normatividad vigente e integrados al desarrollo del Sistema de Gestión Ambiental en la Entidad.
Dentro de las capacitaciones se encuentran las siguientes temáticas;
*Lineamientos para la gestión de residuos.
*Matriz de requisitos ambientales para la contratación DANE-FONDANE.
*Manejo de Residuos Sólidos - Disposición de residuos según código de colores.
*Gestión y manejo de los residuos sólidos en el DANE.
*Compras verdes.
*Socialización Información Documentada del Sistema de Gestión Ambiental.
*Manejo de Residuos Sólidos - Disposición de residuos según código de colores.
*Programas de uso eficiente de ahorro de agua, energía y papel.
*Tips para ser un ciudadano ambientalmente responsable.
Dentro de las infografías socializadas con los usuarios internos se encuentran los siguientes títulos;
*Se el cambio que quieres ver en el mundo - Dia mundial del agua
*Bici usuarios DANE - Día mundial de la bicicleta
*Es tiempo de proteger el planeta - Día Internacional de la tierra
*Construir  vida en armonía con el planeta de manera sostenible - Día mundial de la diversidad biológica
*La eficiencia energética, una cultura por el planeta - Día mundial de la eficiencia energética
*Recordar la estrategia de las 3R: Reducir, Reutilizar y Reciclar - Día mundial del reciclaje
*Proteger la vida - Día Nacional del árbol
*Dia internacional de la preservación de la capa de ozono
*Dia mundial sin automóvil
*Día nacional de los parques naturales
*Día mundial de los humedales</t>
  </si>
  <si>
    <t>Informe de avance de ejecución de las actividades del Plan de trabajo ambiental- diciembre 2023</t>
  </si>
  <si>
    <t>Se realizó la verificación correspondiente al tercer y cuarto trimestre del cumplimiento de la meta denominada “Plan de trabajo ambiental implementado para informar y transformar positivamente la cultura ambiental de los servidores del DANE, acorde con la normatividad vigente e integrados al desarrollo del Sistema de Gestión Ambiental en la Entidad”, la cual se programó con una periodicidad trimestral. Verificadas las evidencias cargadas en el aplicativo se observa lo siguiente:</t>
  </si>
  <si>
    <t>Secretaria General - Área de Gestión Humana</t>
  </si>
  <si>
    <t>SG_GH_1</t>
  </si>
  <si>
    <t>Clima laboral fortalecido a partir de la implementación de un programa enfocado en la variable estilo de dirección de la EDI.</t>
  </si>
  <si>
    <t>Porcentaje  Avance de implementación</t>
  </si>
  <si>
    <t>Informe de ejecución de las actividades realizadas.</t>
  </si>
  <si>
    <t>5. Plan Estratégico de Talento Humano</t>
  </si>
  <si>
    <t>El GIT Desarrollo de Personal en los meses de febrero y marzo de 2023 analizó cada uno de los resultados de la Encuesta de Desempeño Institucional- EDI 2022 y específicamente en la variable estilo de dirección revisó aquellas preguntas con puntajes más bajos con el fin de identificar y definir acciones que buscan mejorar la percepción de los servidores en estos aspectos y que serán plasmadas en un cronograma en el mes de abril</t>
  </si>
  <si>
    <t>Análisis General Variable de Dirección.</t>
  </si>
  <si>
    <t>Entre los meses de abril y junio de 2023 el GIT Desarrollo de Personal elaboró el Programa Intervención Clima Laboral 2023 que contiene el diagnóstico elaborado en el primer trimestre de 2023, cronograma de trabajo y las actividades para el fortalecimiento del clima laboral a nivel nacional. Durante los meses de abril y junio se realizó visita a las sedes de Pasto, Manizales, Armenia y Pereira por parte de la Coordinación del Área de Gestión Humana, Coordinaciones SST y Desarrollo de Personal donde se socializaron las principales actividades a cargo de Gestión Humana en el marco de la ruta del Bienestar.
 Adicionalmente, se realizó un taller práctico de trabajo en equipo y comunicación con la participación de todos los servidores de las sedes visitadas con el acompañamiento de los Directores Territoriales.</t>
  </si>
  <si>
    <t>Programa Intervención Clima Laboral 2023
Informe avance actividades
Asistencia capacitaciones habilidades blandas 2023
Material de apoyo estrategias de intervención</t>
  </si>
  <si>
    <t xml:space="preserve"> $                                        93.427.548,00</t>
  </si>
  <si>
    <t xml:space="preserve"> $                                        67.653.788,00</t>
  </si>
  <si>
    <t>En el marco del programa de Intervención Clima Laboral 2023 con enfoque en la variable estilo de dirección de la EDI, el GIT Desarrollo de Personal elaboró el proyecto "Líderes DANE 2023" con el objetivo de definir herramientas para fortalecer el desarrollo de habilidades de liderazgo y gestión del talento humano por parte de los líderes del DANE ( Directores Técnicos, Directores Territoriales, Jefes de Oficina, Coordinadores de Área y Coordinadores de Grupos Internos de Trabajo)  y su aprobación por parte de la Coordinación del Área de Gestión Humana fue el 21 de septiembre de 2023. 
Asimismo, el Área de Gestión Humana socializó el Protocolo Desconexión Laboral en dos jornadas, la primera el 19 de julio con los líderes del DANE y la segunda el 3 de agosto con los servidores. 
En el marco de la ruta de bienestar y durante los días  23, 24 y 25 de agosto con el acompañamiento de las Coordinadoras de GIT Desarrollo de Personal, SST y Evaluación y Carrera Administrativa  se realizó visita a Riohacha sede de la Dirección Territorial Norte, con el fin de acompañar al equipo de trabajo de la sede Riohacha en los procesos relacionados con bienestar laboral, capacitación, trabajo en equipo, proceso de provisión y encargo, seguridad y salud en el trabajo. Actividad que contó con la participación de todos los servidores de la sede, el Director Territorial Norte y el Coordinador Operativo de la sede Barranquilla.</t>
  </si>
  <si>
    <t>Proyecto Lideres DANE 2023
Desconexión Laboral 
Ruta de bienestar Riohacha</t>
  </si>
  <si>
    <t>$ 686.403.510,33</t>
  </si>
  <si>
    <t>$ 484.627.323,00</t>
  </si>
  <si>
    <t>$ 343.430.864,00</t>
  </si>
  <si>
    <t xml:space="preserve">El GIT Desarrollo de Personal realizó durante el cuarto trimestre una serie de actividades e intervenciones enfocadas al fortalecimiento del clima laboral con los líderes de diferentes áreas a nivel nacional. Entre estas actividades se destacan: 1. Sensibilización y taller dinámico "trabajo en equipo": desarrollado en la sede de Ibagué con el propósito de sensibilizar acerca de la importancia de la comunicación, cooperación y respeto dentro de los equipos de trabajo.
2. Sensibilización los valores y principios del equipo: Identificación de los valores en las relaciones laborales, realizado en la sede de Ibagué.
3. Intervención en comunicación asertiva: Se realizó un espacio de Psicoeducación para fomentar habilidades y cualidades para el mejoramiento de la comunicación asertiva. Esta actividad afianzó el clima laboral y las relaciones interpersonales del área de DICE.
4. Decálogo del Buen trato: Taller sobre las aplicaciones y principios del buen trato, para fomentar el mejoramiento de las relaciones interpersonales y el clima laboral del área de comunicaciones.
5. Taller: Convivencia Laboral y relaciones interpersonales. Acompañamiento a la sede de Riohacha en el proceso de conciliación de diferencias en las relaciones interpersonales de los servidores de la sede. Se brindaron pautas sobre la importancia de la vida personal y la convivencia laboral.
6. Actividades de integración, desconexión laboral y mejoramiento del clima laboral: A nivel nacional se desarrollaron actividades en centros recreativos en las que los funcionarios de las sedes de la entidad ubicadas en Cali, Bucaramanga, Armenia, Pereira Manizales Ibagué y Bogotá tuvieron espacios de recreación desconexión laboral. En la actividad se contó con la participación de los líderes y territoriales que afianzó el clima laboral. </t>
  </si>
  <si>
    <t xml:space="preserve">Sensibilizaciones y Talleres Ibagué
Informe de ejecución de las actividades realizadas
</t>
  </si>
  <si>
    <t>$ 688.622.949,02</t>
  </si>
  <si>
    <t>$ 499.356.002,33</t>
  </si>
  <si>
    <t>$ 484.991.002,66</t>
  </si>
  <si>
    <t xml:space="preserve">En seguimiento realizado al proceso Gestión humana en el segundo semestre se observa:
1)Para el III trimestre se citan como evidencias los siguientes Documentos
-Proyecto Lideres DANE 2023 y -Desconexión Laboral y
 - Ruta de bienestar Riohacha
De lo anterior y de acuerdo a revisión realizada se pudo comprobar cumplimiento del avance de la meta establecida; así mismo lo descrito en su Avance Cualitativo se encuentra acorde con las evidencias aportadas; sin embargo, se observa que no se atendió recomendación dada por Auditor en seguimiento anterior sobre "ajustar la formula del indicador de manera que sea una representación matemática del cálculo del indicador, que permita medir el avance y cumplimiento de la meta”. 
2)Para el seguimiento realizado al IV Trimestre se citan como evidencias los siguientes documentos:
 -Sensibilizaciones 
 -Talleres Ibagué y
-Informe de ejecución de las actividades realizadas 
 De lo anterior y de acuerdo a lo verificado se comprueba el cumplimiento a la meta establecida para el respectivo trimestre. Se recomienda ajustar la formula del indicador de manera que sea una representación matemática del cálculo del indicador, que permita medir el avance y cumplimiento de la meta”.  
</t>
  </si>
  <si>
    <t>SG_GH_2</t>
  </si>
  <si>
    <t>Gestionar el proceso para la aplicación de la batería de riesgo psicosocial en la entidad con el objetivo de identificar, evaluar, valorar e intervenir los riesgos psicosociales presentes en la población trabajadora</t>
  </si>
  <si>
    <t xml:space="preserve">Porcentaje de avance del proceso de gestión para la aplicación de la batería de riesgo psicosocial.   </t>
  </si>
  <si>
    <t>Informe resultados aplicación de batería de riesgo psicosocial</t>
  </si>
  <si>
    <t>8. Plan de Trabajo Anual en Seguridad y Salud en el Trabajo</t>
  </si>
  <si>
    <t xml:space="preserve">El Área de Gestión Humana durante el primer trimestre del año ha venido desarrollando los procesos para consolidar los estudios previos con el fin de seleccionar al proveedor idóneo en cumplimiento de la normativa vigente para la aplicación de la batería de riesgo psicosocial en la entidad.  </t>
  </si>
  <si>
    <t>1. Anexo 1-Especificaciones Técnicas 
2. Anexo 2-Analisis del Sector en pdf firmado
3. Anexo 3- Matriz de Riesgo
4. CDP # 69323
5. Cotizaciones
6. Formatos 1 y 2 (1 Experiencia del proponente, 
 2 Carta de Compromiso)
7. Formato 3- Oferta Económica
8. Historial del CDP
9. PAA - Batería del Riesgo Psicosocial
10. Anexo 2 -Análisis del Sector en Word
11. Consolidación de la oferta
12. Estudios previos mínima cuantía.</t>
  </si>
  <si>
    <t>El Área de Gestión Humana durante los meses de abril y mayo continuó con las gestiones precontractuales para contratar el servicio de la aplicación de la batería de riesgo psicosocial en la entidad, quedando seleccionado el proveedor THI PSICOLOGIA S.A.S mediante  contrato No. CO1.PCCNTR. 4979914 iniciando ejecución el 1 de junio de 2023.
Se organiza la logística con el proveedor concertando el cronograma de inicio para la campaña de expectativa y sensibilización involucrando a los Directores Territoriales para lograr mayor compromiso en la aplicación de la batería.
Entre el 20 y 29 de junio se realizó la campaña de expectativa que incluyó correos, infografías e inicio de reuniones con directores, coordinadores y encargados de las sedes.</t>
  </si>
  <si>
    <t>Contratación Batería Riesgo Psicosocial
Campaña Expectativa y Sensibilización</t>
  </si>
  <si>
    <t xml:space="preserve"> $                                        79.363.815,00</t>
  </si>
  <si>
    <t xml:space="preserve"> $                                        42.642.058,00</t>
  </si>
  <si>
    <t xml:space="preserve">El Área de Gestión Humana entre el 1 y 21 de julio de 2023 realizó las jornadas de sensibilización a nivel nacional en cada una de las Direcciones Territoriales con su respectiva sede y el DANE CAN con el fin de dar a conocer los lineamientos y metodología para la aplicación de la batería de Riesgo Psicosocial.  
De igual forma, entre el 26 de julio y el 16 de agosto se realizó la aplicación de la batería de riesgo psicosocial de manera presencial en todas las Direcciones Territoriales con sus sedes y las áreas del DANE Central y Casa Esmeralda. La aplicación de la batería contó una participación del 86% de los servidores de planta
Durante el mes de septiembre el proveedor THI PSICOLOGIA S.A.S adelantó las gestiones correspondientes al análisis de la información, la cual culminó con la entrega del informe el 22 de septiembre para posterior su socialización con la alta dirección, cumpliendo lo establecido en el contrato celebrado. 
En cumplimiento de los lineamientos establecidos por la entidad relacionados con la seguridad de la información y  teniendo en cuenta que el informe de resultados de la batería de riesgo psicosocial tiene carácter restringido, el acceso a esta información de ser requerido se llevará a cabo con el acompañamiento de los servidores a cargo de la gestión. </t>
  </si>
  <si>
    <t xml:space="preserve">Fase_ Jornadas Sensibilización 
Fase- Aplicación batería riesgo psicosocial
</t>
  </si>
  <si>
    <t>Durante el mes de octubre los resultados de la aplicación de la batería de riesgo psicosocial fueron socializados y entregados por el proveedor THI PSICOLOGIA S.A.S a la Alta Dirección, Direcciones Territoriales y sus sedes y al DANE Central. De acuerdo con los resultados generales obtenidos en la aplicación de la batería que identifican un nivel de riesgo psicosocial intralaboral medio o bajo y teniendo en cuenta el criterio establecido en la Resolución 2764 de 2022, la próxima evaluación se debe realizar en un lapso de 2 años.
Con base en los resultados obtenidos el GIT Seguridad y Salud en el Trabajo- SST inició en noviembre y diciembre la intervención mediante talleres, capacitaciones y sensibilizaciones enfocados a  habilidades de liderazgo, El radar de nuestras emociones, Decálogo del Buen Trato, Hábitos Saludables-Higiene del Sueño, Integración y convivencia laboral, Comunicación y su influencia en el clima laboral, Adaptación al Cambio, Promoción de Entornos Saludables,  Tips para fortalecer el buen trato, Efectos de las Festividades en la Salud Mental, Integridad, Ética y Transparencia, Asesorías Grupales, Asesorías Individuales.
De igual forma y para continuar la intervención en la vigencia 2024 se elaboró la matriz de acción - Plan de intervención y acompañamiento basado en los resultados de la batería del riesgo psicosocial-, que integra los dominios, las dimensiones intralaboral, extralaboral y de estrés, temas y actividades a intervenir con los respectivos responsables. Matriz que será presentada a los responsables para su aprobación y asignación de recursos.</t>
  </si>
  <si>
    <t xml:space="preserve">Listas de asistencia
Informe resultados aplicación de batería de riesgo psicosocial (THI PSICOLOGIA S.A.S)
Informe Consolidado SST Batería Riesgo Psicosocial
</t>
  </si>
  <si>
    <t xml:space="preserve">En seguimiento realizado al proceso Gestión humana en el segundo semestre se observa:
1)Para el III trimestre se citan como evidencias los siguientes Documentos:
-Fase_ Jornadas Sensibilización 
-Fase- Aplicación batería riesgo psicosocial
De lo anterior y de acuerdo a revisión realizada se pudo comprobar el avance de la meta establecida; así mismo lo descrito en su Avance Cualitativo se encuentra acorde con las evidencias aportadas; sin embargo, se recomienda "ajustar la formula del indicador de manera que sea una representación matemática del cálculo del indicador, que permita medir el avance y cumplimiento de la meta”. 
2)Para el seguimiento realizado al IV Trimestre se citan como evidencias los siguientes documentos:
-Listas de asistencia
-Informe resultados aplicación de batería de riesgo psicosocial (THI PSICOLOGIA S.A.S)
-Informe Consolidado SST Batería Riesgo Psicosocial
 De lo anterior y de acuerdo a lo verificado se comprueba el cumplimiento a la meta establecida para el respectivo trimestre. Se recomienda ajustar la formula del indicador de manera que sea una representación matemática del cálculo del indicador, que permita medir el avance y cumplimiento de la meta. 
</t>
  </si>
  <si>
    <t>SG_GH_3</t>
  </si>
  <si>
    <t>Un talento humano de la entidad fortalecido y capacitado para dar cumplimiento a los objetivos institucionales.</t>
  </si>
  <si>
    <t># de capacitaciones ejecutadas/ Total capacitaciones programadas</t>
  </si>
  <si>
    <t>Informe de capacitaciones ejecutadas</t>
  </si>
  <si>
    <t xml:space="preserve"> 6. Gestión del talento humano </t>
  </si>
  <si>
    <t xml:space="preserve"> 6. Plan Institucional de Capacitación </t>
  </si>
  <si>
    <t>El GIT Desarrollo de Personal hasta el 23 de octubre y de acuerdo al Plan Institucional de Capacitación viene desarrollando las capacitaciones programadas.</t>
  </si>
  <si>
    <t>Durante el último trimestre del año 2023, el GIT de Desarrollo de Personal finalizó el período con las siguientes actividades de formación.
• Inducción Nuevos servidores
    • Capacitación Arquitectura de Referencia de Sistemas de información.
• Procedimiento y Guía Metodológica desarrollo de Sistemas de información​. 
• Capacitación Transferencia del Conocimiento Proyecto Cuenta Desarrollo Naciones Unidas - Contribución Migración Desarrollo Sostenible​
• Red Interinstitucional de Transparencia y Anticorrupción – RITA​
• Socialización Información Documentada del Sistema de Gestión Ambiental​.
• Capacitación Programas de uso eficiente de ahorro de agua, energía y papel​
• Capacitación Lineamientos para la elaboración de estudios previos y análisis del sector para bienes y servicios​
• Capacitación Tips para ser un ciudadano ambientalmente responsable​
• Capacitación Tips para elaborar una queja e informe de servidor público en alianza para conocer el rol de la Secretaría de Transparencia de la Presidencia de la República​</t>
  </si>
  <si>
    <t xml:space="preserve">En seguimiento realizado al proceso GH para el segundo semestre se observa:
1) Para el III Trimestre la meta no reporta avance; dado que se encuentra establecida para ser finalizada y cumplida para el mes de diciembre de 2023.
2)Para el IV trimestre se verifica el cargue de carpeta con “Informe de capacitaciones ejecutadas”; observando de acuerdo a revisión realizada a los documentos, que existe coherencia con lo establecido como meta y a lo descrito en su avance cualitativo para el respectivo trimestre. 
</t>
  </si>
  <si>
    <t>SG_GH_4</t>
  </si>
  <si>
    <t>Sistema de Administración de Personal que continue brindando información confiable y oportuna, contribuyendo a las políticas institucionales de la entidad.</t>
  </si>
  <si>
    <t>Porcentaje Actividades ejecutadas / Actividades programadas</t>
  </si>
  <si>
    <t xml:space="preserve">Informe de ejecución </t>
  </si>
  <si>
    <t xml:space="preserve"> 5. Plan Estratégico de Talento Humano </t>
  </si>
  <si>
    <t>El GIT Nómina y Seguridad Social durante el mes de octubre gestionó lo correspondiente a la contratación del personal requerido y viene desarrollando las actividades de empalme pertinentes.</t>
  </si>
  <si>
    <t>En el tercer cuatrimestre el GIT de Nómina y Seguridad Social realizó las siguientes actividades:
1. Radicación de incapacidades ante las EPS/ARL. A la fecha se han radicado todas las incapacidades recibidas en el GIT de Nomina y Seguridad Social.
2. Análisis de los menores valores reconocidos por la EPS para la elaboración de los oficios para el recobro de los mismos por parte de la entidad.
3. Elaboración de resoluciones por incapacidades de acuerdo con las reportadas a nómina y registradas en Kactus.
4. Conciliaciones de incapacidades septiembre, octubre y noviembre.
5. Revisión informe PERNO 2019 Vs informe Kactus 2019 de la información migrada para identificar inconsistencias.
Programación y seguimiento PAC - Nómina
6. Liquidar y revisar los informes contables de beneficios ampliados
7. Elaboración y revisión del PAC de gastos de personal.
8. revisión del CDP de los gastos de nómina para velar por la disponibilidad de los recursos</t>
  </si>
  <si>
    <t>Informe de ejecución</t>
  </si>
  <si>
    <t xml:space="preserve">En seguimiento realizado al proceso GH para el segundo semestre se observa:
1) Para el III Trimestre la meta no reporta avance; dado que se encuentra establecida para ser finalizada y cumplida para el mes de diciembre de 2023.
2)Para el IV trimestre se verifica el cargue de carpeta con “Informe de Ejecución” observando de acuerdo a revisión realizada a los documentos, que existe coherencia con lo establecido como meta y a lo descrito en su avance cualitativo para el respectivo trimestre. 
</t>
  </si>
  <si>
    <t>Secretaria General - Área de Compras Públicas</t>
  </si>
  <si>
    <t>SG_CP_1</t>
  </si>
  <si>
    <t>Estrategia denominada Rigor, Oportunidad y Calidad (ROC) diseñada e implementada en su Fase 1, para fortalecer los procesos contractuales de la Entidad.</t>
  </si>
  <si>
    <t>Porcentaje acumulado de avance de implementación de la estrategia</t>
  </si>
  <si>
    <t>Documento estrategia denominada Rigor, Oportunidad y Calidad (ROC)</t>
  </si>
  <si>
    <t>8. Gestión contractual</t>
  </si>
  <si>
    <t>5. Compras y contratación pública</t>
  </si>
  <si>
    <t>El equipo de Compras Públicas implementó durante el primer trimestre del año, diferentes acciones de la Estrategia denominada Rigor, Oportunidad y Calidad (ROC) en su Fase 1, que tiene como objetivo fortalecer los procesos contractuales de la Entidad. Las acciones encaminaron en fortalecer la capa administrativa contractual y la capa jurídica contractual, en sus capacidades transversales como lo son: usuarios, equipo de trabajo, tecnología, procesos e información. Dentro de las acciones se que se llevaron a cabo en el primer trimestre se destacan: el mejoramiento y capacitación de los Tablero de Control, la elaboración de los tableros de seguimiento de los procesos contractuales, la elaboración de informes de gestión, la creación del canal de comunicación con usuarios del GIT, las mesas de trabajo de articulado en temas estratégicos, el cambio en el modelo de operación del equipo jurídico, la elaboración de los documentos preliminares sobre las lecciones aprendidas del pico de contratación 2023.</t>
  </si>
  <si>
    <t>Documentos:
INFORME DE GESTIÓN AVANCE I TRIMESTRE 2023
ESTRATEGIA ROC 2023 COMPRAS PÚBLICAS (FUNDAMENTACIÓN Y PRESUPUESTO actualizado</t>
  </si>
  <si>
    <t>El equipo de Compras Públicas implementó durante el segundo trimestre del año, diferentes acciones de la Estrategia denominada Rigor, Oportunidad y Calidad (ROC) en su Fase 1, que tiene como objetivo fortalecer los procesos contractuales de la Entidad. Las acciones encaminaron en fortalecer la capa administrativa contractual y la capa jurídica contractual, en sus capacidades transversales como lo son: usuarios, equipo de trabajo, tecnología, procesos e información. Dentro de los ejercicios sé que se llevaron a cabo para este trimestre se destacan: la elaboración documento de buenas prácticas Bienes y Servicios, el taller para fortalecer las capacidades precontractuales de los enlaces administrativos, y el trabajo articulado con la Oficina de Sistemas para la reactivación del aplicativo de certificaciones en línea, además de otras actividades asociadas al fortalecimiento de la documentación de los procesos contractuales.</t>
  </si>
  <si>
    <t xml:space="preserve">Documentos:
INFORME DE GESTIÓN AVANCE II TRIMESTRE 2023
ESTRATEGIA ROC 2023 COMPRAS PÚBLICAS </t>
  </si>
  <si>
    <t>El equipo de Compras Públicas implementó durante el tercer trimestre del año, diferentes acciones de la Estrategia denominada Rigor, Oportunidad y Calidad (ROC) en su Fase 1, que tiene como objetivo fortalecer los procesos contractuales de la Entidad. Las acciones encaminaron en fortalecer la capa administrativa contractual y la capa jurídica contractual, en sus capacidades transversales como lo son: usuarios, equipo de trabajo, tecnología, procesos e información. Dentro de los ejercicios sé que se llevaron a cabo para este trimestre se destacan: 
Circular 0012 del 14 de agosto mediante la cual la Secretaría General del DANE/FONDANE, emite los lineamientos y orientaciones para la gestión contractual de los convenios y contratos interadministrativos. Comunicada en la misma fecha.
Comunicación y reiteración de los criterios para tener en cuenta en la tipificación, asignación, valoración impacto y monitoreo para los riesgos previsibles en la solicitud de procesos contractuales. Correo electrónico enviado el 27 de septiembre.
Actualización del procedimiento de Modificación Contractual (GCO-050-PDT-002) y del Formato de Solicitud de Modificación Contractual (GCO-050-PDT-002-f-001) en isolución, eliminando la necesidad del visto bueno previo por parte del ordenador del gasto.   
Socialización documento Buenas Prácticas en los Procesos para la Contratación de Bienes y Servicios, que tiene por objetivo fomentar el conocimiento y la apropiación de aspectos relevantes para una adecuada gestión contractual en la Entidad el 28 de septiembre de 2022.
Implementación de la herramienta Power BI para el seguimiento de los procesos contractuales.</t>
  </si>
  <si>
    <t xml:space="preserve">Documentos:
INFORME DE GESTIÓN AVANCE III TRIMESTRE 2023
ESTRATEGIA ROC 2023 COMPRAS PÚBLICAS 
</t>
  </si>
  <si>
    <t>$ 768.647.636,01</t>
  </si>
  <si>
    <t>$ 704.696.667,00</t>
  </si>
  <si>
    <t>$ 512.729.999,00</t>
  </si>
  <si>
    <t>El equipo de Compras Públicas implementó durante el cuarto trimestre del año diferentes acciones de la Estrategia denominada Rigor, Oportunidad y Calidad (ROC) en su Fase 1, que tiene como objetivo fortalecer los procesos contractuales de la Entidad. Las acciones encaminaron en fortalecer la capa administrativa contractual y la capa jurídica contractual, en sus capacidades transversales como lo son: usuarios, equipo de trabajo, tecnología, procesos e información. Dentro de los ejercicios sé que se llevaron a cabo para este trimestre se destacan: 
1. Ciclo de capacitaciones de gestión contractual:
- Buenas prácticas para la elaboración de Estudios Previos
- Lineamientos para la elaboración de estudios previos y análisis del sector para bienes y servicios
2. Gestión de capacitación ESAP
– Procesos de contratación en línea con el con el estado
3. Gestión de capacitación de SECOP II CCE 
- ¿Cómo iniciar la ejecución y hacerle seguimiento a un contrato en el SECOP II para entidades estatales? 
- Aprende a modificar, terminar y liquidar un contrato electrónico
Comunicación cumplimiento imperativo de firma de los formatos de tratamientos de datos y acuerdos de confidencialidad.</t>
  </si>
  <si>
    <t xml:space="preserve">Documentos:
Documento estrategia denominada Rigor, Oportunidad y Calidad (ROC) con INFORME CONSOLIDADO 2023
</t>
  </si>
  <si>
    <t>$ 742.031.669,00</t>
  </si>
  <si>
    <t>$ 690.998.335,00</t>
  </si>
  <si>
    <t xml:space="preserve">Se realizó la verificación correspondiente al tercer y cuarto trimestre del cumplimiento de la meta denominada “Estrategia denominada Rigor, Oportunidad y Calidad (ROC) diseñada e implementada en su Fase 1, para fortalecer los procesos contractuales de la Entidad.”, la cual se programó con una periodicidad trimestral. Verificadas las evidencias cargadas en el aplicativo se observa lo siguiente:
• Se observa el informe de gestión avance estrategia rigor, oportunidad y calidad (ROC) III trimestre 2023 correspondiente a los meses de julio, agosto y septiembre en donde se dejó el avance a la estrategia del plan de acción.
• Se observa informe final de estrategia ROC elaborado por el GIT del Área de Gestión de Compras Públicas, Servicios Profesionales y de Apoyo a la Gestión en donde se muestran los resultados de cada uno de los trimestres de desarrollo de la estrategia y con las conclusiones finales.
De acuerdo con lo anterior se observa el cumplimiento de la meta planteada ya que se evidencia el desarrollo de la estrategia Rigor, Oportunidad y Calidad (ROC) diseñada e implementada en su Fase 1, de igual manera se observa las evidencias de acuerdo con la periodicidad programada. Así las cosas respecto al seguimiento del tercer y cuarto trimestre de 2023 se observa un cumplimiento del 100% de la meta planteada. </t>
  </si>
  <si>
    <t>Secretaria General - Área de Gestión Financiera</t>
  </si>
  <si>
    <t>SG_FIN_1</t>
  </si>
  <si>
    <t>Diagnóstico estructurado de la documentación existente  y su aplicación en el proceso de gestión financiera realizado.</t>
  </si>
  <si>
    <t>Porcentaje de avance ejecutado en el trimestre (acumulado)</t>
  </si>
  <si>
    <t>Diagnóstico elaborado</t>
  </si>
  <si>
    <t xml:space="preserve">Se realizó reunión por teams con los coordinadores del Área Financiera en la que se presentó y se trabajó en el formato diagnostico de actualización y aplicación documental establecido con la finalidad de identificar los documentos a actualizar, eliminar, y mantener, adicional se trabajó y se elaboró junto con los coordinadores el cronograma en el que se establecieron fechas para realizar mesas de trabajo con cada GIT del área para la actualización documental y su aplicación. </t>
  </si>
  <si>
    <t xml:space="preserve">Agenda de la Reunión en Outlook
Lista de Asistencia de la reunión
Diagnostico de Actualización y Aplicación Documental 
Cronograma actualización documental por GIT.
Agendas de las mesas de trabajo en Outlook por GIT según cronograma. </t>
  </si>
  <si>
    <t xml:space="preserve">El Área Financiera actualizó el diagnóstico documental, teniendo en cuenta los documentos que se han actualizado a la fecha, dado que para el primer semestre del 2023, ya se cuentan con 11 documentos actualizados, entre manual, procedimientos, guías, instructivos y formatos. Dentro de la actualización del diagnostico se identifico el requerimiento de actualizar los documentos en relacion con la conciliación de litigios y demandas. </t>
  </si>
  <si>
    <t>Diagnostico Actualización Documental Proceso GFI 2023 - ACTUALIZADO
ACTUALIZACIÓN DOCUMENTOS LITIGIOS Y DEMANDAS MODULO DE RELACIÓN DE PAGOS EN EL EKOGUI - Informe de asistencia 8-14-23</t>
  </si>
  <si>
    <t xml:space="preserve"> $                                  28.750.000,00</t>
  </si>
  <si>
    <t>$ 14.375.000,00</t>
  </si>
  <si>
    <t>$ 272.516.983,00</t>
  </si>
  <si>
    <t>$ 123.027.645,00</t>
  </si>
  <si>
    <t xml:space="preserve">El Área Financiera actualizó el diagnóstico documental, teniendo en cuenta los documentos que se han actualizado a la fecha, ya se cuentan con 22 documentos actualizados, entre manual, procedimientos, guías, instructivos y formatos. Dentro de la actualización del diagnostico se identificaron más documentos para actualizar en relacion con el subproceso de operación contable. </t>
  </si>
  <si>
    <t xml:space="preserve">
Diagnostico Actualización Documental Proceso GFI 2023</t>
  </si>
  <si>
    <t>$ 28.750.000,00</t>
  </si>
  <si>
    <t>$ 21.562.500,00</t>
  </si>
  <si>
    <t>$ 188.531.232,00</t>
  </si>
  <si>
    <t>Para el cierre de vigencia 2023 se realizó la última actualización al diagnóstico de la documentación existente, incluyendo el formato de conciliación de beneficios a empleados a corto plazo y el Manual de políticas contables generales v8. Se desarrolló una mesa de trabajo el día 04 de diciembre de 2023, con los responsables del GIT de Contabilidad para la elaboración y definición del formato. Con estas última actualizaciones se da cumplimiento a la meta dado que durante toda la vigencia se realizaron actualizaciones al diagnóstico en vista de las necesidades de la articulación por procesos.</t>
  </si>
  <si>
    <t>$ 4.922.663</t>
  </si>
  <si>
    <t xml:space="preserve"> $                                      4.922.663,00</t>
  </si>
  <si>
    <t>$ 279.344.983,00</t>
  </si>
  <si>
    <t>$ 272.193.649,00</t>
  </si>
  <si>
    <t xml:space="preserve">En seguimiento realizado al proceso GFI, para el segundo semestre de 2023 se observa:
1) Para el III trimestre se cita como evidencia archivo en Excel de "Diagnostico Actualización Documental Proceso GFI 2023 De lo anterior y de acuerdo a revisión realizada a los documentos se comprende que existe coherencia con lo establecido como meta y a lo descrito en su avance cualitativo para el respectivo trimestre; sin embargo no se aprecia que se haya atendido las recomendaciones dadas por Auditor en seguimiento anterior  de “la  importancia que se adjunten los listados de asistencia de las reuniones en donde se actualizó la parte documental de los procesos”.
Se recomienda ajustar la formula del indicador de manera que sea una representación matemática del cálculo del indicador que permita medir el avance y cumplimiento de la meta.
2)  De acuerdo a seguimiento para el IV trimestre se evidencia archivo en Excel de "Diagnostico Actualización Documental Proceso GFI 2023" De lo anterior y de acuerdo a revisión realizada a los documentos se comprende que existe coherencia con lo establecido como meta y a lo descrito en su avance cualitativo para el respectivo trimestre. 
 Se recomienda ajustar la formula del indicador de manera que sea una representación matemática del cálculo del indicador que permita medir el avance y cumplimiento de la meta.
</t>
  </si>
  <si>
    <t>SG_FIN_2</t>
  </si>
  <si>
    <t>Campaña de sensibilización diseñada y divulgada a la entidad a nivel Nacional, sobre el proceso de radicación de cuentas, conforme al cumplimiento de requisitos para pago a terceros DANE y FONDANE.</t>
  </si>
  <si>
    <t>Evidencias de la implementación de la campaña de sensibilización (actas, invitaciones, listas de asistencia, etc.)</t>
  </si>
  <si>
    <t>Se elaboró propuesta (rompe tráfico) de la Campaña de sensibilización sobre el proceso de radicación de cuentas, conforme al cumplimiento de requisitos para pago a terceros DANE y FONDANE, la cual será revisada por las coordinaciones de Central de Cuentas y Financiera. Adicional se envió correo a los supervisores y enlaces sobre el proceso de radicación de cuentas conforme a las fechas para el I Trimestre.</t>
  </si>
  <si>
    <t>rompetrafico_CAMPAÑA LIQUIDACIÓN Y PAGO DE CUENTAS
TIEMPOS PROCESOS PARA PAGO DE CUENTAS
Evidencia Correo sobre procedo de radicación de cuentas</t>
  </si>
  <si>
    <t xml:space="preserve">El Área Financiera y el GIT Central de Cuentas revisó y aprobó la propuesta (rompetráfico) de la Campaña de sensibilización sobre el proceso de radicación de cuentas, conforme al cumplimiento de requisitos para pago a terceros DANE y FONDANE, y posteriormente se envío la propuesta por correo electrónico al delegado de financiera para ser enviada al área de comunicaciones, para su revisión y aprobación y posterior publicación, la cual irá en el espacio soicitado en DANEnet para el Área Financiera, Adicional se envió la sociliazación de los documentos actualizados del proceso de radicación de cuentas a nivel nacional, lo cual hace parte del proceso de la campaña de sensibilización. </t>
  </si>
  <si>
    <t>rompetrafico_CAMPAÑA LIQUIDACIÓN Y PAGO DE CUENTAS
Correo Espacio Financiera en DANEnet sensibilización campaña radicacion de cuentas
Correo Sensibilización Radicación de cuentas - Actualización Documental</t>
  </si>
  <si>
    <t xml:space="preserve">El Área Financiera para el III Trimestre del 2023 construyó la propuesta "Circular Criterios de Operación Cierre de Vigencia 2023
CIRCULAR CRITERIOS DE OPERACIÓN 2023 DANE - FONDANE V2" en la que se determinan las Políticas de Operación y Criterios de Ejecución Presupuestal y Pago de Obligaciones, para garantizar que el Área Financiera realice el proceso de revisión, liquidación, obligación y pago de las cuentas a contratistas y proveedores en forma oportuna para el cierre de la vigencia 2023. y en la que adicional se dan lineamientos para el proceso de radicación de cuentas. esta circular será socializada y difundida a nivel nacional mediante correo electrónico y por la INTRANET de la entidad. lo anterior hace parte fundamental de la campaña de sensibilización del proceso de radicación de cuentas. 
</t>
  </si>
  <si>
    <t>CORREO PROPUESTA  Circular Criterios de Operación Cierre de Vigencia 2023
CIRCULAR CRITERIOS DE OPERACIÓN 2023 DANE - FONDANE V2</t>
  </si>
  <si>
    <t>Para el cierre de vigencia 2023 se elaboraron las circulares: 1. CIRCULAR No. 018 de 2023 “LINEAMIENTOS Y RECOMENDACIONES - RESERVAS PRESUPUESTALES” 2. CIRCULAR No. 022 de 2023 “LINEAMIENTOS PARA EL CIERRE DE LA VIGENCIA 2023 Y APERTURA DE LA VIGENCIA 2024 DANE – FONDANE”, 3. CIRCULAR No 020 de 202 “POLITICAS DE OPERACIÒN, CRITERIOS DE EJECUCIÒN PRESUPUESTAL Y PAGO DE OBLIGACIONES”. En las que se determinaron todos los lineamientos correspondientes a la radicación y pago de cuentas de cobro de prestación de servicios y proveedores, y en lo que respecta a la constitución de reservas presupuestales. Estas circulares fueron socializadas mediante correo electrónico, y en una reunión que se desarrolló el día 10 de noviembre de 2023 en la que se citaron a todos los supervisores de contratos y enlaces coordinadores y jefes de oficina. lo anterior hace parte fundamental de la campaña de sensibilización del proceso de radicación de cuentas. Además, se trabajó en el diagnóstico del manejo del módulo de plan de pagos en SECOPII. Con lo anterior se da cumplimiento a la meta dado que durante toda la vigencia se desarrolló el proceso de divulgación y socialización para la radicación de cuentas.</t>
  </si>
  <si>
    <t>1.CIRCULAR No. 018 de 2023 “LINEAMIENTOS Y RECOMENDACIONES - RESERVAS PRESUPUESTALES
2.CIRCULAR No 020 de 202 “POLITICAS DE OPERACIÒN, CRITERIOS DE EJECUCIÒN PRESUPUESTAL Y PAGO DE OBLIGACIONES
3.CIRCULAR No. 022 de 2023 “LINEAMIENTOS PARA EL CIERRE DE LA VIGENCIA 2023 Y APERTURA DE LA VIGENCIA 2024 DANE – FONDANE
4.CORREO DE SOCIALIZACIÓN CIRCULARES CIERRE DE VIGENCIA
5._Radicación cuentas de cobro en el mes de noviembre y diciembre 2023 - Informe de asistencia 11-10-23
6.DIAGNOSTICO PLAN DE PAGOS SECOP II</t>
  </si>
  <si>
    <t>$ 1.489.672</t>
  </si>
  <si>
    <t xml:space="preserve"> $                                      1.489.672,00</t>
  </si>
  <si>
    <t xml:space="preserve">De acuerdo a revisión realizadas al proceso GFI para el Segundo semestre de 2023 se observa:
1) Para el III Trimestre se observan archivos en pdf " CORREO PROPUESTA Circular Criterios de Operación Cierre de Vigencia 2023 y " CIRCULAR CRITERIOS DE OPERACIÓN 2023 DANE - FONDANE V2”. De acuerdo a revisión realizada a los documentos evidenciados, se permite comprobar cumplimiento al avance de la meta y se encuentra coherente a lo descrito en su avance cualitativo.  Se recomienda ajustar la formula del indicador de manera que sea una representación matemática del cálculo del indicador que permita medir el avance y cumplimiento de la meta.
2) En seguimiento realizado para el IV trimestre se evidencia  el cargue de  los siguientes documentos:
1.CIRCULAR No. 018 de 2023 “LINEAMIENTOS Y RECOMENDACIONES - RESERVAS PRESUPUESTALES
2.CIRCULAR No 020 de 202 “POLITICAS DE OPERACIÒN, CRITERIOS DE EJECUCIÒN PRESUPUESTAL Y PAGO DE OBLIGACIONES
3.CIRCULAR No. 022 de 2023 “LINEAMIENTOS PARA EL CIERRE DE LA VIGENCIA 2023 Y APERTURA DE LA VIGENCIA 2024 DANE – FONDANE
4.CORREO DE SOCIALIZACIÓN CIRCULARES CIERRE DE VIGENCIA
5._Radicación cuentas de cobro en el mes de noviembre y diciembre 2023 - Informe de asistencia 11-10-23
6.DIAGNOSTICO PLAN DE PAGOS SECOP II.
De lo anterior y de acuerdo a revisión realizada a los documentos se comprende que existe coherencia con lo establecido como meta y a lo descrito en su avance cualitativo para el respectivo trimestre. 
Se recomienda ajustar la formula del indicador de manera que sea una representación matemática del cálculo del indicador que permita medir el avance y cumplimiento de la meta.
</t>
  </si>
  <si>
    <t>SG_FIN_3</t>
  </si>
  <si>
    <t>Informes de seguimiento a la ejecución de reservas presupuestales.</t>
  </si>
  <si>
    <t>Número de informes de ejecución de reservas presupuestales elaborados (acumulado)</t>
  </si>
  <si>
    <t>Informes de seguimiento</t>
  </si>
  <si>
    <t>Se Elaboró el informe de seguimiento a la ejecución de reservas presupuestales 2022 con corte al 6 de marzo de 2023  el cual es socializado y presentado en las reuniones de seguimiento y ejecución a PAC.</t>
  </si>
  <si>
    <t>Archivo en Excel: Reservas Pptales 2022 DANE FONDANE corte 06-mar-2023</t>
  </si>
  <si>
    <t xml:space="preserve">El GIT de Presupuesto y la Coordinación Financiera realizó el informe de seguimiento a la ejecución de reservas presupuestales 2022 con corte a junio de 2023  el cual es socializado y presentado en las reuniones de seguimiento y ejecución a PAC y la alta Dirección de la Entidad. </t>
  </si>
  <si>
    <t>Correo informe de  saldos de reservas presupuestales Dane - Fondane con corte 29 agosto 2023
Reservas Pptales 2022 DANE FONDANE_corte 29 agosto 2023</t>
  </si>
  <si>
    <t xml:space="preserve"> $                                  11.500.000,00</t>
  </si>
  <si>
    <t>$ 5.750.000,00</t>
  </si>
  <si>
    <t xml:space="preserve">El GIT de Presupuesto y la Coordinación Financiera realizó el informe de seguimiento a la ejecución de reservas presupuestales 2022 con corte a septiembre de 2023  el cual es socializado y presentado en las reuniones de seguimiento y ejecución a PAC y la alta Dirección de la Entidad. </t>
  </si>
  <si>
    <t xml:space="preserve">Reservas Pptales 2022 DANE FONDANE_corte 22 Septiembre 2023
Correo reporte reservas presupuestales corte 22 septiembre
</t>
  </si>
  <si>
    <t>$ 11.500.000,00</t>
  </si>
  <si>
    <t>$ 8.625.000,00</t>
  </si>
  <si>
    <t>Para el cierre de vigencia 2023, se realizaron los reportes de reservas  presupuestales con corte a 23 de oct, 16 de nov y 7 de dic, los cuales son enviados al coordinador financiero quien elabora y presenta los informes de ejecución presupuestal y reservas a la secretaria general y a la Alta Dirección. Además, esta información se presentó mediante las reuniones mensuales programadas de seguimiento a programación y ejecución del PAC con los enlaces y responsables de las áreas ejecutoras. Con lo anterior se da cumplimiento a la meta dado que durante toda la vigencia se desarrolló el proceso de divulgación y socialización para la radicación de cuentas.</t>
  </si>
  <si>
    <t>1. CORREO REPORTE DE RESERVAS CON CORTE 23 OCT 2023
2. Reservas Pptales 2022 DANE FONDANE_corte 23 octubre 2023
3. CORREO REPORTE DE RESERVAS DANE FONDANE  - CON CORTE 16 NOV 2023
4. Reservas Pptales 2022 DANE FONDANE_corte 16 Noviembre 2023
5. CORREO INFORME RESERVAS DANE FONDANE 2022 CORTE 7 DIC 2023
6. Reservas Pptales 2022 DANE FONDANE_corte 7 Diciembre 2023</t>
  </si>
  <si>
    <t>$ 2.738.228</t>
  </si>
  <si>
    <t xml:space="preserve"> $                                      2.738.228,00</t>
  </si>
  <si>
    <t xml:space="preserve">En seguimiento realizado al proceso GFI para el segundo semestre de 2023 se observa:
1) Para el III trimestre se evidencia archivo en excel " Reservas Pptales 2022 DANE FONDANE _corte 22 septiembre 2023" y pdf "Correo reporte reservas presupuestales corte 22 septiembre"; lo que permite comprobar cumplimiento de acuerdo a lo descrito como evidencias para el avance a la meta propuesta.
2) Para el seguimiento realizado en el IV trimestre se citan como evidencias los siguientes documentos: 
1. CORREO REPORTE DE RESERVAS CON CORTE 23 OCT 2023
2. Reservas Pptales 2022 DANE FONDANE_corte 23 octubre 2023
3. CORREO REPORTE DE RESERVAS DANE FONDANE  - CON CORTE 16 NOV 2023
4. Reservas Pptales 2022 DANE FONDANE_corte 16 noviembre 2023
5. CORREO INFORME RESERVAS DANE FONDANE 2022 CORTE 7 DIC 2023
6. Reservas Pptales 2022 DANE FONDANE_corte 7 diciembre 2023. 
De lo anterior y se acuerdo a revisión realizada se comprueba el cumplimiento de la meta establecida para el respectivo trimestre. Se recomienda ajustar la formula del indicador de manera que sea una representación matemática del cálculo del indicador que permita medir el avance y cumplimiento de la meta.
</t>
  </si>
  <si>
    <t>SG_FIN_4</t>
  </si>
  <si>
    <t>Plan de trabajo diseñado y ejecutado de articulación y fortalecimiento con las Direcciones Territoriales, sobre la carga impositiva e ingreso de información contable.</t>
  </si>
  <si>
    <t>Informe de implementación del plan de trabajo</t>
  </si>
  <si>
    <t xml:space="preserve">Se viene trabajando en la estructura del Calendario Tributario Nacional - DANE y FONDANE 2023 el cual será herramienta de seguimiento y ejecución para el cumplimiento de pago de impuestos a nivel Nacional. Adicional se trabajó en el cronograma interno de información contable 2023-2024, para la entrega oportuna de la información a nivel Nacional y para la elaboración y presentación de los Estados Financieros. </t>
  </si>
  <si>
    <t>Archivo en Excel: Calendario Tributario Nacional - DANE y FONDANE 2023
Archivo en Excel: CRONOGRAMA INTERNO DE INFORMACIÓN CONTABLE 2023-2024</t>
  </si>
  <si>
    <t xml:space="preserve">El Área financiera para el segundo trimestre del año trabajó articuladamente con las Direcciones Territoriales en el seguimiento del Calendario Tributario Nacional - DANE y FONDANE 2023 .  Para el cumplimiento del reporte de Exogenas a nivel nacional. Financiera Dane Central realizó el seguimiento, generando ánalisis de los reportes de información exogena generados por las Direcciones territoriales, se realizó un cruce de información y de verificación. </t>
  </si>
  <si>
    <t>Carpeta "seguimiento carga impositiva DANE"
Carpeta "seguimiento carga impositiva FONDANE"</t>
  </si>
  <si>
    <t xml:space="preserve"> $                                  57.500.000,00</t>
  </si>
  <si>
    <t>Para el tercer trimestre el área financiera realizó revisión mensual de las deducciones generadas en cada una de las Direcciones territoriales, con el fin de verificar el correcto uso de las Posiciones de Pago No Pptal designadas por el Sistema Integrado de Información Financiera - SIIF Nación. La depuración de la información, incluye verificación de conceptos, bases y tarifas aplicadas, así como el correspondiente beneficiario de las deducciones. De esta manera se contribuye a la correcta aplicación de impuestos, tasas y contribuciones.</t>
  </si>
  <si>
    <t>Archivo en Excel "02_28_Dane_Deducciones"</t>
  </si>
  <si>
    <t>$ 57.500.000,00</t>
  </si>
  <si>
    <t>$ 43.125.000,00</t>
  </si>
  <si>
    <t>Para el cierre de vigencia 2023, se trabajó articuladamente con las Direcciones Territoriales en los Documentos Soporte en No Obligados a Facturar. Con lo anterior se da cumplimiento a la meta dado que durante toda la vigencia se evidenció el trabajo realizado con las Direcciones Territoriales sobre la carga impositiva e ingreso de información contable.</t>
  </si>
  <si>
    <t>1. Correo Invitación Numeración Documento Soporte en No Obligados a Facturar
2. LISTA DE ASISTENCIA DOCUMENTO SOPORTE REUNIÓN
3. 2023_10_24_Acta de Inicio Consecutivo Documento Soporte
4. Correo Acta de Reunión documento soporte - Dane Fondane
5. 000_Central
6. 00A_Barranquilla
7. 00B_Bucaramanga
8. 00C_Cali
9. 00D_Manizales
10. 00E_Medellin
11. 00F_Bogotá</t>
  </si>
  <si>
    <t>$ 1.781.890</t>
  </si>
  <si>
    <t xml:space="preserve"> $                                      1.781.890,00</t>
  </si>
  <si>
    <t xml:space="preserve">En seguimiento realizado al proceso GFI para el segundo semestre se observa:
1) Para el III Trimestre se observan como evidencias los siguientes documentos:
"Archivo en Excel "02_28_Dane_Deducciones”; lo que permite a través de verificación realizada, comprobar cumplimiento de acuerdo a lo descrito como evidencias para el avance a la meta propuesta. Cabe resaltar que se atendió la recomendación dada por Auditor en seguimiento anterior "que en la descripción de evidencia se escriba el nombre de los documentos o soportes que son evidencia de la meta, es importante que coincidan con el nombre de los archivos cargados en el repositorio".
2) Para el IV trimestre se tenían programados como evidencias los siguientes documentos; 
1.Correo Invitación Numeración Documento Soporte en No Obligados a Facturar
2.LISTA DE ASISTENCIA DOCUMENTO SOPORTE REUNIÓN
3.2023_10_24_Acta de Inicio Consecutivo Documento Soporte
4.Correo Acta de Reunión documento soporte - Dane Fondane
5.000_Central
6.00A_Barranquilla
7.00B_Bucaramanga
8.00C_Cali
9.00D_Manizales
10.00E_Medellin
11.00F_Bogotá
De lo anterior y de acuerdo a la revisión efectuada de los documentos cargados en el repositorio, se comprueba que cumplen con lo establecido a  presentar como evidencias y su avance cualitativo se encuentra acorde con lo programado por el proceso en cumplimiento a la meta propuesta.  Cabe resaltar que fue atendida la recomendación dada por Auditor en seguimiento del semestre anterior, relacionado con "En la descripción de la evidencia se escriba el nombre de los documentos o soportes que son evidencias de la meta, y la importancia que coincidan con el nombre de los archivos cargados en el repositorio". 
Se recomienda ajustar la formula del indicador de manera que sea una representación matemática del cálculo del indicador que permita medir el avance y cumplimiento de la meta.
</t>
  </si>
  <si>
    <t>SG_FIN_5</t>
  </si>
  <si>
    <t>Documentos actualizados en ISOLUCION conforme a la planificación financiera, la operación contable y el perfeccionamiento presupuestal.</t>
  </si>
  <si>
    <t>Número documentos actualizados en Isolucion (acumulado)</t>
  </si>
  <si>
    <t xml:space="preserve">Documentación actualizada </t>
  </si>
  <si>
    <t xml:space="preserve">Para el I Trimestre del 2023 se actualizaron dos documentos tipo procedimientos en ISOLUCIÓN: PROCEDIMIENTO PREPARACIÓN Y PRESENTACIÓN DE DECLARACIONES DANE - FONDANE en el que se incluyó un punto de control para el fortalecimiento de las actividades a nivel Nacional. y el PROCEDIMIENTO REGISTRO DEL PRESUPUESTO ASIGNADO Y DESAGREGADO Y EXPEDICIÓN DEL CDP DANE-FONDANE. en el que se ajustaron 3 políticas de operación relacionadas con la expedición de CDPs para el fortalecimiento de las actividades a nivel Nacional. </t>
  </si>
  <si>
    <t>PDF (copia autorizada) PROCEDIMIENTO PREPARACIÓN Y PRESENTACIÓN DE DECLARACIONES DANE - FONDANE 
 PDF (copia autorizada) PROCEDIMIENTO REGISTRO DEL PRESUPUESTO ASIGNADO Y DESAGREGADO Y EXPEDICIÓN DEL CDP DANE-FONDANE.</t>
  </si>
  <si>
    <t>El Área Financiera para el II Trimestre del 2023 actualizó  6 documentos tipo manual, procedimientos, guías, instructivos, y formatos relacionados con: Manual (propiedad planta y equipo, y activos intangibles), Procedimientos (Liquidación de cuentas para pago, y pago de obligación) Guía (documentos soportes de cuentas para pago, y Conciliación almacen e inventarios), Instructivos (conciliación litigios y demandas y cobros coactivos) y Formatos (conciliacion litigios y demandas y cobros coactivos, conciliacion almacen e inventarios, y conciliación de activos intangibles).</t>
  </si>
  <si>
    <t>PDF's (copias no controladas) . no es evidencia
GFI-010-MAN-001 V7 - Manual (propiedad planta y equipo, y activos intangibles), 
GFI-030-GUI-002 - GUÍA DOCUMENTOS SOPORTE DE CUENTAS PARA PAGO.
GFI-030-GUI-010 V4-GUÍA ELABORACIÓN DE CONCILIACIONES ALMACÉN E INVENTARIOS DANE - FONDANE.
GFI-030-INS-004 V3-INSTRUCTIVO ELABORACIÓN DE CONCILIACIÓN LITIGIOS DEMANDAS Y COBROS COACTIVOS DANE - FONDANE
GFI-030-PDT-002 - PROCEDIMIENTO LIQUIDACIÓN DE CUENTAS PARA PAGO.
GFI030PDT002f001V5 - FORMATO DEDUCCIONES EN LIQUIDACIÓN DE CUENTA</t>
  </si>
  <si>
    <t xml:space="preserve"> $                                120.625.000,00</t>
  </si>
  <si>
    <t>$ 60.312.500,00</t>
  </si>
  <si>
    <t>El Área Financiera para el III Trimestre del 2023 actualizó 7 documentos tipo guías, instructivos, y formatos relacionados con: Administración de Usuarios SIIF Nación, Gestión Programa Anual Mensualizado de Caja - PAC, Conciliaciones Beneficios a Empleados (Nómina), Elaboración de Conciliaciones Recursos Entregados en Administración, Elaboración de Conciliaciones Rendimientos Recursos Entregados en Administración DANE, Elaboración de Certificados de Ingresos y Retenciones en la Fuente, y Elaboración Certificados de Salarios y demás Emolumentos Pagados para Tramite Pensional Expedidos en el Aplicativo CETIL.</t>
  </si>
  <si>
    <t xml:space="preserve">1. GUÍA ADMINISTRACIÓN DE USUARIOS SIIF NACIÓN
2. GUÍA ELABORACIÓN CERTIFICADOS DE SALARIOS Y DEMÁS EMOLUMENTOS PAGADOS PARA TRAMITE PENSIONAL EXPEDIDOS EN EL APLICATIVO CETIL 
3. GUÍA ELABORACIÓN DE CERTIFICADOS DE INGRESOS Y RETENCIONES 
4. GUÍA GESTIÓN PROGRAMA ANUAL MENSUALIZADO DE CAJA - PAC
5. INSTRUCTIVO CONCILIACIÓN DE BENEFICIOS A EMPLEADOS A CORTO PLAZO (OTROS)
6. INSTRUCTIVO ELABORACIÓN DE CONCILIACIONES RECURSOS ENTREGADOS EN ADMINISTRACIÓN 
7. INSTRUCTIVO ELABORACIÓN DE CONCILIACIONES RENDIMIENTOS RECURSOS ENTREGADOS EN ADMINISTRACIÓN DANE </t>
  </si>
  <si>
    <t>$ 120.625.000,00</t>
  </si>
  <si>
    <t>$ 90.468.750,00</t>
  </si>
  <si>
    <t xml:space="preserve">Para el cierre de vigencia 2023, se actualizaron dos documentos: Manual de las políticas contables generales DANE – FONDANE y la creación del formato de conciliación de beneficios a empleados a corto plazo en ISOLUCION, estas actualizaciones responden al diagnóstico documental, y a las auditorías internas y externas generadas por los entes de control. Con las anteriores actualizaciones se da cumplimiento a la meta con un total de 24 documentos actualizados en ISOLUCIÒN del proceso GFI. </t>
  </si>
  <si>
    <t>1. GFI-030-GUI-003-f-008-FORMATOCONCILIACIONDEBENEFICIOSAEMPLEADOSACORTOPLAZOOTROS_1 
2. GFI-010-MAN-001_V8 MANUAL POLÍTICAS CONTABLES GENERALES DANE - FONDANE</t>
  </si>
  <si>
    <t xml:space="preserve">En seguimiento realizado al proceso GFI para el segundo semestre se observa:
1) Para el III trimestre, se logró identificar en el repositorio los siguientes archivos en formato pdf:
1. GUÍA ADMINISTRACIÓN DE USUARIOS SIIF NACIÓN
2. GUÍA ELABORACIÓN CERTIFICADOS DE SALARIOS Y DEMÁS EMOLUMENTOS PAGADOS PARA TRAMITE PENSIONAL EXPEDIDOS EN EL APLICATIVO CETIL 
3. GUÍA ELABORACIÓN DE CERTIFICADOS DE INGRESOS Y RETENCIONES 
4. GUÍA GESTIÓN PROGRAMA ANUAL MENSUALIZADO DE CAJA - PAC
5. INSTRUCTIVO CONCILIACIÓN DE BENEFICIOS A EMPLEADOS A CORTO PLAZO (OTROS)
6. INSTRUCTIVO ELABORACIÓN DE CONCILIACIONES RECURSOS ENTREGADOS EN ADMINISTRACIÓN 
7. INSTRUCTIVO ELABORACIÓN DE CONCILIACIONES RENDIMIENTOS RECURSOS ENTREGADOS EN ADMINISTRACIÓN DANE; 
De lo anterior y de acuerdo a la revisión efectuada se concluye que se logró el cumplimiento en el avance de la meta para el respectivo trimestre. cabe resaltar que fue atendida la recomendación realizada por Auditor en seguimiento de semestre anterior de "verificar que el nombre de los documentos o soportes que son evidencia de la meta se encuentren de acuerdo con lo reportado y cargados en el repositorio".
Se recomienda ajustar la formula del indicador de manera que sea una representación matemática del cálculo del indicador que permita medir el avance y cumplimiento de la meta.
2) Para seguimiento del IV trimestre se identificaron actualizaciones de los siguientes documentos:
1. GFI-030-GUI-003-f-008-FORMATOCONCILIACIONDEBENEFICIOSAEMPLEADOSACORTOPLAZOOTROS_1 
2. GFI-010-MAN-001_V8 MANUAL POLÍTICAS CONTABLES GENERALES DANE – FONDANE; de lo anterior se comprueba el cumplimiento de acuerdo a lo establecido como meta para el respectivo trimestre. 
Se recomienda ajustar la formula del indicador de manera que sea una representación matemática del cálculo del indicador que permita medir el avance y cumplimiento de la meta.
</t>
  </si>
  <si>
    <t>Dirección de Regulación, Planeación, Estandarización y Normalización - DIRPEN</t>
  </si>
  <si>
    <t>Documentos de regulación</t>
  </si>
  <si>
    <t>DIRPEN_1</t>
  </si>
  <si>
    <t xml:space="preserve">Un Sistema Estadístico Nacional - SEN coordinado </t>
  </si>
  <si>
    <t>Documentos para la regulación estadística, difundidos</t>
  </si>
  <si>
    <t>Número de documentos difundidos en el periodo.</t>
  </si>
  <si>
    <t>Actos administrativos
Documento de Clasificaciones divulgadas
Documento de Correlativas
Sistemas de consulta de clasificaciones
Documento de Conceptos actualizados</t>
  </si>
  <si>
    <t xml:space="preserve"> 3. Regulación </t>
  </si>
  <si>
    <t xml:space="preserve"> No Aplica </t>
  </si>
  <si>
    <t>Se avanzó en la elaboración de :
Correlativa de productos residuales y productos agrícolas.
Documento Recomedaciones para la identificación y el analisis de necesidades de información</t>
  </si>
  <si>
    <t>1. Clasificación Central de Productos Agrícolas, Pecuarios, Silvícolas y Pesqueros Versión 2.1 (CPC APSP Ver. 2.1)
2. Tabla Correlativa de Productos Residuales Versión 1
3. Recomedaciones para la identificación y el análisis de necesidades de información_</t>
  </si>
  <si>
    <t>Se avanzó en la generación de diferentes correlativas, avance documentos recomendaciones para la identificación de necesidades de información estadística y Guía para la estandarización de conceptos del sistema estadístico nacional.</t>
  </si>
  <si>
    <t>Diferentes tablas correlativas:  CIIU4AC2021 VS CIIU4AC2022, TC_CIIU Rev. 4 A.C. 2022 - CPC Ver. 2.1 A.C. 2022; ARANCEL-vs-SCN-v46-Jun-2023, CORARAN-v52-Jun-2023, TOTPART-v75-Jun-2023
Avance en documento recomendaciones para la identificación de necesidades de información estadística y Avance Guía para la estandarización de conceptos del sistema estadístico nacional.</t>
  </si>
  <si>
    <t>Se avanzó en la generación de diferentes correlativas, avance documentos Guía para la estandarización de conceptos del sistema estadístico nacional, Recomendaciones para la identificación y el análisis de necesidades de información y Recomendaciones para definición y la aplicación de pruebas en las operaciones estadísticas</t>
  </si>
  <si>
    <t>Diferentes tablas correlativas:  correlativa CCIF 2018 A.C. vs estructura IPC vs estructura de la ENPH
Avance en documentos Guía para la estandarización de conceptos del sistema estadístico nacional, Recomendaciones para la identificación y el análisis de necesidades de información y Recomendaciones para definición y la aplicación de pruebas en las operaciones estadísticas</t>
  </si>
  <si>
    <t>$ 55.550.000,00</t>
  </si>
  <si>
    <t>$ 35.350.000,00</t>
  </si>
  <si>
    <t>Se realizó la publicación de 2 actos adimistrativos
Se realizó la publicación de mantenimiento de una clasificación y una adopción de una clasificación
Se publicaron 8 correlativas
Se estandarizaron y actualizaron conceptos</t>
  </si>
  <si>
    <t>Se publico el acto administrativo de mantenimiento CUOC y adopción de M49
Documento CUOC y M49 publicados
Correlativas publicadas
Sistema de consulta clasificaciones
Se estandarizaron y actualizaron 302 conceptos</t>
  </si>
  <si>
    <t>Evidenciada la informacion y los documentos se observa que tienen relacion con la meta y el entregable presentando secuencia con los presentados en los primeros trimestres del periodo. Se da cumplimiento a la meta.</t>
  </si>
  <si>
    <t>DIRPEN_2</t>
  </si>
  <si>
    <t>Programa de Regulación definido para la producción estadística del SEN diseñado e implementado</t>
  </si>
  <si>
    <t>Porcentaje de avance de las actividades de verificación ejecutadas.</t>
  </si>
  <si>
    <t>Plan de verificación de la implementación de la regulación estadística
Base verificación Reg 2023</t>
  </si>
  <si>
    <t>Se avanzó en la identificación de las operaciones estadísticas a verificar y en el documento Proceso de verificación regulación 2023_Marzo</t>
  </si>
  <si>
    <t>Base verificación Reg 2023
Proceso de verificación regulación 2023_Marzo</t>
  </si>
  <si>
    <t>Se avanzó en la identificación de las operaciones estadísticas a verificar y se enviaron los oficios para contactar las entidades a las cuales se realizará la verificación.</t>
  </si>
  <si>
    <t>Base verificación Reg 2023
Oficios a entidades seleccionadas</t>
  </si>
  <si>
    <t xml:space="preserve">Se avanzó en las mesas de trabajo con las entidades a las cuales se realizará la verificación y se inició recepción y revisión de evidencias.
Se generó la herramienta a para la verificación SEN y DANE </t>
  </si>
  <si>
    <t>Herramienta de verificación SEN
Listas de asistencia mesas de trabajo
Evidencias enviadas por las entidades
PPT Profundización – Proceso de verificación de la implementación​ de la regulación estadística​
Herramienta de verificación DANE</t>
  </si>
  <si>
    <t>Se realizó verificación de la implementación de la regulación estadística en el SEN</t>
  </si>
  <si>
    <t>Presentación Plan verificación de la implementación de la regulación estadística 2023
Base verificación Reg 2023</t>
  </si>
  <si>
    <t>Servicio de información de las estadísticas de las entidades del sistema estadístico nacional</t>
  </si>
  <si>
    <t>DIRPEN_3</t>
  </si>
  <si>
    <t>Inventario anual de oferta y  demanda de información estadística y de Registros Administrativos, actualizado</t>
  </si>
  <si>
    <t>Porcentaje de avance del inventario anual de oferta y  demanda de información estadística y de Registros Administrativos.</t>
  </si>
  <si>
    <t>Reporte y boletín del SICODE</t>
  </si>
  <si>
    <t xml:space="preserve"> 1. Direccionamiento Estratégico </t>
  </si>
  <si>
    <t>En el primer trimestre del 2023, se inició la actualización de los inventarios de ooee y rraa del SEN</t>
  </si>
  <si>
    <t>Inventarios OOEE  y RRAA con corte 30 de Marzo de 2023</t>
  </si>
  <si>
    <t>En el primer semestre se realizó la actualización del inventario con corte 30 de junio de 2023.</t>
  </si>
  <si>
    <t>BASES DE OO.EE y RR.AA</t>
  </si>
  <si>
    <t xml:space="preserve">El aplicativo se encuentra en actualización,  con el fin de ampliar el alcance temático con una mayor desagregación </t>
  </si>
  <si>
    <t>$ 87.400.000,00</t>
  </si>
  <si>
    <t>$ 53.924.409,53</t>
  </si>
  <si>
    <t>Se completó la actualización a octubre 31 de 2023 al 100% de OO.EE y RR.AA con la información histórica. 
Se inició la actualización con la ampliación de la desagregación con enfoque diferencial tanto para OO.EE como para RR.AA., asimismo, la  implementación del modelo GSBPM a las 8 fases del proceso estadístico en el inventario de OO.EE y la  actualización normativa a la luz de la ley 2335 de octubre 3 de 2023 del Sistema de Identificación y Caracterización de Oferta y Demanda Estadística del SEN (Resolución 2425 de 2023) . 
Se elaboraron los boletines de los temas PEN .</t>
  </si>
  <si>
    <t xml:space="preserve">Bases de datos OO.EE. y RR.AA. 
Resolución 2425/2023 SICODE. https://www.dane.gov.co/index.php/acerca-del-dane/informacion-institucional/normatividad/resoluciones/normatividad-resoluciones-2023
Boletines temas PEN </t>
  </si>
  <si>
    <t>$ 87.006.667,00</t>
  </si>
  <si>
    <t>En las evidencias se pueden ver los Boletines y los reportes del inventario de las OOEE a diciembre que son el entregable y el cumplimiento de la meta propuesta.
Se recomienda para la vigencia 2024 las evidencias se carguen tal como esta establecido en la Periodicidad a fin de tener una referencia en el avance el seguimiento y la evaluacion.</t>
  </si>
  <si>
    <t>DIRPEN_4</t>
  </si>
  <si>
    <t>Bases de datos de operaciones estadísticas y registros estadísticos anonimizadas, con medidas de riesgo de identificación generadas y documentadas</t>
  </si>
  <si>
    <t>(Análisis de variables y riesgo de bases de datos realizado) * 100 / Bases de datos identificadas</t>
  </si>
  <si>
    <t>Documento de lineamientos de clasificación de archivos de información</t>
  </si>
  <si>
    <t xml:space="preserve"> 12. Gestión de proveedores de datos </t>
  </si>
  <si>
    <t xml:space="preserve"> 17. Gestión de la información estadística </t>
  </si>
  <si>
    <t>Se ha brindado el acompañamiento técnico requerido para llevar a cabo la anonimización de las operaciones estadísticas EAID y ETUP. En cuanto a la anonimización de los datos de la base EAID, se han cumplido los plazos establecidos en el cronograma presentado por los responsables de la OOEE. Con corte al mes de marzo, no se han recibido solicitudes adicionales de asistencia técnica en relación con la anonimización de datos para otras operaciones estadísticas dentro del DANE. Se adelantan actividades relacionadas con la actualización de la guía de anonimización de datos requeridos por el Plan Nacional de Infraestructura de  Datos de Min tic.
La asistencia técnica brindada a los equipos técnicos de EAID han permitido avanzar en mas del 80% del proceso de identificación de riesgos de dichas bases y aplicación de las técnicas correspondientes. En lo que respecta a ETUP la asistencia técnica permite avanzar en las etapas iniciales de asesoría en términos del proceso y requerimientos planteados para la anonimización lo cual abordaría el 10% de dicho proceso.  en términos agregados el indicador para este periodo seria de (80% X 1 base EAID +10% X 1  base ETUP) / ( 2 bases identificadas en el periodo)</t>
  </si>
  <si>
    <t>sesiones de seguimiento realizadas entre febrero y marzo: "2023-02-08 Mesa de trabajo Anonimización EAID _ Microsoft Teams.pdf", "2023-02-13 seguimiento EAID.pdf", "2023-02-15 seguimiento EAID.pdf", "2023-02-22 seguimiento EAID.pdf", "2023-03-01 seguimiento EAID.pdf"
avances PNID:  "2022-12-12 definición línea de trabajo planteada por DT para realizar en 2022 bajo el PNID.pdf", "2022-12-12 Plan de Trabajo PNID.xlsx", "2022-12-21 Matriz_estructura_Guia_Anonimizacion_DANE_Observaciones_AGN.xlsx", "2022-12-21 Observaciones del AGN a la matriz guía de anonimizacion.pdf", "2023-02-13 Formulario de levantamiento guía de anonimizacion.pdf", "2023-02-13 remisión instrumento actualización guía de anonimizacion.pdf", "2023-02-14 invitación sesión dos AGN-DANE.pdf", "2023-02-14 sesión de trabajo AGN-DANE.pdf", "2023-02-17 Estructura_Perfiles_Guia_Anonimizacion_DANE_Observaciones_AGN.xlsx", "2023-02-22 Avances definición proto persona guía de anonimizacion.pdf", "2023-02-22 Presentación Avance Usuarios Anonimización.pptx", "2023-02-27 estructura guía anonimizacion.pdf"</t>
  </si>
  <si>
    <t>Como evidencias de los avances, se destaca que se están llevando a cabo mesas de trabajo periódicas entre AGN y DANE para el avance de la guía de anonimización. Además, se espera tener la guía lista, junto con uno o varios pilotos, para noviembre de 2023. Por otra parte, se menciona que se han realizado cursos de anonimización del SEN por parte de PAD, lo cual también respalda los esfuerzos en este ámbito. Finalmente, se destaca la medición de riesgo y recomendaciones que se realizó a las bases de la JEP-CEV-HRDAG.
para el periodo comprendido se identifican 400 bases de datos que requieren anonimización en el marco del trabajo realizado por la comisión de la verdad y la JEP, con el trabajo articulado entre CENSOS, OSIS y DIRPEN se anonimizan las 400 bases. Dando un avance total del 100% para este periodo. (indicador = 400 bases anonimizadas / 400 bases identificadas en el periodo).</t>
  </si>
  <si>
    <t>2023_06_14 Acta sesión MEN anonimizacion SIMAT.docx.pdf 2023_06_14 Reunión convocada sesión MEN anonimizacion SIMAT.docx.pdf Borrador - Guía_anonimización_AGN-DANE.docx. Nota para publicación.pdf Nota_sintetica_anonimizacion_CV.docx</t>
  </si>
  <si>
    <t xml:space="preserve">En septiembre, no se recibieron nuevos requerimientos de anonimización de bases de datos. En su lugar, se llevaron a cabo ejercicios para continuar la actualización de la guía de anonimización de bases de datos, un compromiso del DANE en el marco del Plan Nacional de Infraestructura de Datos (PNID). También se realizaron ejercicios de diseño previo para la anonimización necesaria en preparación para el censo económico nacional del próximo año. A finales de agosto, se incorporaron dos contratistas al equipo, responsables de las fases preparatorias del proceso de anonimización de datos requerido para el censo económico nacional. El equipo de prospectiva y análisis de datos llevó a cabo sesiones semanales para guiar a estos contratistas, proporcionarles la información necesaria y asegurar la continuidad en el proceso de anonimización de las fases experimentales del censo económico, además de coordinar con el equipo del censo económico para alinear las necesidades operativas y los productos a entregar por parte de los contratistas.
</t>
  </si>
  <si>
    <t>En la carpeta DIRPEN_4 se suben evidencias en las subcarpetas "Acuerdos confidencialidad equipo nuevo", "Informes y documentos presentados" y  "reuniones seguimiento, articulacion, mentoria", en estas carpetas se encuentran las actas de confidencialidad de los contratistas que ingresaron la ultimas semana de agosto, evidencia de las reuniones realizadas en la capacitacion y transferencia realizada a los miembros nuevos del equipo y reuniones realizadas de articulacion con el equipo de censo economico.</t>
  </si>
  <si>
    <t>En septiembre, no se recibieron nuevos requerimientos de anonimización de bases de datos. En su lugar, se llevaron a cabo ejercicios para continuar la actualización de la guía de anonimización de bases de datos, un compromiso del DANE en el marco del Plan Nacional de Infraestructura de Datos (PNID). También se realizaron ejercicios de diseño previo para la anonimización necesaria en preparación para el censo económico nacional del próximo año. A finales de agosto, se incorporaron dos contratistas al equipo, responsables de las fases preparatorias del proceso de anonimización de datos requerido para el censo económico nacional. El equipo de prospectiva y análisis de datos llevó a cabo sesiones semanales para guiar a estos contratistas, proporcionarles la información necesaria y asegurar la continuidad en el proceso de anonimización de las fases experimentales del censo económico, además de coordinar con el equipo del censo económico para alinear las necesidades operativas y los productos a entregar por parte de los contratistas.</t>
  </si>
  <si>
    <t>$ 110.000.000,00</t>
  </si>
  <si>
    <t>$ 108.500.000,00</t>
  </si>
  <si>
    <t>$ 75.000.000,00</t>
  </si>
  <si>
    <t>El proyecto de diseño de anonimización para el censo económico fase 2023 cierra de manera significativa en la identificación de riesgos y técnicas de anonimización aplicables a variables sensibles en las bases preliminares de los pilotos. Además, se ha llevado a cabo una revisión sistemática de la literatura para incorporar buenas prácticas y técnicas utilizadas en procesos similares de censos económicos en otros países. Este enfoque integral nos ha proporcionado una base sólida para abordar la anonimización de datos de manera efectiva y segura. Los entregables, análisis de referentes internacionales y nacionales, así como la caracterización de estos referentes, contribuirán de manera significativa a la implementación exitosa de técnicas de anonimización en el censo económico del próximo año.</t>
  </si>
  <si>
    <t>Los soportes respaldan de manera integral el trabajo realizado durante el proyecto, proporcionando una base sólida para futuras implementaciones y mejoras en procesos de anonimización de datos.
- VF_Anonimización2023_BasesSimuladas_ActualizaciónMetodologica.pdf: Actualización metodológica de bases simuladas.
- VF_Anonimización2023_Reconstrucción de Información experimentales.xlsx: Reconstrucción de información experimental.
- VF_Anonimización2023_ScripAnonimización.pdf: Script de anonimización.
- VF_Anonimización2023_ScripBaseSimulada.pdf: Script de base simulada.
- VF_Anonimización2023_ScripRiesgos.pdf: Script de riesgos.
- VF_Hoja de Ruta_Gestión del Conocimiento.pdf: Hoja de ruta para la gestión del conocimiento.
- VF_Revisión Referentes Nacionales e Internacionales.pdf: Revisión de referentes nacionales e internacionales.
- VF_RutasPrivacidadDiferencial.pdf: Rutas de privacidad diferencial.
- VF_RutasPrivacidadDiferencial_HistorialCorreosReferentesInternacionalesEstratégicos.pdf: Historial de correos referentes internacionales estratégicos.
- 20-12-2023_ ResultadosFinales.ppsx: Presentación de los resultados finales.</t>
  </si>
  <si>
    <t>Servicio de asistencia técnica para el fortalecimiento de la capacidad estadística</t>
  </si>
  <si>
    <t>DIRPEN_5</t>
  </si>
  <si>
    <t>Asesorías técnicas o acompañamientos realizados a entidades territoriales de acuerdo con la demanda de los territorios, realizadas</t>
  </si>
  <si>
    <t>Número de asesorías técnicas o acompañamientos realizados en el trimestre a entidades territoriales, de acuerdo con la demanda de los territorios.</t>
  </si>
  <si>
    <t>Asesorías técnicas o acompañamientos realizados</t>
  </si>
  <si>
    <t xml:space="preserve">En el primer trimestre del 2023, se realizó la primera y segunda asesoría en formulación del PET al municipio de Acacías Meta, de Igual manera, se continuó con la asessoría al municipio de Pasto. Y se inció acompañamiento a la universidad del Valle, para la formulación del Plan Estadístico Institucional. </t>
  </si>
  <si>
    <t>Presentaciones
Lista de asistencias.</t>
  </si>
  <si>
    <t>En el segundo trimestre del 2023, se realizaron asistencias técnicas en formulación del Plan Estadístico asi: 
Alcaldía de Acacias: Tercera asesoría
Alcaldía de Pasto: Cuarta y quinta asesoría
UNIVALLE : Segunda y tercera asesoría.
Se inició asistencia con la  Gobernación de Santander y se desarrollaron 2 sesiones.</t>
  </si>
  <si>
    <t>Presentaciones o evidencia de realimentación,
Lista de asistencias.</t>
  </si>
  <si>
    <t>Se desarrollaron 6 sesiones de asistencia técnica a entidades del orden territorial así: Univalle (2), Alcaldía de Pasto (1), Alcaldía de Acacias (1) y Gobernación de Santander (2).</t>
  </si>
  <si>
    <t>Presentaciones y listas de asistencia</t>
  </si>
  <si>
    <t>$ 407.283.442,00</t>
  </si>
  <si>
    <t>$ 187.510.163,00</t>
  </si>
  <si>
    <t>$ 94.003.523,47</t>
  </si>
  <si>
    <t>En el cuarto trimestre se desarrollaron 10 sesiones de asistencia técnica a entidades del orden territorial así: Univalle (2), Alcaldía de Pasto (1), Alcaldía de Acacias (4) y Gobernación de Santander (3).</t>
  </si>
  <si>
    <t>Presentaciones,  listas de asistencia y documentos borrador finales de Plan Estadístico.</t>
  </si>
  <si>
    <t>$ 396.570.163,00</t>
  </si>
  <si>
    <t>$ 263.462.882,00</t>
  </si>
  <si>
    <t>DIRPEN_6</t>
  </si>
  <si>
    <t>Política de Gestión de la Información Estadística de MIPG, actualizada</t>
  </si>
  <si>
    <t>Una (1) Política de Gestión de la Información Estadística actualizada</t>
  </si>
  <si>
    <t>Documento de la Política de Información Estadística actualizada</t>
  </si>
  <si>
    <t>Se validaron y ajustaron las preguntas de la Política de Gestión de información estadística, de acuerdo con la solicitud realizada por el DAFP.  Estas preguntas, serán aplicadas en la medición del MIPG, que se realizará en el 2023.</t>
  </si>
  <si>
    <t xml:space="preserve">Correo al DAFP 
Excel con las preguntas de la Política. </t>
  </si>
  <si>
    <t>Se realizó la actualización del índice y subíndices de la Política de Gestión de la Información Estadística (GEN) así como el objetivo de cada subíndice de acuerdo con la solicitud realizada por el DAFP.
Esta medición hará parte del índice de desempeño institucional calculado por el DAFP.
Asimismo se aclararon inquietudes  del DAFP respecto a las preguntas y medición de la política y se revisó el ámbito de aplicación.</t>
  </si>
  <si>
    <t xml:space="preserve">Correo al DAFP 
Excel con las preguntas de la Política y ámbito. </t>
  </si>
  <si>
    <t>Se realizó la revisión de los resultados del índice de la política de gestión de información estadística y sus mecanismos en el marco de la medición del Índice de desempeño institucional que calcula el DAFP. En especial las entidades con resultados atípicos con el fin de validar la medición</t>
  </si>
  <si>
    <t>Correo emitido  a DAFP y documento actualizado a septiembre</t>
  </si>
  <si>
    <t>En el cuarto trimestre se realizó actualización del documento de la política de Gestión de Información estadística, en especial el marco normativo con la ley  estadística 2335 de 2023, y enlaces de documentación.</t>
  </si>
  <si>
    <t>Documento actualizado a diciembre</t>
  </si>
  <si>
    <t xml:space="preserve">100%
</t>
  </si>
  <si>
    <t>Servicio de evaluación del proceso estadístico</t>
  </si>
  <si>
    <t>DIRPEN_7</t>
  </si>
  <si>
    <t xml:space="preserve">Planes de mejora de operaciones estadísticas evaluadas con seguimientos realizados, para identificar el nivel de cumplimiento de las acciones propuestas </t>
  </si>
  <si>
    <t>Número de seguimientos realizados en el trimestre</t>
  </si>
  <si>
    <t>30 formatos de seguimiento</t>
  </si>
  <si>
    <t>Plan Operativo (PO) 2022</t>
  </si>
  <si>
    <t xml:space="preserve"> 15. Aprendizaje Institucional </t>
  </si>
  <si>
    <t>Se realizó vigilancia a los planes de mejora suscritos para las siguientes operaciones estadísticas: Inventario Bovino y Bufalino (FEDEGAN) y Conductas y Servicios de Policía en Colombia (Policía Nacional), los cuales ya se encuentran finalizados</t>
  </si>
  <si>
    <t xml:space="preserve">Formato Vigilancia V2 21-PE-16 finalizado
Formato Vigilancia V2 20-PE-18 finalizado </t>
  </si>
  <si>
    <t>Durante el periodo comprendido entre abril y junio de 2023 se realizó vigilancia a las operaciones estadísticas Cuenta Satélite de Turismo - CST, Producto Interno Bruto por Departamentos y Cuenta Satélite de Cultura y Economía Naranja - CSCEN, validando el cumplimiento de las acciones establecidas por el comité de certificación para mantener la certificación. Adicionalmente, se realizó vigilancia a los planes de mejora suscritos para las siguientes operaciones estadísticas: Producción Científica y Bibliométrica (OCYT) y Entradas y Salidas del País (Migración Colombia) los cuales se encuentran finalizados, y Estadísticas del sector de los espectáculos públicos de las artes escénicas el cual se encuentra en revisión.</t>
  </si>
  <si>
    <t>Formato de Vigilancia MINCULTURA
Formato de Vigilancia OCYT Finalizado
Formato de Vigilancia CSCEN
Formato de Vigilancia CST
Formato de Vigilancia ESPP Finalizado
Formato de Vigilancia PIB DEP</t>
  </si>
  <si>
    <t>$ 368.173.333,00</t>
  </si>
  <si>
    <t>Se realizó vigilancia a los planes de mejoramiento resultado de las evaluaciones de la calidad de las siguientes operaciones estadísticas:
-Información Oceanográfica y de Meteorología Marina DIMAR en donde su seguimiento a la condición se encuentra finalizado y el plan de mejoramiento en revisión.
-Fallecidos en siniestros viales ANSV: plan de mejoramiento en revisión
-Estadísticas de Beneficiarios y de la red de seguridad alimentaria (RESA): plan de mejoramiento en revisión
-Estadísticas sobre cálculo de la inversión nacional en actividades de ciencia y tecnología e innovación: plan de mejoramiento en revisión
-Estadística de nuevas creaciones en Colombia SIC: plan de mejoramiento en revisión
-Cartera Hipotecaria de Vivienda: revisión de reporte de cumplimiento de acciones del plan de mejoramiento
- Matriz Insumo Producto – MIP: revisión de reporte de cumplimiento de acciones del plan de mejoramiento</t>
  </si>
  <si>
    <t>Formato de Vigilancia DIMAR
Formato de Vigilancia ANSV
Formato de Vigilancia RESA
Formato de vigilancia ACTI
Formato de Vigilancia SIC
Formato de Vigilancia CHV
Fornato de Vigilancia MIP</t>
  </si>
  <si>
    <t>$ 546.130.000,00</t>
  </si>
  <si>
    <t>$ 421.333.333,00</t>
  </si>
  <si>
    <t>$ 328.955.000,00</t>
  </si>
  <si>
    <r>
      <rPr>
        <b/>
        <sz val="8"/>
        <color theme="1"/>
        <rFont val="Segoe UI"/>
        <family val="2"/>
      </rPr>
      <t>Vigilancias operaciones estadísticas certificadas del DANE</t>
    </r>
    <r>
      <rPr>
        <sz val="8"/>
        <color theme="1"/>
        <rFont val="Segoe UI"/>
        <family val="2"/>
      </rPr>
      <t xml:space="preserve"> 
En el marco del esquema de evaluación y certificación de la calidad estadística, el GIT Calidad Estadística realiza vigilancia de las operaciones estadísticas certificadas verificando entre otros aspectos la autoevaluación anual que comprende el reporte sobre la implementación de mejoras en la producción estadística, el desarrollo de auditorías internas basada en la NTC PE 1000:2020, cambios en la organización, en la asignación de recursos, en la documentación metodológica de la operación estadística que afecten las actividades contempladas en el alcance de su certificación. Durante el cuarto trimestre del año 2023 se realizó requerimiento de autoevaluación a 38 operaciones estadísticas certificadas del DANE, recibiendo respuesta de 16 (ZF, EDID, EDI, EAM, CHV, ENPH, IPP, IVP, ENUT, ESCS, TIC, EMMET, CSCEN, CST, PPED, PIB DEP) para las cuales se realizó un análisis que se describe en el formato de autoevaluación, considerando alertas.
</t>
    </r>
    <r>
      <rPr>
        <b/>
        <sz val="8"/>
        <color theme="1"/>
        <rFont val="Segoe UI"/>
        <family val="2"/>
      </rPr>
      <t>Vigilancias operaciones estadísticas certificadas del SEN</t>
    </r>
    <r>
      <rPr>
        <sz val="8"/>
        <color theme="1"/>
        <rFont val="Segoe UI"/>
        <family val="2"/>
      </rPr>
      <t xml:space="preserve">
La vigilancia de las Operaciones Estadísticas del SEN para el cuarto trimestre del 2023 cuenta con los planes de mejoramiento finalizados correspondientes a: Estadísticas de las nuevas creaciones en Colombia por parte de la Superintendencia de Industria y Comercio, así como el cumplimiento de la condición para la operación estadística Área y cambio de cobertura glaciar del IDEAM, a su vez las operaciones Estadísticas sobre el cálculo inversión nacional en actividades de ciencia, tecnología e innovación del OCYT y, Estadísticas del sector de los Espectáculos Públicos de las Artes Escénicas- de MINCULTURA cumplen al condicionamiento establecido para el 100% de sus planes de mejora, para el mismo periodo se adelanta la vigilancia para los planes de mejora de: Estadísticas de beneficiarios de la red de seguridad alimentaria RESA del DPS, así como para la operación estadística información técnico operativa del servicio de aseo de la SSPD; a su vez la vigilancia del proceso de autoevaluación realizado a las 20 operaciones estadísticas se obtiene respuesta de: Estadísticas del sector de los Espectáculos Públicos de las Artes Escénicas- de MINCULTURA; Estadísticas de la Educación Superior SNIES del MEN, Resultado de operaciones de desminado humanitario del DAICMA; Estadística sobre generadores de residuos o desechos peligrosos -RESPEL- del IDEAM y, por parte del Banco de la República: Encuesta Trimestral de Expectativas Económicas ETE; Estadísticas sobre tasas de interés de captación y operaciones del mercado monetario captación y Deuda Externa. Para un total de 12 operaciones estadísticas vigiladas. </t>
    </r>
  </si>
  <si>
    <t>Formato Autoevaluación 19-PE-01 – ZF
Formato Autoevaluación 19-PE-04 – EDID
Formato Autoevaluación 19-PE-05 – EDI
Formato Autoevaluación 19-PE-06 – EAM
Formato Autoevaluación 19-PE-32 – CHV
Formato Autoevaluación 19-PE-34 – ENPH
Formato Autoevaluación 19-PE-56 – IPP
Formato Autoevaluación 19-PE-57 – IVP
Formato Autoevaluación 19-PE-68 – ENUT
Formato Autoevaluación 20-PE-04 – ECSC
Formato Autoevaluación 20-PE-34 – TIC
Formato Autoevaluación 20-PE-36 – EMMET
Formato Autoevaluación 20-PE-39 – CSCEN
Formato Autoevaluación 21-PE-27 – CST
Formato Autoevaluación 21-PE-30 - PIB DEP
Formato Autoevaluación 21-PE-32 - PPED
Formato Autoevaluación 19-PE-19SNIES
Formato Autoevaluación OE 20-PE-31DEUDAEXT
Formato Autoevaluación vigilancia 19-PE-25DAICMA
Formato Autoevaluación vigilancia 19-PE-26 ETE
Formato Autoevaluación vigilancia 19-PE-101CAPTACIÓN
Formato Condición 22-PE-E63-OE542 Finalizado
Formato de Autoevaluación vigilancia19-PE-28 RESPEL
Formato Vigilancia 21-pe-05 DPS- ReSA En revisión
Formato Vigilancia 21-PE-22 SSPD ASEO en Revisión
Formato Vigilancia V2 21-PE-09 Finalizado
Plan de Mejoramiento 21-PE-08 OCYT Finalizado
Plan de Mejoramiento 21-PE-35 MINCULTURA Finalizado</t>
  </si>
  <si>
    <t>$ 529.414.998,33</t>
  </si>
  <si>
    <t>$ 474.025.000,00</t>
  </si>
  <si>
    <t>DIRPEN_8</t>
  </si>
  <si>
    <t>Entidades priorizadas para la implementación del Marco de Aseguramiento de la Calidad y sus instrumentos con énfasis en operaciones a partir de registros administrativos, con acompañamiento realizado</t>
  </si>
  <si>
    <t>Acompañamientos realizados * 100 / Acompañamientos priorizados</t>
  </si>
  <si>
    <t xml:space="preserve">Documento de informe de acompañamientos realizados </t>
  </si>
  <si>
    <t>Se formuló el instrumento de diagnóstico para el Marco de Aseguramiento de la Calidad.
Se realizó sensibilización a las entidades que serán objeto de evaluación de 2023, respecto al instrumento de autoevaluación. A partir de esta sesión las entidades cuentan con las bases para aplicar el instrumento y en caso de inquietudes se realiza trabajo con el DANE</t>
  </si>
  <si>
    <t>Diseño de la herramienta de diagnostico del MAC
Visor_Autoevaluaciones
Sensibilizacion_Autoevaluacion</t>
  </si>
  <si>
    <t>Se sometió a revisión el instrumento de diagnóstico para el Marco de Aseguramiento de la Calidad a las coordinaciones de Regulación y Planificación Estadística y se realizaron los ajustes pertinentes.
Con los GIT de Planificación y Regulación Estadística se definieron las entidades que serán objeto de implementación del diagnóstico: Departamento Nacional de Planeación, Ministerio de Hacienda, Ministerio de Salud, Ministerio de Deporte, Aeronáutica Civil y Departamento Administrativo de la Función Pública y se  preparó sensibilización para dar inicio al ejercicio.</t>
  </si>
  <si>
    <t>20230630_Sensibilizacion MAC
Cartas invitacion SEN verificacion _MAC_funcionpublica
Cartas invitacion SEN verificacion _MAC_minhacienda
Cartas invitacion SEN verificacion _MAC_aerocivil
Cartas invitacion SEN verificacion _MAC_DNP
Cartas invitacion SEN verificacion _MAC_mindeporte
Cartas invitacion SEN verificacion _MAC_minsalud
Herramienta diagnostico MAC</t>
  </si>
  <si>
    <t xml:space="preserve">Se realizó sensibilización inicial respecto al diagnóstico del MAC. Posteriormente se realizó sesión de profundización para el diligenciamiento del diagnóstico del MAC en las siguientes entidades: Departamento Nacional de Planeación, Departamento Administrativo de la Función Pública, Ministerio de Salud, Ministerio de Hacienda y Ministerio de Deporte.
Se realizaron tres sesiones de acompañamiento para el diligenciamiento del instrumento de autoevaluación en Aeronáutica Civil 
</t>
  </si>
  <si>
    <t xml:space="preserve">Presentación sensibilización MAC
Presentación profundización MAC
Lista de asistencia sensibilización inicial
Lista de asistencia sesión de profundización
Lista de asistencia sesiones de acompañamiento Aeronáutica Civil (2-08-2023, 18-08-2023, 13-09-2023)
</t>
  </si>
  <si>
    <t>Se culminó el acompañamiento a Aeronautica Civil en materia de Autoevaluación.
Se realizaron mesas de trabajo con las diferentes coordinaciones de la DIRPEN y el MInisterio de Salud  para la implementación del diagnóstico del Marco de Aseguramiento de la Calidad.
Se consolidó el informe que consigna las gestiones en materia de acompañamiento a entidades priorizadas</t>
  </si>
  <si>
    <t>1. Instrumento de autoevaluacion Aeronautica Civil
2. Informe de gestion y acompañamiento herramienta MAC e Instrumento de Autoevaluacion
3. Listas de asistencia acompañamiento Minsalud
4. Diagnostico MAC Minsalud
5. Diagnostico MAC DAFP
6. Oficio Mindeporte
7. Correo Mindeporte</t>
  </si>
  <si>
    <t>Se presenta un cumplimiento del 95% para esta meta, puesto que no se logró culminar el acompañamiento con el Ministerio de Deporte, debido a que la entidad no atendió oportunamente a las solicitudes realizadas</t>
  </si>
  <si>
    <t>En revision de evidencias se comprobo la presentacion del Informe de Gestion y acompañamientos realizados a la implementacion de la herramienta MAC " El Marco de Aseguramiento de la Calidad" e instrumento de autoevaluacion, y de  la herramienta Diagnostico del MAC a las entidades:   MINSALUD, DAFP, AERONAUTICA CIVIL Y MINSALUD, MINDEPORTES que no se presento, con sus listas de asistencia. Cumpliendo con el entregable de la meta propuesta.</t>
  </si>
  <si>
    <t>DIRPEN_9</t>
  </si>
  <si>
    <t xml:space="preserve"> Evaluaciones de cumplimiento de los requisitos de calidad de acuerdo con lo establecido en la  norma técnica NTC PE 1000: 2020 realizadas, para DANE y FONDANE.</t>
  </si>
  <si>
    <t xml:space="preserve">
Número de evaluaciones de cumplimiento de los requisitos de calidad realizados.</t>
  </si>
  <si>
    <t>Evaluaciones de la calidad a operaciones estadísticas</t>
  </si>
  <si>
    <t>Se realizó la evaluación de la calidad estadística para las operaciones priorizadas en los Ciclos 1 y 2 del Programa Anual para la Evaluación de la Calidad (PECE 2023) que incluye las siguientes operaciones: Gasto por Finalidad, Encuesta de Cemento Gris, Encuesta de Concreto Premezclado y Estadísticas Vitales. Adicionalmente, para las operaciones estadísticas contempladas en el Ciclo 3, se desarrolló la etapa documental para las evaluaciones de: Índice de Desempeño Integral de las Contralorías Territoriales - AuditeCT y Educación Formal y se formuló el plan de evaluación junto con la recepción de evidencias para la operación Estadísticas Penitenciarias y Carcelarias a Cargo del Inpec - Opepci; también, se desarrolló  tanto la etapa documental como la revisión en sitio de la operación estadística Censo de Edificaciones.
Por otra parte se gestionaron las propuestas técnico económicas para el desarrollo de las evaluaciones de Calidad contempladas en el PECE 2023 y se firmaron los contratos interadministrativos con el Instituto Nacional Penitenciario y Carcelario y la Auditoría General de la República.</t>
  </si>
  <si>
    <t>Contrato Auditoria Contrato INPEC Propuesta Técnico Económica ANLA Propuesta Técnico Económica Auditoria Propuesta Técnico Económica INPEC Propuesta Técnico Económica INS Propuesta Técnico Económica Minciencias Propuesta Técnico Económica Minenergía Propuesta Técnico Económica Parques Propuesta Tecnico Económica ARN Propuesta Técnico Económica Banrep Propuesta Técnico Económica Cuenta de Alto Costo Propuesta Técnico Económica ICA Propuesta Técnico Económica Mintic Propuesta Técnico Económica Porkcolombia Propuesta Técnico Económica UAEOS Informe de Evaluación Gasto por Finalidad Informe de Evaluación Cemento Gris Informe de Evaluación Concreto Premezclado Informe de Evaluación Estadísticas Vitales Plan de Evaluación AuditeCT Plan de Evaluación Educación Formal Plan de Evaluación OPEPCI Formato de Identificación de Evidencias AuditeCT Formato de Identificación de Evidencias Educación Formal Formato de Identificación de Evidencias OPEPCI Plan de Evaluación CEED Formato Identificación Evidencias CEED Lista de Chequeo CEED</t>
  </si>
  <si>
    <t>Para el segundo trimestre de 2023, se ejecutaron las 5 evaluaciones programadas, sin embargo, dado los ajustes en los cronogramas como resultado de la disponibilidad de los equipos evaluadores, la semana en sitio de la operación Estadística Censo de Edificaciones se realizó entre el 20 y el 23 de junio y por lo tanto a 30 de junio no se contaba con el informe final, puesto que deben surtir etapas previas como la respuesta a objeciones y la suscripción del Plan de Mejora. En las evidencias se adjunta Plan de Evaluación, Formato de Identificación de Evidencias y Extracto Lista de Chequeo</t>
  </si>
  <si>
    <t>Se concluyó la evaluación de la calidad estadística para las siguientes operaciones: Educación Formal, Censo de Edificaciones y SIPSA componente abastecimiento, generando el informe final de evaluación. Adicionalmente se desarrolló la etapa de revisión documental para la Encuesta Anual de Comercio
.</t>
  </si>
  <si>
    <t xml:space="preserve">Informe Final de Evaluación Educación Formal
Informe Final de Evaluación Censo de Edificaciones
Informe Final de Evaluación SIPSA Abastecimiento
Plan de Evaluación Encuesta Anual de Comercio
Formato de Identificación de Evidencias Encuesta Anual de Comercio  
</t>
  </si>
  <si>
    <t xml:space="preserve">Se culminó el proceso de evaluación de calidad estadística para las siguientes operaciones:
1. Encuesta Anual de Comercio
2. Cuenta Ambiental y Económica de Activos de los Recursos Minerales y Energéticos (CAE - ARME)
3. Producto Interno Bruto Trimestral 
4. Gran Encuesta Integrada de Hogares (GEIH)
5. Cuenta Ambiental y Económica de Flujo de Materiales: Emisiones al Aire (CAEFM - EA)
6. Cuenta Satélite de Cultura y Economía Creativa Bogotá (CSCECB)
7. Cuentas Nacionales Trimestrales por Sector Institucional (CNTSI)
8. Encuesta de Desarrollo e Innovación Tecnológica en los Sectores de Servicios y Comercio
9. Encuesta de Desarrollo e Innovación Tecnológica sector industria manufacturera
10. Índice de Precios al Consumidor (IPC)
11. Matriz Utilización Desagregada en Productos Nacionales e Importados (MUPNI)
</t>
  </si>
  <si>
    <t>Extracto informe de evaluación OE:
1. Encuesta Anual de Comercio
2. Cuenta Ambiental y Económica de Activos de los Recursos Minerales y Energéticos (CAE - ARME)
3. Producto Interno Bruto Trimestral 
4. Gran Encuesta Integrada de Hogares (GEIH)
5. Cuenta Ambiental y Económica de Flujo de Materiales: Emisiones al Aire (CAEFM - EA)
6. Cuenta Satélite de Cultura y Economía Creativa Bogotá (CSCECB)
7. Cuentas Nacionales Trimestrales por Sector Institucional (CNTSI)
8. Encuesta de Desarrollo e Innovación Tecnológica en los Sectores de Servicios y Comercio
9. Encuesta de Desarrollo e Innovación Tecnológica sector industria manufacturera
10. Índice de Precios al Consumidor (IPC)
11. Matriz Utilización Desagregada en Productos Nacionales e Importados (MUPNI)</t>
  </si>
  <si>
    <t>DIRPEN_12</t>
  </si>
  <si>
    <t>Plan Estadístico Nacional 2023 - 2027, formulado</t>
  </si>
  <si>
    <t>Porcentaje de avance para la formulación del Plan Estadístico Nacional 2023 - 2027.</t>
  </si>
  <si>
    <t xml:space="preserve">Un documento de Plan Estadístico Nacional 2023 - 2027 formulado </t>
  </si>
  <si>
    <t>Se generó el documento de evaluación del PEN 2020- 2022, el cual es insumo para el nuevo PEN.
De igual manera, se elaboró el cronograma del PEN y se realizó la revisión de las demandas información.</t>
  </si>
  <si>
    <t xml:space="preserve">Informe de evaluación PEN 2020 - 2022
Cronograma y archivo de DDAS de información </t>
  </si>
  <si>
    <t>Se realizó la mesas de trabajo con las entidades del SEN para revisión de las demandas información. También se realizó mesa de trabajo con el equipo de ODS - DANE para validar las demandas de información existentes por sector.
Se realizó plenaria para exponer las estratégias del PEN 2023 - 2027</t>
  </si>
  <si>
    <t>Archivo de DDAS de información y avances estratégias PEN</t>
  </si>
  <si>
    <t>Se encuentra formulado el PEN, no se cierra aun porque a 30 de septiembre  aún está pendiente la actualización normativa relacionada con la ley estadística que aún no ha sido expedida.</t>
  </si>
  <si>
    <t>V1 Documento PEN 
Documento 
Anexos</t>
  </si>
  <si>
    <t>$ 998.561.668,00</t>
  </si>
  <si>
    <t>$ 841.701.296,33</t>
  </si>
  <si>
    <t>$ 537.469.596,00</t>
  </si>
  <si>
    <t xml:space="preserve">En el IV trimestre El Plan Estadístico Nacional (PEN) 2023 -2027 se concluyó la construcción del PEN, se realizó la consulta pública, socialización CASEN, consulta  con grupos focales, comunidades afrocolombianas y población LGTBIQ+ (octubre 20 a noviembre 7), Aval del CASEN al PEN (11 diciembre). Resolución PEN 2337 diciembre 12 2023.
 Lanzamiento,  socialización y publicación (13 diciembre 2023).
El documento del PEN consta de 7 capítulos. El documento completo con sus anexos se encuentra publicado en : https://www.dane.gov.co/index.php/plan-estadistico-nacional-pen
https://www.sen.gov.co/conozca-el-sen/instrumentos/planificacion-articulacion-estadistica/plan-estadistico-nacional-2023-2027
</t>
  </si>
  <si>
    <t xml:space="preserve">Documento finalizado y publicado con sus anexos del Plan Estadístico Nacional (PEN) 2023 -2027
https://www.dane.gov.co/index.php/plan-estadistico-nacional-pen
https://www.sen.gov.co/conozca-el-sen/instrumentos/planificacion-articulacion-estadistica/plan-estadistico-nacional-2023-2027
</t>
  </si>
  <si>
    <t>$ 947.384.163,33</t>
  </si>
  <si>
    <t>$ 865.481.365,33</t>
  </si>
  <si>
    <t>Revisadas las evidencias suministradas se observan los siguientes documentos:  Plan Estadistico Nacional 2023-2027 ,  la resolucion 2337 del 12 de diciembre 2023 por la cual de adopta el PLAN ESTADISTICO NACIONAL (PEN) VIGENCIA 2023-2027, y sus anexos respectivos. Cumpliendo con la meta y el entregable propuesto.</t>
  </si>
  <si>
    <t>DIRPEN_13</t>
  </si>
  <si>
    <t>Instancias de coordinación del SEN gestionadas y dinamizadas con generación de productos y resultados</t>
  </si>
  <si>
    <t>Número de Instancias de coordinación del SEN gestionadas y dinamizadas en el periodo.</t>
  </si>
  <si>
    <t xml:space="preserve">Cinco (5) Salas especializadas del Casen activas, 5 comités Estadísticos Sectoriales activos y 18 mesas estadísticas activas </t>
  </si>
  <si>
    <t>En el primer trimestre se ha avanzado en las siguientes intancias de Coordinación:
1. CASEN: se realizó la evaluación del CASEN 2020 - 2021, de igual manera, se realizó la busqueda de los perfiles de los nuevos integrantes del consejo.
2. Mesas: en el primer trimestre se desrrollaron las mesas de servicios públicos, economía cultural y creativa, gestión de riesgo y migración.  De igual manera, en el marco de la Mesa de Circular, el DANE avanzó en la definición del cronograma y plan de acción para la publicación de los boletines 2023.</t>
  </si>
  <si>
    <t>1. CASEN: evaluación y matrices con nuevos candidatos
2. PPT y evidencias mesas</t>
  </si>
  <si>
    <t>En el segundo trimestre se ha avanzado en las siguientes instancias de Coordinación:
1. CASEN: se realizó el envió de las cartas de participación a los nuevos candidatos del CASEN.
2. Mesas: en el segundo trimestre se desarrollaron las mesas de servicios públicos, economía cultural y creativa, gestión de riesgo, migración, transporte, agropecuaria, turismo, TIC, salud, mineroenergético y economía Circular.</t>
  </si>
  <si>
    <t>1. CASEN: Oficios de invitación enviados y matrices de seguimiento con respuesta de los nuevos candidatos
2. PPT y evidencias mesas</t>
  </si>
  <si>
    <t>En el tercer  trimestre se ha avanzado en las siguientes instancias de Coordinación:
1. CASEN: Se realizó la convocatoria y selección para los 9 nuevos expertos en las cinco salas especializadas y se inició el proceso para la instauración para su instauración.
2. MESAS: en el tercer trimestre se desarrollaron las mesas de Economía circular, se instaló la mesa de estadísticas ambientales, justicia, seguridad y convivencia ciudadana,  estadísticas agropecuarias, servicios públicos domiciliarios, transporte, turismo y TIC</t>
  </si>
  <si>
    <t>1. CASEN: matrices con nuevos candidatos, agenda previa instauración
2. PPT y evidencias mesas</t>
  </si>
  <si>
    <t>En el  IV Trimestre  1. Se realizó la actualización normativa del CASEN ( Resoluciones 1844 y 1874 de 2023). Se instauró el Consejo Asesor Técnico del Sistema Estadístico Nacional ( CASEN) para el período 2023 -2025. (octubre 20). Se realizó la socialización del Plan Estadístico Nacional ( PEN) 2023 -2027 con los 15 integrantes de las 5 salas especializadas en dos reuniones conjuntas(26 y 30 octubre).  Se realizó 1 sala general con los cinco expertos delegados (1) por sala (30 noviembre) y se avaló por esta instancia del PEN 2023-2027. (11 diciembre). https://www.sen.gov.co/conozca-el-sen/instancias/casen
2. Se desarrollaron las mesas estadísticas de: Agropecuaria (3), Ambiental (1), Educación, Ciencia y Tecnología (2), Étnica (2), Justicia (1), Migración(2), Minero energética (1), TIC (1), Transporte (3), Turismo (2).
3. CES.El trabajo se orientó a la actualización normativa a la luz de la ley estadística 2335 de 2023 (octubre 3). Se elaboró y puso en consulta el proyecto de resolución "Por la cual se crean los Comités Estadísticos Sectoriales, las Mesas Estadísticas Sectoriales y se regula su estructura y funcionamiento”, se encuentra en consulta pública hasta el 12 de enero de 2024 https://www.dane.gov.co/index.php/servicios-al-ciudadano/tramites/transparencia-y-acceso-a-la-informacion-publica/proyectos-de-resoluciones-y-decretos-para-observaciones-de-la-ciudadania.</t>
  </si>
  <si>
    <t xml:space="preserve">Resolución1844 y Resolución 1874 de 2023. https://www.dane.gov.co/index.php/acerca-del-dane/informacion-institucional/normatividad/resoluciones/normatividad-resoluciones-2023
Aval PEN 2023 -2027
Actas y presentaciones CASEN. 
</t>
  </si>
  <si>
    <t>DIRPEN_14</t>
  </si>
  <si>
    <t xml:space="preserve"> Índice de Capacidad  Estadística, medido</t>
  </si>
  <si>
    <t>Índice de capacidad estadística territorial 2021 finalizado</t>
  </si>
  <si>
    <t>Índice de capacidad estadística territorial 2021 publicado y 2022 calculado</t>
  </si>
  <si>
    <t xml:space="preserve"> 5. Producción Estadística </t>
  </si>
  <si>
    <t>18. Gestión del conocimiento y la innovación</t>
  </si>
  <si>
    <t>En el primer trimeste, se realizó el proceso de validación de los resultados del ICET 2021 con Entidades Territoriales (Mesas de trabajo, indagaciones página web y envío de correo electrónico).  Producto de este ejercicio, se consolidó la información para su ajuste en las bases de datos insumo del procesamiento.</t>
  </si>
  <si>
    <t>Base ICET 2021 primer trimestre y Cuadro de salida</t>
  </si>
  <si>
    <t>En el segundo trimestre conforme al cronograma de difusión del DANE,  se llevó a cabo el  webinar de presentación de resultados del ICET 2021.
Por otra parte, para la medición del ICET 2022, se realizó la actualización de los instrumentos de recolección del ICET y manuales de diligenciamiento,  se envió solicitud a sistemas para el desarrollo del aplicativo de captura.
Asimismo se ajustó el material de aprendizaje del ICET para el personal a contratar en el proceso de recolección y se desarrollaron las sesiones de aprendizaje con los equipos de DICE y DRA.</t>
  </si>
  <si>
    <t>Productos de difusión (Boletín técnico, cuadros de salida, presentaciones, visor de datos en PowerBI, resultados en el Geovisor del DANE)
Cuestionarios de recolección, manuales de diligenciamiento, requerimiento a sistemas, presentaciones.</t>
  </si>
  <si>
    <t>Se desarrollaron las fases de construcción y recolección y acopio que incluyeron actividades como: Actualización de los instructivos del aplicativo de captura y manuales de diligenciamiento, construcción material de aprendizaje para personal operativo, requerimiento sistemas, pruebas aplicativo, envío de correos para iniciar operativo de recolección y promoción del operativo, Revisión y ajuste del directorio, sensibilización fuentes, reentrenamiento e inicio operativo. </t>
  </si>
  <si>
    <t xml:space="preserve">Instructivos, manuales, presentaciones, preguntas realizadas, archivos Excel de pruebas y requerimiento sistemas, proyecto correos electrónicos, directorio revisado, listas de asistencia sensibilización, reentrenamiento y presentaciones.  </t>
  </si>
  <si>
    <t xml:space="preserve">Para la medición del ICET con periodo de referencia 2021, se publicaron resultados en junio de 2023.
Para el cálculo del ICET con petiodo de referencia 2022,  se desarrollaron las fases del proceso estadístico según cronograma (Hasta procesamiento), cuyo resultado para diciembre 2023 es el cálculo preliminar del mismo.
</t>
  </si>
  <si>
    <t>ICET 2021 Publicado: Productos de difusión y aprobación para publicación
https://www.dane.gov.co/index.php/estadisticas-por-tema/informacion-regional/indice-de-capacidad-estadistica-territorial-icet
ICET 2022 Calculado: Base de datos con el cálculo del Indice preliminar.</t>
  </si>
  <si>
    <t>En el seguimiento del segundo semestre sus  evidencias corresponden al  ICET  2021 publicado y calculado 2022, con los anexos de acompañamiento, cursos virtuales y el plan de capacitaciones entre otros, por lo tanto se da cumplimento a la meta y al entregable propuesto.</t>
  </si>
  <si>
    <t>DIRPEN_15</t>
  </si>
  <si>
    <t>Estudios de prospectiva y análisis de datos que conduzcan a la modernización de la gestión en el proceso estratégico y misional del DANE y perfilamiento de necesidades en analítica en la entidad, realizados.</t>
  </si>
  <si>
    <t>Número de estudios de prospectiva y  análisis de datos realizados.</t>
  </si>
  <si>
    <t>Tres (3) estudios de prospectiva y  análisis de datos</t>
  </si>
  <si>
    <t xml:space="preserve"> 13. Gestión de desarrollo de capacidades e innovación </t>
  </si>
  <si>
    <t>Durante el primer trimestre no se realizó avance, dado que se estaban realizando los cierres de los 6 proyectos de 2022</t>
  </si>
  <si>
    <t>Se están realizando los cierres de los proyectos del año pasado dado que los líderes de planta de los proyectos renunciaron a la planta del DANE</t>
  </si>
  <si>
    <t xml:space="preserve">Se cuenta con la finalización del documento de AppDiversa y su respectiva presentación en el Comité Técnico. Sin embargo, se está avanzando en los proyectos de índice de noticias y análisis de anomalías para el CE. </t>
  </si>
  <si>
    <t>Metodología_Appdiversa_VF.pdf Metodología_Appdiversa_VF.docx resultados_appdiversa_VF.pptx plan de trabajo julio2023 (índice de noticias).xlsx Estado del arte pronosticos.pptx plan de trabajo anomalias.xlsx</t>
  </si>
  <si>
    <t>Durante el mes de septiembre, se realizaron ajustes significativos en nuestros objetivos y proyectos. Inicialmente, teníamos planeado llevar a cabo cuatro estudios de análisis de datos, pero debido a la incorporación de nuevo personal a finales de agosto y la vinculación de recursos clave a lo largo de septiembre, logramos ajustar nuestra meta a tres estudios. Estos estudios están orientados a apoyar los proyectos de anonimización del censo económico, análisis de anomalías en el censo económico y una nueva fase del proyecto de índice de noticias.
Además, estamos trabajando en la ampliación de la serie histórica del análisis del índice de noticias hasta el tercer trimestre de 2023, implementando modificaciones recomendadas por el equipo de sistemas.
También hemos avanzado en proyectos exploratorios, como la migración de un dashboard de Chiné a Power BI para el proyecto de indicadores de calidad de bases de datos de operaciones estadísticas evaluadas y la formulación de la segunda fase de la aplicación Diversa, que estamos considerando extender a otras operaciones estadísticas, los cuales lo más probable es que hagan parte de las metas en analítica de datos del próximo año.
En paralelo, continuamos desarrollando el proyecto permanente de construcción del informe prospectivo de análisis de datos, que se enfoca en responder a las necesidades de otras áreas de la entidad al revisar estándares internacionales y generar recomendaciones de buenas prácticas para su implementación en la entidad.</t>
  </si>
  <si>
    <t>Se dispone de seis carpetas, cada una de ellas contiene los respaldos necesarios para respaldar las actividades llevadas a cabo durante el mes de septiembre. Estos documentos incluyen actas de reunión, evidencia de las reuniones realizadas para la transferencia de conocimiento y sesiones de trabajo, así como la documentación consolidada en aquellos proyectos que han generado informes y registros importantes.
"Proyecto 1: Referentes Internacionales" - Documentos relacionados con el proyecto de referentes internacionales.
"Proyecto 2: Anonimización" - Registros de actividades y avances en el proyecto de anonimización.
"Proyecto 3: Detección de Anomalías" - Evidencia de actividades y progresos en el proyecto de detección de anomalías.
"Proyecto 4: App Diversa" - Documentación relevante para el proyecto de la aplicación web App Diversa.
"Proyecto 5: Índice de Noticias" - Documentos que respaldan el proyecto del Índice de Noticias.
"Proyecto 6: Índice de Calidad" - Registros del progreso y actividades realizadas en el proyecto del Índice de Calidad.</t>
  </si>
  <si>
    <t>La demora en la contratación de personal para llevar a cabo tareas de analítica de datos y modelamiento avanzado, utilizando herramientas como Python, R Studio y Power BI, ha generado un retraso que ejerce presión sobre nuestro equipo interno. Esto nos obliga a acelerar las transferencias de conocimiento y a establecer una dirección clara en cada uno de los proyectos, con el fin de lograr la culminación de al menos tres proyectos para diciembre.
Confiamos en que, mediante la colaboración estrecha entre los miembros del equipo y las áreas usuarias de los proyectos, podremos avanzar significativamente en tan solo dos meses, para cumplir con nuestros objetivos planteados para este año. A pesar de la falta de un coordinador para el grupo de trabajo, hemos distribuido eficazmente las responsabilidades dentro del equipo para garantizar el logro de nuestras metas.</t>
  </si>
  <si>
    <t xml:space="preserve">En diciembre, se concluyeron exitosamente varios proyectos liderados por el Grupo Interno de Trabajo de Prospectiva y Análisis de Datos. Se superó la meta inicial de 3 estudios de analítica, logrando el cierre de tres proyectos y avances notables en otros tres, sumando un total de 6 proyectos que contribuyen significativamente a la modernización de la entidad. Los proyectos finalizados son los siguientes:
1.	Proyecto de diseño de la anonimización del censo económico fase 2023.
2.	Diseño del análisis de anomalías para el censo económico fase 2023.
3.	Proyecto de índice de noticias fase 2023.
Paralelamente, se llevaron a cabo proyectos exploratorios adicionales:
1.	Migración de un dashboard de Shiny a Power BI para el proyecto de indicadores de calidad de bases de datos de operaciones estadísticas evaluadas.
2.	Formulación de la segunda fase de la aplicación Diversa (App Diversa).
3.	Proyecto permanente de construcción de informes prospectivos de análisis de datos, los cuales se enfocaron en responder a las necesidades de otras áreas de la entidad al revisar estándares internacionales y generar recomendaciones de buenas prácticas para su implementación en la entidad (publicados en: https://www.sen.gov.co/normatividad/referentes-internacionales).
</t>
  </si>
  <si>
    <t xml:space="preserve">Se dispone de seis carpetas, cada una de ellas contiene los respaldos necesarios para soportar el cierre de los proyectos adelantados en 2023. Estos documentos incluyen actas de reunión, presentaciones, avance de los planes de trabajo, así como la documentación consolidada en aquellos proyectos que han generado informes y registros importantes.
“Proyecto 1: Referentes Internacionales” – 11 reportes de revisión de referentes internacionales que cubren los meses de febrero a diciembre, la publicación de estos se encuentra disponible en línea en la página web del SEN (https://www.sen.gov.co/normatividad/referentes-internacionales ).
“Proyecto 2: Anonimización” – Documentos finales según plan de trabajo del proyecto de anonimización del censo económico fase 2023, guía de anonimizacion actualizada y presentación de socialización.
“Proyecto 3: Detección de Anomalías” - Evidencia de actividades y cierre del proyecto 2023 de detección de anomalías del censo económico para los operativos de barrido y diligenciamiento web. Se crearon tres archivos clasificados por operativo: dos para auto diligenciamiento web con encuestas estructurales y otro para el operativo de barrido de establecimientos, incluyendo la Encuesta de Micronegocios EMICRON. Se programó el código para la corrección de bases de datos y el proceso de modelado. Se realizaron reuniones semanales para el cierre del proyecto y revisión del plan de trabajo propuesto para adelantar en 2024.
“Proyecto 4: App Diversa” – Bitácora del proyecto de la aplicación web App Diversa que soportan el progresó del proyecto en 2023. Con corte a diciembre se logra completar la réplica visual y programática de páginas clave, como Index, Login, Instrucciones, Edad, Sexo e Identidad, y Orientación, incluyendo elementos como estrato, preferencia étnica, ubicación, discapacidad, discriminación y tiempo. En la página de Ubicación Geográfica, se replicó parcialmente la programación, abordando botones desplegables y el botón anterior, mientras que los demás elementos se replicaron visualmente.
“Proyecto 5: Índice de Noticias” - Documentos que respaldan el cierre del proyecto del Índice de Noticias. Entre los documentos soporte se encuentran: protocolos técnicos, resultados de modelos de predicción, mesas de intuición y fichas sobre referentes internacionales. También se encuentran consolidados de noticias para sectores específicos y una herramienta inicial de visualización.
“Proyecto 6: Índice de Calidad” – Cierre del proyecto del Índice de Calidad fase 2023, con el concepto del comité de expertos frente a la revisión del visor, resultando en dos conclusiones: la necesidad de cambiar los títulos de las gráficas para enfocarse en la evaluación del índice de calidad de bases de datos en lugar de la operación estadística, y la inviabilidad del indicador agregado por entidad debido a la falta de comparabilidad y a consideraciones que complican su interpretación, estas mejoras se abordaran en la fase 2024 de este proyecto.
</t>
  </si>
  <si>
    <t>Para el segundo semestre se observo el cumplimiento de la meta propuesta y el entregable, en donde de 3 estudios propuestos en el entregable se presentaron 6 Proyectos 1: Referentes Internacionales"“Proyecto 2: Anonimización;Proyecto 3: Detección de Anomalías; Proyecto 4: App Diversa; “Proyecto 5: Índice de Noticias” y “Proyecto 6: Índice de Calidad”, con sus anexos de actas reuniones de seguimiento, planes de trabajo entre otros suministrados en las carpetas de evidencias.</t>
  </si>
  <si>
    <t>DIRPEN_16</t>
  </si>
  <si>
    <t>Prueba piloto de aplicación de la metodología de revisión de pares en el marco del Grupo de Trabajo de la CEPAL, realizada</t>
  </si>
  <si>
    <t>% de avance en la aplicación de la prueba piloto</t>
  </si>
  <si>
    <t>Informe de resultados de la prueba piloto de la metodología de revisión de pares</t>
  </si>
  <si>
    <t xml:space="preserve">Se prepararon los insumos para el Seminario/Taller “Instrumentos para el fortalecimiento de las estadísticas oficiales: código de buenas prácticas y mecanismo de revisión por pares” a realizarse en la CEPAL entre el 12 y 14 de abril. En este taller, se revisará lo relacionado con el avance en la metodología de revisión de pares y las condiciones técnicas requeridas para aplicar la Prueba Piloto </t>
  </si>
  <si>
    <t>Agenda Evento CEPAL
Version CRBP para discusión
Metodología Revisión Pares 03_2023</t>
  </si>
  <si>
    <t>Se realizó el Taller presencial para la revisión de la propuesta de actualización del Código Regional de Buenas Prácticas (CRBP) y de la metodología de revisión de pares.
Se realizaron los ajustes finales a la propuesta de actualización del CRBP como resultado del Taller Presencial y de los aportes de la Secretaría Técnica de la CEPAL, para ser compartida a los países de América Latina y el Caribe previo a su aprobación en la CEA. Adicionalmente se elaboró la correlatica CRBP -  Caricom, que formará parte del documento del código y se constituye en orientación para los países del Caribe indicando que son instrumentos que se complementan.</t>
  </si>
  <si>
    <t>20230628_Correlativa CRBP - CARICOM
20230628_CRBP_Actualizado_V2
20230414_Actualización CRBP_Sesion 1
20230414_Actualizacion CRBP_Sesion 2
20230414_Actualizacion CRBP_Sesion 3
20230414_Actualizacion CRBP_Sesion 4
20230414_ Metodología Revison de Pares_V2
Agenda Taller actualizacion CRBPE y RP</t>
  </si>
  <si>
    <t>Se realizaron los ajustes finales como resultado de los comentarios realizados por los países de América Latina y el Caribe al Código Regional de Buenas Prácticas
Se realizó presentación de los resultados de la actualización del Código para presentar en la Comisión Estadística de las Américas</t>
  </si>
  <si>
    <t>Matriz ajustes CRBP
CRBP Versión final
Presentación CRBP</t>
  </si>
  <si>
    <t xml:space="preserve">En el marco del Taller sobre la Implementación de un Marco Nacional de Aseguramiento de la Calidad para las Estadísticas Oficiales en Países de la Región de América Latina y el Caribe realizado entre el 22 y el 24 de Noviembre, que contó con la participación de 18 países de América Latina y el Caribe, se desarrolló revisión de la metodología de revisión de pares y se obtuvo retroalimentación respecto a sus principales componentes.
Se elaboró el informe respecto a la metodología de revisión de pares, así como la propuesta del cuestionario de autoevaluación </t>
  </si>
  <si>
    <t xml:space="preserve">1. Distribución mesas
2. Países y asignación de mesa
3. Agenda Taller
4. Preguntas mesas de trabajo taller calidad estadística revisión de pares
5. Cuestionario autoevaluación revisión pares
6. Informe Metodología Revisión Pares
7. Presentación mecanismo de revisión de pares
</t>
  </si>
  <si>
    <t xml:space="preserve">Se presenta en las evidencias el informe PILOTO METODOLOGÍA DE REVISIÓN DE PARES DICIEMBRE de 2023 el cual corresponde a la meta propuesta como al entregable, se dio cumplimiento a los seguimientos en cada uno de los trimestres. </t>
  </si>
  <si>
    <t>DIRPEN_18</t>
  </si>
  <si>
    <t>Documento de  Lineamientos que permitan estandarizar la integración entre encuestas y registros administrativos, a partir de la integración entre la encuesta de hogares y registros de impuestos que permita la validación de la pertinencia de los procesos de gestión de proveedores</t>
  </si>
  <si>
    <t>% de avance en la generación del documento de lineamientos</t>
  </si>
  <si>
    <t xml:space="preserve">Documento de lineamientos para estandarizar la integración entre encuestas y RRAA </t>
  </si>
  <si>
    <t>Plan Nacional de Desarrollo 2023-2026</t>
  </si>
  <si>
    <t>Elaboración del primer avance del documento "Lineamientos para el reemplazo de fuentes directas por registros administrativos en la producción estadística de encuestas" y definición del esquema general del documento.</t>
  </si>
  <si>
    <t>230710_reemplazo_RRAA_ENCUESTAS</t>
  </si>
  <si>
    <t xml:space="preserve">Se cuenta con una versión del documento con todas las secciones desarrolladas por parte del equipo. </t>
  </si>
  <si>
    <t>Lineamientos Integracion RRAA_vDic 2023 OPLAN.pdf</t>
  </si>
  <si>
    <t>La salida del lider del area en octubre de 2023 genero retrasos en el cronograma de trabajo, debido a que él era quien tenia el conocimiento tematico para el desarrolo del documento y fue necesario involucrar nuevos integrantes en el equipo de trabajo, quienes requirieron un periodo de contextualizacion e investigacion. Se programa finalizar este documento en 2024.</t>
  </si>
  <si>
    <t>En las evidencias para segundo trimestre se visualiza informe de Lineamientos para la integración y el reemplazo de fuentes directas por registros administrativos en la producción estadística de encuestas Diciembre 2023. El cual cumple con el entregable y la meta establecida.</t>
  </si>
  <si>
    <t>DIRPEN_20</t>
  </si>
  <si>
    <t>Plataforma tecnológica del SEN 2.0. con desarrollo, mantenimiento y actualización de funcionalidades realizados</t>
  </si>
  <si>
    <t>Porcentaje de avance en el desarrollo y mantenimiento de la plataforma SEN 2,0</t>
  </si>
  <si>
    <t>Un (1) proyecto de funcionalidades de la plataforma tecnológica del SEN 2,0 desarrollado</t>
  </si>
  <si>
    <t>Se realizaon las actualizaciones solicitadas por los diferentes GITs de la DIRPEN de la página web del DANE, se realizó el despliege del formulario de focalizadas</t>
  </si>
  <si>
    <t>Pantallazos página web</t>
  </si>
  <si>
    <t>Se realizaron las actualizaciones solicitadas por los diferentes GITs de la DIRPEN de la página web del DANE, se realizó el despliege del formulario de focalizadas</t>
  </si>
  <si>
    <t>Evidencias_Sen_2.docx</t>
  </si>
  <si>
    <t xml:space="preserve">SICODE
1.Se realizo actualización en la aplicación de SICODE en los módulos de Registros administrativos y Operaciones estadísticas de acuerdo a requerimiento de los Formato F1 y F3 que se adjuntan como evidencia. Igualmente, se comparte el enlace de la aplicación en el servidor de prueba, ya que por el momento no se ha desplegado en el servidor de producciones.
2.Se realizo ajuste de los logos de Gobernación, DANE 70 años y marca de agua en la vista de inicio de sesión.
PÁGINA SEN
1.Desarrollo y estructura de la nueva página web se utilizó el CMS Drupal 10 como nueva plataforma en el proceso de actualización y modernización del sitio web del SEN.
2.Adicional a la fecha se encuentra migrados de los contenidos que se encuentran publicados actualmente en la página del SEN.
3.Rediseño inicial de la página del SEN que contempla el home, la sección de noticias y la sincronía con el lanzamiento del Plan Estadístico Nacional 2023-2027.
</t>
  </si>
  <si>
    <t xml:space="preserve">SICODE
1.Se evidencia en el documento: “20230628_F1_OOEE_Propuesta_Ajuste_SICODE” – “20230628_F3_RA_Propuesta_Ajuste_SICODE” – “Registros Administrativos_pantallazo”
2.Se evidencia en la imagen: “SICODE”
PÁGINA SEN
1.Se evidencia en el documento: “Estructura web nueva plataforma sen”
2.Se evidencia en el documento: “Migración de contenidos Noticias, Indicadores, Innovación”
3.Se evidencia en el documento: “SEN 2023”
</t>
  </si>
  <si>
    <r>
      <rPr>
        <b/>
        <sz val="8"/>
        <color rgb="FF000000"/>
        <rFont val="Segoe UI"/>
        <family val="2"/>
      </rPr>
      <t xml:space="preserve">Página SEN
</t>
    </r>
    <r>
      <rPr>
        <sz val="8"/>
        <color rgb="FF000000"/>
        <rFont val="Segoe UI"/>
        <family val="2"/>
      </rPr>
      <t xml:space="preserve">1.Publicación página Plan Estadístico Nacional (PEN) 2023 - 2027 
2. Publicación de Eventos y Redes sociales.
3. Publicación de Noticias: 
*Avanza la formulación y aval del Plan Estadístico Nacional 2023 - 2027
* Sesión presencial del Comité de Administración de Datos (CAD)
* Lanzamiento del Plan Estadístico Nacional (PEN) 2023 - 2027
4. Despliegue y lanzamiento web Sen en dominio https://www.sen.gov.co
</t>
    </r>
    <r>
      <rPr>
        <b/>
        <sz val="8"/>
        <color rgb="FF000000"/>
        <rFont val="Segoe UI"/>
        <family val="2"/>
      </rPr>
      <t xml:space="preserve">SICODE
</t>
    </r>
    <r>
      <rPr>
        <sz val="8"/>
        <color rgb="FF000000"/>
        <rFont val="Segoe UI"/>
        <family val="2"/>
      </rPr>
      <t xml:space="preserve">Se han integrado nuevos componentes en el módulo de Operaciones Estadísticas para SICODE, incluyendo la incorporación de nuevas preguntas tanto en los módulos de Operaciones Estadísticas como en los de Registros Administrativos.
Se han enviado solicitudes al Ingeniero Alan para la carga de actualizaciones e información en la aplicación web del SEN y otras aplicaciones. Además, se ha llevado a cabo el despliegue de las nuevas actualizaciones de la aplicación de SICODE, en colaboración con el área de sistemas, implementando este despliegue en la tecnología de la nube.
</t>
    </r>
    <r>
      <rPr>
        <b/>
        <sz val="8"/>
        <color rgb="FF000000"/>
        <rFont val="Segoe UI"/>
        <family val="2"/>
      </rPr>
      <t xml:space="preserve">Focalizadas
</t>
    </r>
    <r>
      <rPr>
        <sz val="8"/>
        <color rgb="FF000000"/>
        <rFont val="Segoe UI"/>
        <family val="2"/>
      </rPr>
      <t xml:space="preserve">1. Se ha creado la estructura para la descarga de archivos del SEN relacionados con los seguimientos realizados en la aplicación.
2. Se ha desarrollado la funcionalidad que permite realizar consultas del número de radicado.
3. Se ha implementado la funcionalidad de descarga de reportes en formato Excel. Además, se llevaron a cabo mejoras en el reporte estático para optimizar su presentación y contenido 
</t>
    </r>
  </si>
  <si>
    <r>
      <rPr>
        <b/>
        <sz val="8"/>
        <color rgb="FF000000"/>
        <rFont val="Segoe UI"/>
        <family val="2"/>
      </rPr>
      <t xml:space="preserve">Página SEN
</t>
    </r>
    <r>
      <rPr>
        <sz val="8"/>
        <color rgb="FF000000"/>
        <rFont val="Segoe UI"/>
        <family val="2"/>
      </rPr>
      <t xml:space="preserve">Las evidencias corresponden a la carpeta de Diciembre están almacenadas más específicamente en la carpeta que se nombra como “Página SEN”. Las evidencias se encuentran organizadas en el orden en que se enumeran los trabajos en la casilla anterior.
</t>
    </r>
    <r>
      <rPr>
        <b/>
        <sz val="8"/>
        <color rgb="FF000000"/>
        <rFont val="Segoe UI"/>
        <family val="2"/>
      </rPr>
      <t>SICODE</t>
    </r>
    <r>
      <rPr>
        <sz val="8"/>
        <color rgb="FF000000"/>
        <rFont val="Segoe UI"/>
        <family val="2"/>
      </rPr>
      <t xml:space="preserve">:
Las evidencias se encuentra en la carpeta correspondiente al trimestre
</t>
    </r>
    <r>
      <rPr>
        <b/>
        <sz val="8"/>
        <color rgb="FF000000"/>
        <rFont val="Segoe UI"/>
        <family val="2"/>
      </rPr>
      <t>Focalizadas</t>
    </r>
    <r>
      <rPr>
        <sz val="8"/>
        <color rgb="FF000000"/>
        <rFont val="Segoe UI"/>
        <family val="2"/>
      </rPr>
      <t>:
Las evidencias se encuentra en la carpeta correspondiente al trimestre</t>
    </r>
  </si>
  <si>
    <t>En carpeta de evidencias  carpeta pagina SEN: se visualizan 1.Publicación página Plan Estadístico Nacional (PEN) 2023 - 2027 ;2. Publicación de Eventos y Redes sociales. 3. Publicación de Noticias. link www.sen.gov.co se visualiza la plataforma. Se cumple la meta y el entregable establecido.</t>
  </si>
  <si>
    <t>DIRPEN_21</t>
  </si>
  <si>
    <t xml:space="preserve">Sistema de Ética Estadística - SETE alineado con las instancias de decisión a nivel estratégico, táctico y operativo , ELABORADO </t>
  </si>
  <si>
    <t>% de avance del documento de alineación estratégica</t>
  </si>
  <si>
    <t>Sistema de Ética Estadística - SETE  y Documento de alineación estratégica del SETE</t>
  </si>
  <si>
    <t>Durante el primer trimestre de la vigencia 2023 el grupo base del SETE avanzó en la construcción del documento de alineación estratégica a partir de la formulación y desarrollo del plan de trabajo que contempla y se articula con el Plan Nacional de Desarrollo 2022-2026, el Plan sectorial del DANE y el documento maestro del marco ético del proceso estadístico de la entidad.  El plan incluye seis líneas estratégicas: 1) actualización del marco ético del DANE; 2) consolidación del marco ético del SEN; 3)la evaluación ética  de seis operaciones estadísticas (OO.EE) del DANE. En esta línea se tuvieron en cuenta OO.EE que visibilicen las inequidades, acorde con los retos del PND 2022-2026 y el Plan Sectorial de la entidad; 4) seguimiento a OO.EE evaluadas en 2021 y 2022; 5) formación ética; y por último; 6) comunicación. Para esta última línea, se tiene contemplado realizar un seminario WEB sobre Catastro Multipropósito, acorde con los retos del PND 2022-2026 y el plan sectorial de la entidad.
Con relación a la línea 1. Actualización del marco ético del DANE se realizaron cuatro sesiones conjuntas con el Comité de Ética  y la Sala de Apelaciones, en las que se abordaron los desafíos y primeras propuestas de cambio a los tres primeros ejes del maco ético del proceso estadístico. En lo que respecta  a la línea 2. Consolidación del marco ético del SEN, se presentó la propuesta de formulación y operacionalización ante el Comité de Administración de Datos (CAD), en su primera sesión ordinaria del 27 de marzo de 2023 con el fin de enriquecer la propuesta. Los comentarios y sugerencias de los miembros del CAD aun están pendientes de su entrega al SETE.  En cuanto a la línea 3 la evaluación ética de seis OO.EE se realizó un taller dirigido a directivos y responsables de las OO.EE a evaluar, espacio en el que se acordó el orden de evaluación de las operaciones priorizadas.  Las líneas 4 y 5 se abordarán a partir del segundo trimestre. Por último, en la línea 6 sobre comunicación, se avanzó en la elaboración del artículo académico "Building ethical guidelines to produce official statistics: the Statistical Ethics System (SETE) for the National Administrative Department of Statistics (DANE) in Colombia", el cual se presentó para su publicación en el  Journal of Global Ethics.</t>
  </si>
  <si>
    <t>0_Agenda comité SETE 2023.02.17
0_Cronograma actividades SETE 2023
0_Plan de trabajo SETE 2023
0_Rendición de Cuentas SETE 2022 Plan 2023
1_Eje 1_Agenda comité SETE 2023.03.03
1_Eje 2_Agenda comité SETE 2023.03.17
1_Eje 3 Agenda comité SETE 2023.03.31
2_Presentación_Sesión 1_CAD_27032023
3_Invitación Taller Interno SETE
3_Taller Interno SETE_17_04_2023
6_Artículo</t>
  </si>
  <si>
    <t>Durante el segundo trimestre de la vigencia 2023 el grupo base del SETE continuó avanzando en la construcción del documento de alineación estratégica a partir de la formulación y desarrollo del plan de trabajo que contempla y se articula con el Plan Nacional de Desarrollo 2022-2026, el Plan sectorial del DANE y el documento maestro del marco ético del proceso estadístico de la entidad.  El plan incluye seis líneas estratégicas: 1) actualización del marco ético del DANE; 2) consolidación del marco ético del SEN; 3)la evaluación ética  de seis operaciones estadísticas (OO.EE) del DANE. En esta línea se tuvieron en cuenta OO.EE que visibilicen las inequidades, acorde con los retos del PND 2022-2026 y el Plan Sectorial de la entidad; 4) seguimiento a OO.EE evaluadas en 2021 y 2022; 5) formación ética; y por último; 6) comunicación. Para esta última línea, se tiene contemplado realizar un seminario WEB sobre Catastro Multipropósito, acorde con los retos del PND 2022-2026 y el plan sectorial de la entidad.</t>
  </si>
  <si>
    <t>1_Anexo No 2 Construcción de las orientaciones para el marco ético
2_Marco ético de los datos SEN
3_07072023_CE_PPED
3_PPT_SETE_CE_EMMET_Sesión_Contexto
5_Agenda Taller Regional Bogotá Jun13_14
5_Agenda Taller Regional Medellín Jun 29_30
5_Invitación Taller Bogotá
5_Paper publicado_ Journal of Global Ethics 2226670
6_20230503 Formulario de inscripción marco ético del proceso estadístico Festival de Datos 2023
6_GT CEA_ ética
6_Noticia intranet DANE Y SEN</t>
  </si>
  <si>
    <t>En el tercer trimestre de la vigencia 2023 el grupo base del SETE continuó avanzando en la construcción del documento de alineación estratégica a partir de la formulación y desarrollo del plan de trabajo que contempla y se articula con el Plan Nacional de Desarrollo 2022-2026, el Plan sectorial del DANE y el documento maestro del marco ético del proceso estadístico de la entidad.  El plan incluye seis líneas estratégicas: 1) actualización del marco ético del DANE; 2) consolidación del marco ético del SEN; 3)la evaluación ética  de seis operaciones estadísticas (OO.EE) del DANE. En esta línea se tuvieron en cuenta OO.EE que visibilicen las inequidades, acorde con los retos del PND 2022-2026 y el Plan Sectorial de la entidad; 4) seguimiento a OO.EE evaluadas en 2021 y 2022; 5) formación ética; y por último; 6) comunicación. Para esta última línea, se tiene contemplado realizar un seminario WEB sobre Catastro Multipropósito, acorde con los retos del PND 2022-2026 y el plan sectorial de la entidad. 
Con relación a la línea 1. Actualización del marco ético del DANE se realizaron nuevos ajustes a la propuesta de construcción del marco y se realizó una sesión especial sobre conflicto de interés. También se llevó a cabo una sesión con la Oficina de Tecnología del DANE relacionada con el eje 4.  En lo que respecta  a la línea 2. Consolidación del marco ético del SEN el documento se envió a corrección de estilo. Por parte de los miembros del CAD se solicitó que el marco propuesto PIB-D.  Sobre la línea cuatro, se avanzó en el plan de trabajo ético de las operaciones evaluadas en el segundo trimestre. En lo que respecta a la línea de trabajo 5 se realizaron tres talleres regionales en las ciudades de Riohacha, Neiva y Cúcuta.  Por último, en la línea 6 se avanzó en la preparación del segundo Conversatorio del SETE sobre "El papel de las Estadísticas en el cierre de brechas". Se cuenta con la nota conceptual, la agenda y las piezas comunicacionales.  El Conversatorio está previsto desarrollarse para finales de noviembre.</t>
  </si>
  <si>
    <t>1_2023-09-08 Tecnología
1_Propuesta actualización marco ético estadístico  2.0
2_Marco ético de los datos SEN
3_2023-08-17 PIB D
3_07072023_CE_PPED_SIPSA_P
3_PPT PIB por departamento_02_08_2023 
5_Invitación taller Cúcuta
5_Invitacion-Taller-Marco-Etico_Neiva
5_Invitacion-Taller-Marco-Etico_Riohacha
6_Invitación Conversatorio
6_Nota Conceptual El papel de las Estadísticas en el cierre de Brechas
6_Recolector de preguntas
6_YouTube en  minutos
6_YouTube</t>
  </si>
  <si>
    <t xml:space="preserve">En el cuarto trimestre de la vigencia 2023 el grupo base del SETE  acorde con el plan de trabajo que contempla y se articula con el Plan Nacional de Desarrollo 2022-2026, el Plan sectorial del DANE y el documento maestro del marco ético del proceso estadístico de la entidad; se logró el desarrollo de la meta propuesta de articulación. Las seis líneas estratégicas desarrolladas en el documento de alineación: 1) actualización del marco ético del DANE; 2) consolidación del marco ético del SEN; 3)la evaluación ética  de seis operaciones estadísticas (OO.EE) del DANE. En esta línea se tuvieron en cuenta OO.EE que visibilicen las inequidades, acorde con los retos del PND 2022-2026 y el Plan Sectorial de la entidad; 4) seguimiento a OO.EE evaluadas en 2021 y 2022; 5) formación ética; y por último; 6) comunicación. Para esta última línea, se contempló realizar un seminario WEB sobre Catastro Multipropósito, acorde con los retos del PND 2022-2026 y el plan sectorial de la entidad. 
Con relación a la línea 1. Actualización del marco ético del DANE se recopilaron los comentarios de Comité de Ética y de la Sala de Apelaciones a las propuestas de operacionalización de los cuatro ejes éticos. Se cuenta con una versión para revisión final.  Con relación a la línea 2. Consolidación del marco ético del SEN, el  documento se presentó en el Seminario de Mente Estadística (https://www.youtube.com/watch?v=zFyI4gm3nHA) y en la última sesión del Comité de Administración de Datos.  3) En lo relacionado con el cronograma de evaluación, se evaluaron todas las operaciones estadísticas propuestas para la vigencia, finalizando con la valoración ética del diseño de la O.E. Violencia basada en género.  Sobre la línea cuatro, se realizó el seguimiento a los planes concertados y se realizaron mesas de trabajo para concertar los planes de las operaciones evaluadas en 2023.  En lo que respecta a la línea de trabajo 5 se realizaron cuatro talleres regionales en las ciudades: de Pereira, Popayán, Cali y Medellín. En esta última ciudad, el taller se realizó por solicitud de la gobernación de Antioquia a los miembros de la mesa estadística territorial.  Por último, en la línea 6 el 28 de noviembre se realizó el Conversatorio sobre "El papel de las Estadísticas en el cierre de brechas" en la ciudad de Cali. </t>
  </si>
  <si>
    <t>1_Propuesta actualización marco ético estadístico  2.0
2_Marco ético de los datos
3_Discusión VBG
4_SEGUIMIENTO EVALUACIONES SETE
5_Cierre taller Cali
5_Cierre taller Popayán
5_Invitacion-Taller-Marco-Etico
5_Invitacion-Taller-Marco-Etico_Cali
5_Invitacion-Taller-Marco-Etico_Popayan
5_Taller Gob. Medellín
5_Taller Pereira 1
5_Taller SETE Basic Medellín
5_Taller SETE Pereira
5_Taller SETE Pereira
6_Inscripción al conversatorio SETE
6_Nota Conceptual El papel de las Estadísticas en el cierre de Brechas
6_Noticia
6_Póster El papel de las estadísticas en el cierre de brechas
6_Póster El papel de las estadísticas en el cierre de brechas</t>
  </si>
  <si>
    <t>DIRPEN_22</t>
  </si>
  <si>
    <t>Cursos virtuales de Campus DANE para el SEN, desarrollados, mantenidos y actualizados</t>
  </si>
  <si>
    <t>Número de cursos desarrollados en el trimestre</t>
  </si>
  <si>
    <t>Cursos virtuales con mantenimiento realizado</t>
  </si>
  <si>
    <t>En este primer trimestre del año se realizó la actualización a nivel temático, pedagógico y gráfico de los siguientes cursos virtuales: (1) Configuración de registros administrativos para su aprovechamiento estadístico  y (2) Norma técnica de la calidad del proceso estadístico NTC PE 1000:2020.
Se inicio el diseño del curso nuevo (1) Auditores internos en la norma NTC PE 1000: 2020</t>
  </si>
  <si>
    <t>Presentaciones de ajustes de los módulos del curso
Guia de estudio</t>
  </si>
  <si>
    <t xml:space="preserve">La contratación del personal tomó mas tiempo del programado, de igual manera, se inició con la construcción de un curso nuevo, el cual consume mayor  recurso y tiempo. </t>
  </si>
  <si>
    <t>En el segundo trimestre se desarrollaron actividades en 12 cursos virtuales asi:
Se dispusieron en la Plataforma Aprendanet los cursos correspondientes al ciclo de formación 3 del Plan de capacitaciones SEN 2023 para llevar a cabo la correspondiente ejecución de los siguientes cursos:
1. Política de Gestión de la Información Estadística  
2. Proceso estadístico
3. Fortalecimiento de registros administrativos para su aprovechamiento estadístico
4. Configuración de registros administrativos para su aprovechamiento estadístico 
5. Diseño y construcción de indicadores 
6. Condiciones para la evaluación de la calidad estadística
7. Planificación Estadística -formulación y ejecución de Planes Estadísticos  
8. Sistema de Ética Estadística del DANE – SETE 
9. Se realizó la actualización del curso virtual Marco de Aseguramiento de la Calidad para Colombia (MAC), junto con el experto temático Damaso Iván Chavarría Gil.   
10. Norma técnica de la calidad del proceso estadístico NTC PE 1000:2020
11.Auditores internos en la norma NTC PE 1000: 2020
12. Se está realizando la actualización de los módulos 1 y 2, así como de la guía de estudio y de los elementos introductorios, del curso Enfoque diferencial e interseccional en la producción estadística, junto con la experta Clara Eugenia Gil Cárdenas.
.</t>
  </si>
  <si>
    <t>Presentaciones de ajustes de los módulos del curso
Evidencia desarrollo de cursos en plataforma</t>
  </si>
  <si>
    <t xml:space="preserve">En este Tercer trimestre del año se realizó la actualización a nivel temático, pedagógico y gráfico de los siguientes cursos virtuales:  
(1) Diseño y Construcción de indicadores: se realizó la actualización del curso junto con las expertas temáticas Angelica Obando y María Laudice Barreto con el acompañamiento del grupo de actualizaciones de cursos, específicamente María Fernanda Chacón. 
(2) R y Python básico: se realizó una reunión y envió de correos a Subdirección para conocer los resultados del piloto y definir la modalidad en la cual se realizarán los cursos (híbrido o asincrónico). 
(3) Finalmente, se dispusieron en la Plataforma Aprendanet los cursos correspondientes al ciclo de formación 4 del Plan de capacitaciones SEN 2023 para llevar a cabo la correspondiente ejecución: 
1. Política de Gestión de la Información Estadística   
2. Proceso estadístico 
3. Fortalecimiento de registros administrativos para su aprovechamiento estadístico 
4. Configuración de registros administrativos para su aprovechamiento estadístico  
5. Enfoque diferencial e interseccional en la producción estadística 
6. Clasificaciones Estadísticas Económicas 1. Clasificación Industrial Internacional Uniforme de todas las Actividades Económicas Revisión 4 Adaptada para Colombia – CIIU Rev. 4 A.C 
7. Clasificaciones Estadísticas Sociales 1. Clasificación Internacional Normalizada de la Educación Adaptada para Colombia - CINE A.C. y Clasificación Única de Ocupaciones para Colombia – CUOC 
8. Clasificaciones estadísticas sociales 2. Clasificación Internacional de Actividades para Estadísticas de Uso del Tiempo Adaptada para Colombia (ICATUS 2016 A.C.) y Clasificación Internacional de Delitos con Fines Estadísticos Adaptada para Colombia (ICCS A.C.) 
9. Clasificaciones Estadísticas Económicas 2. Clasificación Central de Productos Versión 2.1 Adaptada para Colombia – CPC Ver. 2.1 A.C. 
Actualizados a nivel de logos, banners, guías de estudio, mejora en la visualización de contenidos y demás temas transversales para mejorar la experiencia de los usuarios. </t>
  </si>
  <si>
    <t xml:space="preserve"> 1. Política de Gestión de la Información Estadística   
2. Proceso estadístico 
3. Fortalecimiento de registros administrativos para su aprovechamiento estadístico 
4. Configuración de registros administrativos para su aprovechamiento estadístico  
5. Enfoque diferencial e interseccional en la producción estadística </t>
  </si>
  <si>
    <t xml:space="preserve">En este cuarto trimestre del año se realizó la actualización a nivel temático, pedagógico y gráfico de los siguientes cursos virtuales:  
(1) Proceso Estadístico, junto con el experto Geovanny Hernández. (2) Política de Gestión de la Información Estadística, con los expertos María del Pilar Silva, Adriana Marcela Escobar, Geovanny Hernández y Heidy Forero. 
(3) Condiciones para la evaluación de la calidad estadística, con la experta Claudia Cuéllar. 
Así mismo, se llevó a cabo la actualización de logos, imágenes, guías de estudio, accesos a las cajas de herramientas, formularios de evaluación y demás elementos correspondientes a las actualizaciones transversales de los cursos: 
1.Política de Gestión de la Información Estadística. 2. Proceso Estadístico. 3. Fortalecimiento de registros administrativos para su aprovechamiento estadístico. 4. Configuración de registros administrativos para su aprovechamiento estadístico 
5. Diseño de Indicadores. 6. Planificación Estadística -formulación y ejecución de Planes Estadísticos 
7. Condiciones para la evaluación de la calidad estadística 
8. Marco de aseguramiento de la calidad para Colombia 
9. Norma técnica de calidad del proceso estadístico NTC PE 1000:2020 
10. Sistema de Ética Estadística del DANE – SETE 
Nota: Se relaciona actividades realizadas en el cuarto trimestre, no obstante a diciembre de 2023 y como acumulativo de la meta se puso a disposición un total de 15 cursos virtuales a lo largo de la vigencia y distribuido en los 5 ciclos.
Los cursos dispuestos al público durante la vigencia 2023 corresponden a los relacionados en el ciclo 5 más los relacionados a continuación que se reportaron en trimestres anteriores
1. Enfoque diferencial e interseccional en la producción estadística.  
2. Clasificaciones Estadísticas Económicas 1. Clasificación Industrial Internacional Uniforme de todas las Actividades Económicas Revisión 4 Adaptada para Colombia – CIIU Rev. 4 A.C.  
3. Clasificaciones Estadísticas Sociales 1. Clasificación Internacional Normalizada de la Educación Adaptada para Colombia - CINE A.C. y Clasificación Única de Ocupaciones para Colombia – CUOC 
4. Clasificaciones estadísticas sociales 2. Clasificación Internacional de Actividades para Estadísticas de Uso del Tiempo Adaptada para Colombia (ICATUS 2016 A.C.) y Clasificación Internacional de Delitos con Fines Estadísticos Adaptada para Colombia (ICCS A.C.) 
5. Clasificaciones Estadísticas Económicas 2. Clasificación Central de Productos Versión 2.1 Adaptada para Colombia – CPC Ver. 2.1 A.C. 
</t>
  </si>
  <si>
    <t xml:space="preserve">Evidencias cuarto trimestre:
Actualizaciones temáticas:
(1) Proceso Estadístico,
(2) Política de Gestión de la Información Estadística, 
(3) Condiciones para la evaluación de la calidad estadística
Actualizaciones logos
Política de Gestión de la Información Estadística 
Proceso Estadístico 
Fortalecimiento de registros administrativos para su aprovechamiento estadístico 
Configuración de registros administrativos para su aprovechamiento estadístico 
Diseño de Indicadores 
Planificación Estadística -formulación y ejecución de Planes Estadísticos 
Condiciones para la evaluación de la calidad estadística 
Marco de aseguramiento de la calidad para Colombia 
Norma técnica de calidad del proceso estadístico NTC PE 1000:2020 
Sistema de Ética Estadística del DANE – SETE </t>
  </si>
  <si>
    <t>Se evidencia para el segundo semestre el ciclo IV y V  2023 de cursos virtuales y el resumen de cursos ofertados con sus presentaciones en archivos comprimidos se cumple la meta con su entregable respectivo.</t>
  </si>
  <si>
    <t>DIRPEN_23</t>
  </si>
  <si>
    <t>Planes de capacitación para la promoción de lineamientos, normas y estándares estadísticos en el Sistema Estadístico Nacional SEN 2023, implementados</t>
  </si>
  <si>
    <t>((Entidades del Sistema Estadístico Nacional capacitadas)/(Total Entidades SEN) )*100</t>
  </si>
  <si>
    <t>Entidades capacitadas</t>
  </si>
  <si>
    <r>
      <t>Se llevó a cabo 9 capacitaciones, y se realizó el lazanzamiento e inscripción del primer ciclo de cursos virtuales, con la participación de 2750 entidades del orden nacional y territorial que hacen parte del SEN.
Nota: Las Entidades SEN corresponden a 5168 del orden nacional y territorial.
Temas Capacitaciones:
Proceso estadístico
Documentación técnica
Norma Técnica de la Calidad del Proceso Estadístico
Estándar DDI Y Dublin Core
Clasificación de Consumo Individual por Finalidades 2018 Adaptada para Colombia - CCIF 2018 A.C.
Clasificación Industrial Internacional Uniforme de Todas las Actividades Económicas adaptada para Colombia - CIIU Rev. 4 A.C.
Clasificación Central de Productos adaptada para Colombia – CPC Ver. 2.1 A.C. (2022)</t>
    </r>
    <r>
      <rPr>
        <sz val="8"/>
        <color rgb="FF000000"/>
        <rFont val="Segoe UI"/>
        <family val="2"/>
      </rPr>
      <t xml:space="preserve">
En el marco del Plan de capacitaciones de los cursos virtuales, se realizó el lazanzamiento e inscripción del primer y segundo ciclo, los cuales estaban conformados por los siguientes cursos:</t>
    </r>
    <r>
      <rPr>
        <u/>
        <sz val="8"/>
        <color rgb="FF000000"/>
        <rFont val="Segoe UI"/>
        <family val="2"/>
      </rPr>
      <t xml:space="preserve">
Ciclo I</t>
    </r>
    <r>
      <rPr>
        <sz val="8"/>
        <color rgb="FF000000"/>
        <rFont val="Segoe UI"/>
        <family val="2"/>
      </rPr>
      <t xml:space="preserve">
1. Política de Gestión de la Información Estadística 
2. Proceso estadístico
3. Fortalecimiento de registros administrativos para su aprovechamiento estadístico
4. Configuración de registros administrativos para su aprovechamiento estadístico
5. Diseño y construcción de indicadores
 6.Condiciones para la evaluación de la calidad estadística
7. Planificación Estadística -formulación y ejecución de Planes Estadísticos 
8. Sistema de Ética Estadística del DANE – SETE
9. Marco de Aseguramiento de la Calidad para Colombia 
10. Norma técnica de la calidad del proceso estadístico NTC PE 1000:2020</t>
    </r>
  </si>
  <si>
    <t>1. Informe de Capacitaciones Regulacion Estadistica_FEB_MAR
2. Listas de asistencia _Capacitaciones_I Trimestre
3. Lista de asistencia I_Trimestre en temas SEN.
4. Lista de inscritos cursos virtuales primer ciclo</t>
  </si>
  <si>
    <t>Se llevó a cabo 15 capacitaciones, y se realizó la inscripción y desarrollo de los cursos correspondientes al ciclo II y III con la participación de 2560 entidades del orden nacional y territorial que hacen parte del SEN.
Nota: Las Entidades SEN corresponden a 5168 entre nacional y territorial.
Temas Capacitaciones:
Clasificación Industrial Internacional Uniforme de Todas las Actividades Económicas adaptada para Colombia - CIIU Rev. 4 A.C. (2022
Clasificación Internacional de Delitos con Fines Estadísticos Adaptada para Colombia (ICCS A.C.
Sensibilización Estándar Statiscal Data and Metadata Exchange SDMX.
Estándar DDI Y Dublin Core
Clasificación Central de Productos adaptada para Colombia – CPC Ver. 2.1 A.C. (2022
Taller de formulación de una línea base de indicadores
Socialización sobre la metodología de formulación de un plan estadístico.
Clasificación Única de Ocupaciones para Colombia CUOC
Taller de diseño, construcción e interpretación de indicadores.
Norma Técnica de la Calidad del Proceso Estadístico (NTC PE 1000:2020
Taller de fortalecimiento y aprovechamiento estadístico de los registros administrativos.
Documentación técnica fases Recolección/Acopio, Procesamiento, Análisis, Difusión, Evaluación.
Proceso estadístico.
Socialización sobre la Política de Gestión de Información Estadística en el Maco del Modelo Integrado de Planeación y Gestión – MIPG.
Taller sobre el proceso de anonimización de las bases de datos para uso estadístico.
Documentación técnica fases Detección y Análisis de Necesidades, Diseño y Construcción.
Ciclo II
1. Política de Gestión de la Información Estadística 
2. Proceso estadístico
3. Fortalecimiento de registros administrativos para su aprovechamiento estadístico
4. Configuración de registros administrativos para su aprovechamiento estadístico
5. Enfoque diferencial e interseccional en la producción estadística
 6. Clasificaciones Estadísticas Económicas 1. Clasificación Industrial Internacional Uniforme de todas las Actividades Económicas Revisión 4 Adaptada para Colombia – CIIU Rev. 4 A.C. 
7. Clasificaciones Estadísticas Sociales 1. Clasificación Internacional Normalizada de la Educación Adaptada para Colombia - CINE A.C. y Clasificación Única de Ocupaciones para Colombia – CUOC  
8. Clasificaciones estadísticas sociales 2. Clasificación Internacional de Actividades para Estadísticas de Uso del Tiempo Adaptada para Colombia (ICATUS 2016 A.C.) y Clasificación Internacional de Delitos con Fines Estadísticos Adaptada para Colombia (ICCS A.C.)
9. Clasificaciones Estadísticas Económicas 2. Clasificación Central de Productos Versión 2.1 Adaptada para Colombia – CPC Ver. 2.1 A.C.
10. Norma técnica de la calidad del proceso estadístico NTC PE 1000:2020 
Ciclo III:
1. Política de Gestión de la Información Estadística 
2. Proceso estadístico
3. Fortalecimiento de registros administrativos para su aprovechamiento estadístico
4. Configuración de registros administrativos para su aprovechamiento estadístico
5. Diseño y construcción de indicadores
6. Condiciones para la evaluación de la calidad estadística
7. Planificación Estadística -formulación y ejecución de Planes Estadísticos 
8. Sistema de Ética Estadística del DANE – SETE
9. Marco de Aseguramiento de la Calidad para Colombia
10. Norma técnica de la calidad del proceso estadístico NTC PE 1000:2020</t>
  </si>
  <si>
    <t>1. Informe de Capacitaciones Regulacion Estadistica_FEB_MAR
2. Listas de asistencia _Capacitaciones SEN II Trimestre
3. Lista de inscritos cursos virtuales Segundo ciclo
4. Lista de inscritos cursos virtuales Tercer ciclo</t>
  </si>
  <si>
    <t>Se llevó a cabo 16 capacitaciones con la participación de 173 entidades y 310 personas del orden nacional y territorial que hacen parte del SEN.
Temas Capacitaciones:
Clasificación Industrial Internacional Uniforme de Todas las Actividades Económicas adaptada para Colombia - CIIU Rev. 4 A.C. (2022)
Sensibilización Estándar Statiscal Data and Metadata Exchange SDMX.
Estándar DDI Y Dublin Core
Clasificación Central de Productos adaptada para Colombia – CPC Ver. 2.1 A.C. (2022)
Clasificación Única de Ocupaciones para Colombia CUOC
Norma Técnica de la Calidad del Proceso Estadístico (NTC PE 1000:2020)
Documentación técnica fases Recolección/Acopio, Procesamiento, Análisis, Difusión, Evaluación.
Proceso estadístico.
Documentación técnica fases Detección y Análisis de Necesidades, Diseño y Construcción.
Clasificación de Consumo Individual por Finalidades 2018 Adaptada para Colombia - CCIF 2018 A.C
Ciclo III:
1. Política de Gestión de la Información Estadística  
2. Proceso estadístico
3. Fortalecimiento de registros administrativos para su aprovechamiento estadístico
4. Configuración de registros administrativos para su aprovechamiento estadístico 
5. Diseño y construcción de indicadores 
6. Condiciones para la evaluación de la calidad estadística
7. Planificación Estadística -formulación y ejecución de Planes Estadísticos  
8. Sistema de Ética Estadística del DANE – SETE 
9. Marco de Aseguramiento de la Calidad para Colombia 
10. Norma técnica de la calidad del proceso estadístico NTC PE 1000:2020
Ciclo IV
Enfoque diferencial e interseccional en la producción estadística.
Condiciones para la evaluación de la calidad estadística.
Clasificaciones Estadísticas Económicas 1(Clasificación Industrial Internacional Uniforme de Todas las Actividades Económicas Revisión 4 Adaptada para Colombia – CIIU Rev. 4 A.C)
Clasificaciones Estadísticas Sociales 1: Clasificación Internacional Normalizada de la Educación Adaptada para Colombia (CINE A.C.) y Clasificación Única de Ocupaciones para Colombia (CUOC)
Política de Gestión e la Información estadística
Marco de aseguramiento de la calidad para Colombia
Norma técnica de calidad del proceso estadístico NTC PE 1000:2020</t>
  </si>
  <si>
    <t>1. Informe de Capacitaciones Regulacion Estadistica_Julio_Agosto_septiembre
2. Listas de asistencia _Capacitaciones SEN III Trimestre</t>
  </si>
  <si>
    <t xml:space="preserve">En el cuarto trimestre se llevó a cabo 12 capacitaciones con la participación de 94 Entidades que hacen parte del SEN.
Temas Capacitaciones:
1.Documentación técnica fases Recolección/Acopio, Procesamiento, Análisis, Difusión, Evaluación.
2. Taller de fortalecimiento y aprovechamiento estadístico de los registros administrativos.
3. Taller sobre el proceso de anonimización de las bases de datos para uso estadístico.
4. Sensibilización Estándar Statiscal Data and Metadata Exchange SDMX.
5. Proceso estadístico.
6. Documentación técnica fases Detección y Análisis de Necesidades, Diseño y Construcción.
7. Estándar DDI Y Dublin Core.
8. Norma Técnica de la Calidad del Proceso Estadístico (NTC PE 1000:2020)
9. Socialización sobre la Política de Gestión de Información Estadística en el Maco del Modelo Integrado de Planeación y Gestión – MIPG.
De igual manera  en el cuarto trimestre se desarrolló el V ciclo de cursos virtuales con la inscripción de 3080 entidades
Ciclo V:
1. Norma técnica de la calidad del proceso estadístico NTC PE 1000:2020   
2. Marco de Aseguramiento de la Calidad para Colombia   
3. Sistema de Ética Estadística del DANE – SETE   
4. Planificación Estadística formulación y ejecución de Planes Estadísticos. 
5. Condiciones para la evaluación de la calidad estadística. 
6. Diseño y construcción de indicadores. 
7. Configuración de registros administrativos para su aprovechamiento estadístico 
8. Fortalecimiento de registros administrativos para su aprovechamiento estadístico 
9. Proceso estadístico 
10. Política de Gestión de la Información Estadística.   
</t>
  </si>
  <si>
    <t>1. Listas de asistencia _Capacitaciones SEN IV Trimestre. ( En el archivo se relaciona el total de inscritos por cada ciclo desarrollado en el 2023)
2. Listado de inscritos a cursos virtuales Ciclo V</t>
  </si>
  <si>
    <t>Acciones desarrolladas para promoción de las herramientas de capacitación del SEN:
Desde el mes de enero se puso a disposición el Plan Anual de capacitaciones  al público en general mediante la página del Sistema Estadístico Nacional SEN y del Departamento Administrativo Nacional de Estadística (DANE).
20 días previos al inicio de cada ciclo definido para cursos virtuales, se promocionó la inscripción mediante la página web, correo institucional SEN, redes sociales DANE. De igual manera se enviaron correos electrónicos al Directorio ICET y SICODE, de invitación a participar de los mismos.
En cada interacción con Entidades del SEN se hizo la promoción de las herramientas de capacitación.
Por lo anterior se capacitaron a 4415 diferentes entidades del SEN del orden nacional, territorial,  comunidades indígenas, entidades internacionales y Ciudadanía en general. 
No obstante se buscarán nuevas estrategias de promoción de estas herramientas para aumentar el número de Entidades participantes.</t>
  </si>
  <si>
    <t>DIRPEN_24</t>
  </si>
  <si>
    <t>Innovación y la Gestión Tecnológica</t>
  </si>
  <si>
    <t>Cuatro fases del Proceso Gestión del Conocimiento e Innovación implementadas</t>
  </si>
  <si>
    <t xml:space="preserve">
Porcentaje de avance de las fases del proceso de gestión del conocimiento e innovación</t>
  </si>
  <si>
    <t>Un (1) Informe de Priorización de capacidades
Un (1) Plan Operativo de Desarrollo de Capacidades e Innovación
Un (1) Consolidado de reporte de transferencia de capacidades
Un (1) Documento consolidado de Efectos y aprendizajes</t>
  </si>
  <si>
    <t xml:space="preserve"> 18. Gestión del conocimiento y la innovación </t>
  </si>
  <si>
    <t>Se recopilaron las respuestas del Formulario de priorización y se tiene un informe preliminar del  Informe de Priorización de capacidades el cual esta en proceso de ajuste conforme a las observaciones de la directora tecncia de DIRPEN.</t>
  </si>
  <si>
    <t>1. Informe Priorización de capacidades GCI Preliminar</t>
  </si>
  <si>
    <t>Se tiene el informe definitivo  de Priorización de capacidades , este fue remitido a OPLAN.
Se actualizó Plan Operativo de desarrollo de Capacidades e Innovación a 30 de junio de 2023, verificando el cargue de las evidencias de los proyectos que ya están terminando la ejecución de sus actividades.
Se realizó un consolidado de reporte de transferencia de capacidades con los proyectos que culminaron esta fase a la fecha.</t>
  </si>
  <si>
    <t xml:space="preserve">
1. Informe Priorización de capacidades GCI definitivo.
2. Plan Operativo de Desarrollo de Capacidades e Innovación actualizado 30/06/2023.
3. un consolidado de reporte de transferencia de capacidades con los proyectos que culminaron esta fase a la fecha.</t>
  </si>
  <si>
    <t>No se alcanza el porcentaje estimadopor reprogramación en el cronograma de algunos proyectos.</t>
  </si>
  <si>
    <t>Se tiene el informe definitivo  de Priorización de capacidades , este fue remitido a OPLAN.
Se actualizó Plan Operativo de desarrollo de Capacidades e Innovación a 17 de octubre de 2023, verificando el cargue de las evidencias de los proyectos que ya están terminando la ejecución de sus actividades.
Se realizó un consolidado de reporte de transferencia de capacidades con los proyectos que culminaron esta fase a la fecha.
Se realizó un consolidado de efectos y aprendizajes con los proyectos que culminaron esta fase a la fecha.</t>
  </si>
  <si>
    <t xml:space="preserve">
1. Informe Priorización de capacidades GCI definitivo.
2. Plan Operativo de Desarrollo de Capacidades e Innovación actualizado 17/10/2023.
3. un consolidado de reporte de transferencia de capacidades con los proyectos que culminaron esta fase a la fecha.
4. Un (1) Documento consolidado de Efectos y aprendizajes</t>
  </si>
  <si>
    <t>DIRPEN_25</t>
  </si>
  <si>
    <t>Gestión Institucional y el Modelo Organizacional</t>
  </si>
  <si>
    <t>Política de Gestión del Conocimiento e Innovación GESCO, implementada</t>
  </si>
  <si>
    <t xml:space="preserve"> Porcentaje de avance de la implementación de la Política de Gestión del Conocimiento e Innovación GESCO</t>
  </si>
  <si>
    <t xml:space="preserve">Un (1)  Inventario de conocimiento explícito
Un (1) Informe trimestral de Intercambio de Conocimiento
Un (1) Documento con el Modelo para la implementación de gestión del conocimiento e innovación </t>
  </si>
  <si>
    <t>Se consolidó el inventario de conocimiento explícito.</t>
  </si>
  <si>
    <t>1. Un inventario de conocimiento explícito</t>
  </si>
  <si>
    <t>Se recopilaron las respuestas del formulario con la solicitud de intercambio de conocimiento para elaborar el informe correspondiente al último trimestre de 2022 y al primer semestre de 2023.
Se elaboró el informe preliminar correspondiente al último trimestre del 2022.</t>
  </si>
  <si>
    <t>1. informe preliminar correspondiente al último trimestre del 2022.</t>
  </si>
  <si>
    <t>Rediseño inicial de la página del SEN que contempla el home, la sección de noticias y la sincronía con el lanzamiento del Plan Estadístico Nacional 2023-2027.</t>
  </si>
  <si>
    <t xml:space="preserve">Se cuenta con el inventario de conocimiento explícito del DANE.
Se cuenta con 3 informes trimestrales de intercambio de conocimiento para el año 2023. El del último trimestre no se aporta porque se empieza a procesar en enero dado que no ha finalizado diciembre.
Teniendo en cuenta que la entidad puede certificarse en este sistema de gestión de conocimiento e innovación, se determinó que el modelo quedara plasmado en una política. Se presenta esta propuesta para que sea articulada con la Subdirección dado que lidera temas de investigación </t>
  </si>
  <si>
    <t>Las evidencias del entregable Un (1)  Inventario de conocimiento explícito ;Un (1) Informe trimestral de Intercambio de Conocimiento;Un (1) Documento con el Modelo para la implementación de gestión del conocimiento e innovación se reportan. Cumpliendo con la meta establecida.</t>
  </si>
  <si>
    <t>Dirección de Síntesis y Cuentas Nacionales - DSCN</t>
  </si>
  <si>
    <t>CUENTAS NACIONALES Y MACROECONOMIA</t>
  </si>
  <si>
    <t>Boletines técnicos de la cuenta satélite de medio ambiente</t>
  </si>
  <si>
    <t>DSCN_1</t>
  </si>
  <si>
    <t>Publicaciones de las operaciones estadísticas de la Cuenta Satélite Ambiental (cuentas ambientales y económicas de flujos del agua, del bosque, de energía, de residuos sólidos y de emisiones al aire; cuenta ambiental y económica de activos de los recursos minerales y energéticos; cuenta ambiental y económica de actividades ambientales y transacciones asociadas), finalizadas</t>
  </si>
  <si>
    <t>Número de boletines y anexos publicados sobre boletines y anexos proyectados a publicar</t>
  </si>
  <si>
    <t>Siete (7) boletines técnicos junto a sus anexos estadísticos de la cuenta satélite ambiental</t>
  </si>
  <si>
    <t>Para el mes de mayo se generaron los productos de publicación de la Cuenta Ambiental y económica de flujos de energía con sus respectivos anexos; para el mes de junio se generaron los productos de publicación de la Cuenta Ambiental y económica de flujos
del bosque (CAE-FB)
2020 – 2021 provisional; a partir de la implementación del proceso de producción estadística bajo el modelo GSBPM, para su publicación en la página web del DANE</t>
  </si>
  <si>
    <t>1_Bol_Energia_emisiones_2021_provisional
2_cuadro_oferta_utilizacion_energia_emisiones_2021_provisional
1_bol-CAEFB-2021p
2_anex-CAEFB-BOUUnidFisicas-2021p
3_anex-CAEFB-CuadroOferUnidadeFisicas-2021p
4_anex-CAEFB-CuadroOferUnidadeMonetarias-2021p</t>
  </si>
  <si>
    <t xml:space="preserve"> $                                      309.086.943,87</t>
  </si>
  <si>
    <t xml:space="preserve"> $                                      207.178.519,68</t>
  </si>
  <si>
    <t>Se generaron los productos de publicación de la Cuenta ambiental y económica de las actividades ambientales y transacciones asociadas (CAE-AATA) 2021 provisional – 2022 preliminar; a partir de la implementación del proceso de producción estadística bajo el modelo GSBPM, para su publicación en la página web del DANE</t>
  </si>
  <si>
    <t>1_bol-CAEAATA-2022p
2_anex-CAEAATA-2022p
3_https://www.dane.gov.co/index.php/estadisticas-por-tema/cuentas-nacionales/cuentas-satelite/cuenta-satelite-ambiental-csa#cuenta-ambiental-y-economica-de-las-actividades-ambientales-y-transacciones-asociadas-cae-aata</t>
  </si>
  <si>
    <t xml:space="preserve"> $                                     310.797.328,55</t>
  </si>
  <si>
    <t xml:space="preserve"> $                                     282.287.649,19</t>
  </si>
  <si>
    <t>$ 264.840.000,00</t>
  </si>
  <si>
    <t>$ 172.970.000,00</t>
  </si>
  <si>
    <t>Se generaron los productos de publicación de la Cuenta ambiental y económica de  flujos de materiales de emisiones al aire (CAEFM-EA)
2020-2021 provisional; a partir de la implementación del proceso de producción estadística bajo el modelo GSBPM, para su publicación en la página web del DANE</t>
  </si>
  <si>
    <t>1. bol-CAEFM-EA-2021p
2. anex-CAEFM-EA-2021p
3. https://www.dane.gov.co/index.php/estadisticas-por-tema/cuentas-nacionales/cuentas-satelite/cuenta-satelite-ambiental-csa</t>
  </si>
  <si>
    <t xml:space="preserve"> $                                  313.605.268,55</t>
  </si>
  <si>
    <t xml:space="preserve"> $                                  331.628.858,04</t>
  </si>
  <si>
    <t>Se realizó la verificación correspondiente al tercer y cuarto trimestre del cumplimiento de la meta denominada “Publicaciones de las operaciones estadísticas de la Cuenta Satélite Ambiental (cuentas ambientales y económicas de flujos del agua, del bosque, de energía, de residuos sólidos y de emisiones al aire; cuenta ambiental y económica de activos de los recursos minerales y energéticos; cuenta ambiental y económica de actividades ambientales y transacciones asociadas), finalizadas”, la cual se programó con una periodicidad mensual. Verificadas las evidencias cargadas en el aplicativo se observa lo siguiente:
• Se observa como evidencias del tercer trimestre lo soportes:
1. Julio: Boletín técnico de la cuenta ambiental y económica de activos  de los recursos minerales y energéticos 2021 – 2022 provisional.
2. Agosto: Boletín técnico de la cuenta ambiental y económica de flujos  de agua (CAE-FA) y Cuenta ambiental y económica de flujos de materiales de residuos sólidos (CAEFM-RS) 2020 provisional – 2021 provisional.
3. Septiembre: Boletín técnico de la cuenta ambiental y económica de las actividades ambientales y transacciones asociadas (CAE-AATA) 2021 provisional – 2022 preliminar.
• Se observa como evidencias del cuarto trimestre lo soportes:
1. Octubre: Boletín técnico de la cuenta ambiental y económica de flujos  de materiales de emisiones al aire (CAEFM-EA) 2020-2021 provisional.
De acuerdo con lo anterior se observa el cumplimiento de la meta planteada ya que se evidencian las 7 publicaciones de la cuenta satélite ambiental planteadas, de igual manera se observa las evidencias de acuerdo con la periodicidad programada. Así las cosas respecto al seguimiento del tercer y cuarto trimestre de 2023 se observa un cumplimiento del 100% de la meta planteada</t>
  </si>
  <si>
    <t>DSCN_2</t>
  </si>
  <si>
    <t>Pilotos de resultados preliminares, finalizados.
1. Cuenta satélite de Economía Circular
2. Cuenta satélite de Bioeconomía</t>
  </si>
  <si>
    <t>Número de resultados preliminares de la Cuenta Satélite de Bioeconomía y la Cuenta Satélite de Economía Circular</t>
  </si>
  <si>
    <t>Un (1) piloto de resultados preliminares de la Cuenta Satélite de Bioeconomía y un (1) piloto de resultados preliminares de la Cuenta Satélite de Economía Circular</t>
  </si>
  <si>
    <t> Para CSB:
-Elaboración cronograma de la vigencia 2023 de la CSB.
-Actualización de la Matriz de fuentes de información de la Cuenta satélite de Bioeconomía.
-Elaboración del modelo funcional y pieza de sensibilización de la CSB.
-Verificación de variables que se utilizarán en la medición de la CSB.
-Redefinición y validación de códigos CIIU y CPC para la medición de la CSB para los sectores Industria, agropecuario y servicios.
-Revisión de bases de datos de fuentes internas (EAM, EAS, EAI, EDIT, EDITs, ENA) y fuentes externas (DIAN, Negocios Verdes, Invima, SIC, Minciencias) en el marco de la fase del acopio de la CSB.
-Elaboración de propuesta de indicadores derivados de la CSB y asociados a bioeconomía.
-Avance en la construcción las guías del acopio y procesamiento de la CSB
Para CSECI:
-Elaboración cronograma de la vigencia 2023 de la CSECI.
-Actualización de la Matriz de fuentes de información de la CSECI.
-Elaboración del modelo funcional y pieza de sensibilización de la CSECI.
-Verificación de variables que se utilizarán en la medición de la CSECI.
-Redefinición y validación de códigos CIIU y CPC para la medición de la CSECIpara los sectores Industria, agropecuario y servicios.
-Revisión de bases de datos de fuentes internas (EAM, EAS, EAI, EDIT, EDITs, ENA) y fuentes externas (DIAN, Negocios Verdes, Invima, SIC, Minciencias) en el marco de la fase del acopio de la CSECI.
-Elaboración de propuesta de indicadores derivados de la CSECIy asociados a bioeconomía.
-Avance en la construcción las guías del acopio y procesamiento de la CSECI</t>
  </si>
  <si>
    <t xml:space="preserve"> $                                       85.911.952,47</t>
  </si>
  <si>
    <t xml:space="preserve"> $                                       77.555.261,77</t>
  </si>
  <si>
    <t>Se generaron los productos Un (1) piloto de resultados preliminares de la Cuenta Satélite de Bioeconomía y un (1) piloto de resultados preliminares de la Cuenta Satélite de Economía Circula.</t>
  </si>
  <si>
    <t>1,Piloto Resultados preliminares_CSB
2, Piloto Resultados preliminares_CSECI</t>
  </si>
  <si>
    <t xml:space="preserve"> $                                    85.911.952,47</t>
  </si>
  <si>
    <t xml:space="preserve"> $                                    91.934.021,56</t>
  </si>
  <si>
    <t xml:space="preserve">Se realizó la verificación correspondiente al tercer y cuarto trimestre del cumplimiento de la meta denominada “Pilotos de resultados preliminares, finalizados.1. Cuenta satélite de Economía Circular 2. Cuenta satélite de Bioeconomía”, la cual se programó con una periodicidad anual. Verificadas las evidencias cargadas en el aplicativo se observa lo siguiente:
• Se observa como evidencia documento en Excel con el piloto de resultados preliminares CSB y piloto de resultados preliminares CSECI.
De acuerdo con lo anterior se observa el cumplimiento de la meta planteada ya que se evidencian lo pilotos de resultados para Cuenta Satélite de Bioeconomica y Econocomia Circular, de igual manera se observa las evidencias de acuerdo con la periodicidad programada. Así las cosas respecto al seguimiento del cuarto trimestre de 2023 se observa un cumplimiento del 100% de la meta planteada. </t>
  </si>
  <si>
    <t>Boletines técnicos de la cuenta satélite de cultura</t>
  </si>
  <si>
    <t>DSCN_4</t>
  </si>
  <si>
    <t>Publicación de la Cuenta Satélite de Cultura y Economía Naranja (CSCEN), finalizada</t>
  </si>
  <si>
    <t>Número de boletines y anexos publicados se la CSEN sobre boletines y anexos proyectados a publicar</t>
  </si>
  <si>
    <t>Un (1) boletín técnico y un (1) anexo de publicación de la CSCEN, finalizado</t>
  </si>
  <si>
    <t>Meta cumplida en el II trimestre</t>
  </si>
  <si>
    <t xml:space="preserve"> $                                       95.614.823,78</t>
  </si>
  <si>
    <t xml:space="preserve"> $                                       83.583.559,19</t>
  </si>
  <si>
    <t>$ 23.695.875,00</t>
  </si>
  <si>
    <t>$ 15.797.250,00</t>
  </si>
  <si>
    <t>Se dio cumplimiento a la meta en el mes de mayo.</t>
  </si>
  <si>
    <t xml:space="preserve"> $                                    95.614.823,78</t>
  </si>
  <si>
    <t xml:space="preserve"> $                                    99.579.464,20</t>
  </si>
  <si>
    <t>Se realizó la verificación correspondiente al tercer y cuarto trimestre del cumplimiento de la meta denominada “Publicación de la Cuenta Satélite de Cultura y Economía Naranja (CSCEN), finalizada”, la cual se programó con una periodicidad mensual. Verificadas las evidencias cargadas en el aplicativo se observa lo siguiente:
• Se observa como evidencia el boletín técnico de Cuenta Satélite de Economía Cultural y  Creativa (CSECC) 2021 provisional – 2022 preliminar. Link: https://www.dane.gov.co/files/operaciones/CSECC/bol-CSECC-2022pr.pdf
De acuerdo con lo anterior se observa el cumplimiento de la meta planteada ya que se evidencian la publicación de resultados para Cuenta Satélite de Economía Cultura y Economía Creativa, de igual manera se observa las evidencias de acuerdo con la periodicidad programada. Así las cosas respecto al seguimiento del  tercer y cuarto trimestre de 2023 se observa un cumplimiento del 100% de la meta planteada.
Respecto a la meta se recomienda realizar el ajuste en el nombre teniendo en cuenta de que ya no se habla de economía naranja sino economía creativa nacional.</t>
  </si>
  <si>
    <t>Boletines técnicos de la cuenta satélite de cultura Bogotá</t>
  </si>
  <si>
    <t>DSCN_5</t>
  </si>
  <si>
    <t>Publicación de la Cuenta Satélite de Cultura y Economía Creativa Bogotá, finalizada</t>
  </si>
  <si>
    <t>Un (1) boletín técnico y un (1) anexo de publicación de la CSCECB, finalizados</t>
  </si>
  <si>
    <t>Se generaron los productos de publicación de la Cuenta Satélite de Economía Cultural y Creativa de Bogotá
2021 provisional – 2022 preliminar; a partir de la implementación del proceso de producción estadística bajo el modelo GSBPM, para su publicación en la página web del DANE</t>
  </si>
  <si>
    <t>1_bol-CSECCB-2022pr
2_pres-CSECCB-2022pr
3_anex-CSECC-ConsolidadSegmento-2022pr
4_anex-CSECCB-Total-2022pr
5_https://www.dane.gov.co/index.php/estadisticas-por-tema/cuentas-nacionales/cuentas-satelite/cuenta-satelite-de-cultura-en-colombia/cuenta-satelite-de-economia-cultural-y-creativa-de-bogota-cseccb-2021p-2022pr
https://www.dane.gov.co/index.php/estadisticas-por-tema/cuentas-nacionales/cuentas-satelite/cuenta-satelite-de-cultura-en-colombia/cuenta-satelite-de-economia-cultural-y-creativa-csecc-2020p-2022pr</t>
  </si>
  <si>
    <t xml:space="preserve"> $                                       91.865.661,81</t>
  </si>
  <si>
    <t xml:space="preserve"> $                                       80.425.785,13</t>
  </si>
  <si>
    <t>$ 21.063.000,00</t>
  </si>
  <si>
    <t>$ 14.042.000,00</t>
  </si>
  <si>
    <t xml:space="preserve"> $                                    91.865.661,81</t>
  </si>
  <si>
    <t xml:space="preserve"> $                                    95.796.829,81</t>
  </si>
  <si>
    <t>Se realizó la verificación correspondiente al tercer y cuarto trimestre del cumplimiento de la meta denominada “Publicación de la Cuenta Satélite de Cultura y Economía Creativa Bogotá, finalizada”, la cual se programó con una periodicidad anual. Verificadas las evidencias cargadas en el aplicativo se observa lo siguiente:
• Se observa como evidencia el boletín técnico de Cuenta Satélite de Economía Cultural y Creativa de Bogotá (CSECCB) 2021 provisional – 2022 preliminar (publicada el 27 de septiembre de 2023)
• Se observa presentación denominada Cuenta Satélite de Economía Cultural y Creativa de Bogotá 2020p – 2022pr Septiembre / 2023
De acuerdo con lo anterior se observa el cumplimiento de la meta planteada ya que se evidencian la publicación de resultados para Cuenta Satélite de Economía Cultura y Economía Creativa Bogotá, de igual manera se observa las evidencias de acuerdo con la periodicidad programada. Así las cosas respecto al seguimiento del  tercer y cuarto trimestre de 2023 se observa un cumplimiento del 100% de la meta planteada.</t>
  </si>
  <si>
    <t>Boletines técnicos de la cuenta satélite piloto de agroindustria</t>
  </si>
  <si>
    <t>DSCN_6</t>
  </si>
  <si>
    <t>Publicaciones de la Cuenta Satélite de la Agroindustria: Arroz (CSAA); Avícola (CSAAV); Maíz, Sorgo y Soya (CSAMSS) finalizadas.</t>
  </si>
  <si>
    <t>Un (1) boletín técnico y su anexo de publicación de las CSAA, CSAAV y CSAMSS, finalizados</t>
  </si>
  <si>
    <t>Se generaron los productos de publicación de la Cuenta satélite de la agroindustria del arroz (CSAA)
2021 provisional – 2022 preliminar; a partir de la implementación del proceso de producción estadística bajo el modelo GSBPM, para su publicación en la página web del DANE</t>
  </si>
  <si>
    <t>1_bol-CSAA-2022pr
2_anex-CSAA-2022pr
3_ahttps://www.dane.gov.co/index.php/estadisticas-por-tema/cuentas-nacionales/cuentas-satelite/cuenta-satelite-piloto-de-la-agroindustria#cuenta-satelite-de-la-agroindustria-del-arroz-csaa</t>
  </si>
  <si>
    <t xml:space="preserve"> $                                       67.486.619,05</t>
  </si>
  <si>
    <t xml:space="preserve"> $                                       64.180.371,19</t>
  </si>
  <si>
    <t>$ 36.604.500,00</t>
  </si>
  <si>
    <t>$ 25.464.000,00</t>
  </si>
  <si>
    <t>Se generaron los productos de publicación Cuenta Satélite de la Agroindustria Avícola (CSAAV)
2018 - 2022 preliminar; a partir de la implementación del proceso de producción estadística bajo el modelo GSBPM, para su publicación en la página web del DANE</t>
  </si>
  <si>
    <t>1. bol-CSAMSS-2021p2022pr
2.anex-CSAMSS-2021p2022pr
3.https://www.dane.gov.co/index.php/estadisticas-por-tema/cuentas-nacionales/cuentas-satelite/cuenta-satelite-piloto-de-la-agroindustria#cuenta-satelite-de-la-agroindustria-del-maiz-sorgo-y-soya-csamss</t>
  </si>
  <si>
    <t xml:space="preserve"> $                                    67.486.619,05</t>
  </si>
  <si>
    <t xml:space="preserve"> $                                    75.488.242,08</t>
  </si>
  <si>
    <t>Se realizó la verificación correspondiente al tercer y cuarto trimestre del cumplimiento de la meta denominada “Publicaciones de la Cuenta Satélite de la Agroindustria: Arroz (CSAA); Avícola (CSAAV); Maíz, Sorgo y Soya (CSAMSS) finalizadas”, la cual se programó con una periodicidad mensual. Verificadas las evidencias cargadas en el aplicativo se observa lo siguiente:
• Boletín técnico de la cuenta satélite de la agroindustria del arroz (CSAA) 2021 provisional – 2022 preliminar (publicado 1 de septiembre de 2023)
• Boletín técnico de la cuenta Satélite de la Agroindustria Avícola (CSAAV) 2018 - 2022 preliminar (publicada el 20 octubre de 2023)
• Boletín técnico de la cuenta Satélite de la Agroindustria del Maíz, Sorgo y Soya (CSAMSS) 2021 provisional – 2022 preliminar (Publicado el 7 de diciembre de 2023)
De acuerdo con lo anterior se observa el cumplimiento de la meta planteada ya que se evidencian la publicación de las Cuentas Satélite de la Agroindustria: Arroz (CSAA); Avícola (CSAAV); Maíz, Sorgo y Soya (CSAMSS), de igual manera se observa las evidencias de acuerdo con la periodicidad programada. Así las cosas respecto al seguimiento del  tercer y cuarto trimestre de 2023 se observa un cumplimiento del 100% de la meta planteada.</t>
  </si>
  <si>
    <t>Boletines técnicos del pib nacional</t>
  </si>
  <si>
    <t>DSCN_7</t>
  </si>
  <si>
    <t>Publicaciones del PIB trimestral desde los enfoques de la producción y el gasto, para los periodos del: cuarto trimestre de 2022, y los tres primeros trimestre de 2023, finalizadas.</t>
  </si>
  <si>
    <t>Cuatro (4) boletines técnicos y sus anexos estadísticos finalizados</t>
  </si>
  <si>
    <t>Se generaron los productos de publicación del PIB Trimestral desde los enfoques de la producción y el gasto correspondiente al IV trimestre de 2022; a partir de la implementación del proceso de producción estadística bajo el modelo GSBPM, para su publicación en la página web del DANE</t>
  </si>
  <si>
    <t>1. Boletín Técnico PIB IV trimestre de 2022
2. Anexos PIB IV trimestre de 2022
3. Presentación PIB IV trimestre de 2022
4. Comunicado PIB IV trimestre de 2022
5. Enlace publicación PIB IV trimestre de 2022: https://www.dane.gov.co/index.php/estadisticas-por-tema/cuentas-nacionales/cuentas-nacionales-trimestrales/pib-informacion-tecnica</t>
  </si>
  <si>
    <t>Se generaron los productos de publicación de PIB  desde los enfoques de la producción y el gasto, para los periodos del: cuarto trimestre de 2022, y los tres primeros trimestre de 2023, finalizadas; a partir de la implementación del proceso de producción estadística bajo el modelo GSBPM, para su publicación en la página web del DANE</t>
  </si>
  <si>
    <t>1_ bol_PIB_Itrim23_producion_y_gasto
2_cp_PIB_Itrim23
3_pib-especificaciones-ajuste-estacional-I-23
4_pib-nota-metodologica-implementacion-fase2-15-feb-2022
5_presen_rueda_de_prensa_PIB_Itrim23
6_Anexos_gasto_constantes_I_2023
7_Anexos_gasto_corrientes_I_2023
8_ Anexos_produccion_constantes_I_2023
9_Anexos_produccion_corrientes_I_2023
https://www.dane.gov.co/index.php/estadisticas-por-tema/cuentas-nacionales/cuentas-nacionales-trimestrales/pib-informacion-tecnica</t>
  </si>
  <si>
    <t>Se generaron los productos de publicación del Producto Interno Bruto
II trimestre 2023 preliminar; a partir de la implementación del proceso de producción estadística bajo el modelo GSBPM, para su publicación en la página web del DANE</t>
  </si>
  <si>
    <t>1_bol-PIB-IItrim2023
2_cp-PIB-IItrim2023
3_doc-PIB-EspecifiAjusEstacional-IItrim2023
4_doc-PIB-EspecifiAjusEstacional-IItrim2023
5_https://www.dane.gov.co/index.php/estadisticas-por-tema/cuentas-nacionales/cuentas-nacionales-trimestrales/pib-informacion-tecnica</t>
  </si>
  <si>
    <t xml:space="preserve"> $                                     169.616.608,71</t>
  </si>
  <si>
    <t xml:space="preserve"> $                                     142.601.079,86</t>
  </si>
  <si>
    <t>$ 414.039.517,00</t>
  </si>
  <si>
    <t>$ 282.069.000,00</t>
  </si>
  <si>
    <t>Se generaron los productos de publicación del Producto Interno Bruto (PIB)
III trimestre 2023 preliminar; a partir de la implementación del proceso de producción estadística bajo el modelo GSBPM, para su publicación en la página web del DANE</t>
  </si>
  <si>
    <t>1. bol-PIB-IIItrim2023
2. bol-PIB-IIItrim2023
3. doc-PIB-EspecifiAjusEstacional-IIItrim2023
4.pres-PIB-IIItrim2023
5. https://www.dane.gov.co/index.php/estadisticas-por-tema/cuentas-nacionales/cuentas-nacionales-trimestrales</t>
  </si>
  <si>
    <t xml:space="preserve"> $                                  174.575.762,61</t>
  </si>
  <si>
    <t xml:space="preserve"> $                                  171.006.584,36</t>
  </si>
  <si>
    <t>Se realizó la verificación correspondiente al tercer y cuarto trimestre del cumplimiento de la meta denominada “Publicaciones del PIB trimestral desde los enfoques de la producción y el gasto, para los periodos del: cuarto trimestre de 2022, y los tres primeros trimestres de 2023, finalizadas”, la cual se programó con una periodicidad trimestral. Verificadas las evidencias cargadas en el aplicativo se observa lo siguiente:
• Boletín técnico del Producto Interno Bruto (PIB) II trimestre 2023, comunicado de prensa del PIB crecimiento del 0.3 %, Documento de especificación de los modelos para ajuste estacional y efecto calendario del PIB y boletín informativo de principales resultados del segundo trimestre. Publicación del 15 de agosto de 2023.
• Boletín informativo del Producto Interno Bruto (PIB) III trimestre 2023 preliminar, comunicado de prensa En el tercer trimestre de 2023 el Producto Interno Bruto de Colombia decrece 0,3%, Documento de especificación de los modelos para ajuste estacional y efecto calendario del PIB y boletín de principales resultados de 2023. Publicación del 15 de noviembre de 2023.
De acuerdo con lo anterior se observa el cumplimiento de la meta planteada ya que se evidencian la publicación del PIB de manera trimestral, de igual manera se observa las evidencias de acuerdo con la periodicidad programada. Así las cosas respecto al seguimiento del  tercer y cuarto trimestre de 2023 se observa un cumplimiento del 100% de la meta planteada.</t>
  </si>
  <si>
    <t>DSCN_8</t>
  </si>
  <si>
    <t xml:space="preserve">Publicaciones del PIB trimestral por el enfoque del ingreso y de las cuentas por sector institucional para los periodos: cuarto trimestre de 2022, y los tres primeros trimestres de 2023, y Tres (3) estimaciones preliminares de los subsectores del sector gobierno general para los primeros tres trimestres de 2023 finalizadas. </t>
  </si>
  <si>
    <t>Cuatro (4) boletines técnicos y doce (12) anexos estadísticos finalizados.</t>
  </si>
  <si>
    <t>Se generaron los productos de publicación de las Cuentas Nacionales Trimestrales por Sector Institucional (CNTSI) correspondientes al IV Trim de 2022; a partir de la implementación del proceso de producción estadística bajo el modelo GSBPM, para su publicación en la página web del DANE</t>
  </si>
  <si>
    <t>1. Boletín Técnico CNTSI IV trimestre de 2022
2. Anexos CNTSI IV trimestre de 2022
3. Enlace publicación CNTSI IV trimestre de 2022: https://www.dane.gov.co/index.php/estadisticas-por-tema/cuentas-nacionales/cuentas-nacionales-trimestrales-por-sector-institucional-cntsi</t>
  </si>
  <si>
    <t>Se generaron los productos de publicación de las Cuentas Nacionales Trimestrales por Sector Institucional (CNTSI) correspondientes a enfoque ingreso-secuencia cuentas de actores institucionales I trimestre 2023 pr</t>
  </si>
  <si>
    <t>1_bol-CNTSI-ITrim2023
2_anex-CNTSI-Serie-ITrim2023
3_anex-CNTSI-ConciCuentaNoFinayFina-ITrim2023
https://www.dane.gov.co/index.php/estadisticas-por-tema/cuentas-nacionales/cuentas-nacionales-trimestrales-por-sector-institucional-cntsi</t>
  </si>
  <si>
    <t>Se generaron los productos de publicación de las Cuentas Nacionales Trimestrales Por
Sector Institucional (CNTSI)
II trimestre 2023pr; a partir de la implementación del proceso de producción estadística bajo el modelo GSBPM, para su publicación en la página web del DANE</t>
  </si>
  <si>
    <t>1_bol-CNTSI-IItrim2023
2_anex-CNTSI-Serie-IItrim2023
3_anex-CNTSI-ConciCuentaNoFinayFina-IItrim2023
4_https://www.dane.gov.co/index.php/estadisticas-por-tema/cuentas-nacionales/cuentas-nacionales-trimestrales-por-sector-institucional-cntsi</t>
  </si>
  <si>
    <t xml:space="preserve"> $                                     204.039.243,78</t>
  </si>
  <si>
    <t xml:space="preserve"> $                                     172.761.202,74</t>
  </si>
  <si>
    <t>Se generaron los productos de publicación de las Cuentas Nacionales Trimestrales Por Sector Institucional (CNTSI)
III trimestre 2023pr; a partir de la implementación del proceso de producción estadística bajo el modelo GSBPM, para su publicación en la página web del DANE</t>
  </si>
  <si>
    <t>1. bol-CNTSI-IIItrim2023
2. anex-CNTSI-Serie-IIItrim2023
3. anex-CNTSI-Serie-IIItrim2023
4. https://www.dane.gov.co/index.php/estadisticas-por-tema/cuentas-nacionales/cuentas-nacionales-trimestrales-por-sector-institucional-cntsi</t>
  </si>
  <si>
    <t xml:space="preserve"> $                                  204.039.243,78</t>
  </si>
  <si>
    <t xml:space="preserve"> $                                  218.940.821,83</t>
  </si>
  <si>
    <t>Se realizó la verificación correspondiente al tercer y cuarto trimestre del cumplimiento de la meta denominada “Publicaciones del PIB trimestral por el enfoque del ingreso y de las cuentas por sector institucional para los periodos: cuarto trimestre de 2022, y los tres primeros trimestres de 2023, y Tres (3) estimaciones preliminares de los subsectores del sector gobierno general para los primeros tres trimestres de 2023 finaliza”, la cual se programó con una periodicidad trimestral. Verificadas las evidencias cargadas en el aplicativo se observa lo siguiente:
• Boletín técnico de Cuentas Nacionales Trimestrales Por Sector Institucional (CNTSI) II trimestre 2023 publicada el 29 de septiembre de 2023 Link: https://www.dane.gov.co/index.php/estadisticas-por-tema/cuentas-nacionales/cuentas-nacionales-trimestrales-por-sector-institucional-cntsi
• Boletín técnico de Cuentas Nacionales Trimestrales Por Sector Institucional (CNTSI)
III trimestre 2023publicado el 27 de diciembre de 2023 y anexos.
De acuerdo con lo anterior se observa el cumplimiento de la meta planteada ya que se evidencian la publicación del PIB correspondiente a cuatro trimestre de 200, tres primeros trimestres de 2023 y tres estimaciones preliminares, de igual manera se observa las evidencias de acuerdo con la periodicidad programada. Así las cosas respecto al seguimiento del  tercer y cuarto trimestre de 2023 se observa un cumplimiento del 100% de la meta planteada.</t>
  </si>
  <si>
    <t>Boletines técnicos del indicador de seguimiento a la economía -ise</t>
  </si>
  <si>
    <t>DSCN_9</t>
  </si>
  <si>
    <t>Publicaciones del Indicador de Seguimiento a la Economía ISE para los periodos: noviembre y diciembre de 2022, y los meses de enero a octubre de 2023, finalizadas.</t>
  </si>
  <si>
    <t>Doce (12) boletines técnicos y sus anexos estadísticos finalizados</t>
  </si>
  <si>
    <t>Se generaron los productos de publicación del ISE correspondiente al mes de enero_2023; a partir de la implementación del proceso de producción estadística bajo el modelo GSBPM, para su publicación en la página web del DANE</t>
  </si>
  <si>
    <t>1. Boletín Técnico ISE diciembre_2022
2. Anexos_ISE diciembre_2022
3. Enlace publicación ISE: https://www.dane.gov.co/index.php/estadisticas-por-tema/cuentas-nacionales/indicador-de-seguimiento-a-la-economia-ise</t>
  </si>
  <si>
    <t>Se generaron los productos de publicación del ISE correspondiente al mes de abril_2023; a partir de la implementación del proceso de producción estadística bajo el modelo GSBPM, para su publicación en la página web del DANE</t>
  </si>
  <si>
    <t>1_bol-ISE-abr2023
2_anex-ISE-09actividades-abr2023
3_anex-ISE-12actividades-abr2023
https://www.dane.gov.co/index.php/estadisticas-por-tema/cuentas-nacionales/indicador-de-seguimiento-a-la-economia-ise/historicos-ise-comunicados-y-boletines</t>
  </si>
  <si>
    <t>Se generaron los productos de publicación del Indicador de Seguimiento a la Economía
(ISE)
Julio de 2023pr; a partir de la implementación del proceso de producción estadística bajo el modelo GSBPM, para su publicación en la página web del DANE</t>
  </si>
  <si>
    <t>1_bol-ISE-jul2023
2_inf-ISE-EspecModelosNal-jul2023
3_anex-ISE-09actividades-jul2023
4_https://www.dane.gov.co/index.php/estadisticas-por-tema/cuentas-nacionales/indicador-de-seguimiento-a-la-economia-ise</t>
  </si>
  <si>
    <t xml:space="preserve"> $                                     178.064.850,58</t>
  </si>
  <si>
    <t xml:space="preserve"> $                                     149.716.707,64</t>
  </si>
  <si>
    <t>$ 298.769.750,00</t>
  </si>
  <si>
    <t>$ 205.285.900,00</t>
  </si>
  <si>
    <t>Se generaron los productos de publicación del Indicador de Seguimiento a la Economía
(ISE)
Octubre de 2023pr; a partir de la implementación del proceso de producción estadística bajo el modelo GSBPM, para su publicación en la página web del DANE</t>
  </si>
  <si>
    <t>1. bol-ISE-oct2023
2.inf-ISE-EspecModelosNal-oct2023
3. anex-ISE-12actividades-oct2023
4. anex-ISE-09actividades-oct2023
5. https://www.dane.gov.co/index.php/estadisticas-por-tema/cuentas-nacionales/indicador-de-seguimiento-a-la-economia-ise/historicos-ise-comunicados-y-boletines</t>
  </si>
  <si>
    <t xml:space="preserve"> $                                  183.024.004,48</t>
  </si>
  <si>
    <t xml:space="preserve"> $                                  179.530.252,45</t>
  </si>
  <si>
    <t>Se realizó la verificación correspondiente al tercer y cuarto trimestre del cumplimiento de la meta denominada “Publicaciones del Indicador de Seguimiento a la Economía ISE para los periodos: noviembre y diciembre de 2022, y los meses de enero a octubre de 2023, finalizadas”, la cual se programó con una periodicidad mensual. Verificadas las evidencias cargadas en el aplicativo se observa lo siguiente:
• Mayo: Boletín técnico del Indicador de Seguimiento a la Economía (ISE) mayo de 2023 publicado el 18 de julio de 2023.
• Junio: Boletín técnico del Indicador de Seguimiento a la Economía (ISE) junio de 2023 publicado el 15 de agosto de 2023.
• Julio: Boletín técnico del Indicador de Seguimiento a la Economía (ISE) Julio de 2023 publicado el 18 de septiembre de 2023.
• Octubre: Boletín técnico del Indicador de Seguimiento a la Economía (ISE) agosto de 2023 publicado el 18 de octubre de 2023.
• Noviembre: Boletín técnico del Indicador de Seguimiento a la Economía (ISE) septiembre de 2023
• Diciembre: Boletín técnico del Indicador de Seguimiento a la Economía (ISE) octubre de 2023 publicado el 18 diciembre de 2023.
De acuerdo con lo anterior se observa el cumplimiento de la meta planteada ya que se evidencian la publicación de los indicadores de seguimiento a la economía ISE para los periodos establecidos, de igual manera se observa las evidencias de acuerdo con la periodicidad programada. Así las cosas respecto al seguimiento del  tercer y cuarto trimestre de 2023 se observa un cumplimiento del 100% de la meta planteada.</t>
  </si>
  <si>
    <t>Boletines técnicos de las cuentas anuales de bienes y servicios</t>
  </si>
  <si>
    <t>DSCN_10</t>
  </si>
  <si>
    <t>Publicación de la Productividad Total de Factores años 2020 provisional, 2021 provisional y 2022 preliminar. Y una (1) base de datos con información acopiada y procesada para las estimaciones de la Productividad Total de Factores años 2020 y 2021 definitivo, 2022 provisional y 2023 preliminar.</t>
  </si>
  <si>
    <t xml:space="preserve">Un (1) boletín técnico y sus anexos estadísticos, finalizados; y una (1) base de datos procesada. </t>
  </si>
  <si>
    <t>Se generaron los productos de publicación de la Productividad Total de los Factores años 2020p,  2021p y 2022pr; a partir de la implementación del proceso de producción estadística bajo el modelo GSBPM, para su publicación en la página web del DANE</t>
  </si>
  <si>
    <t>1. Boletín Técnico PTF años 2020p,  2021p y 2022pr
2. AnexosPTF años 2020p,  2021p y 2022pr
3. Enlace publicación PTF: https://www.dane.gov.co/index.php/estadisticas-por-tema/cuentas-nacionales/productividad</t>
  </si>
  <si>
    <t>Reporte realizado en marzo de 2023 de acuerdo con lo programado.</t>
  </si>
  <si>
    <t xml:space="preserve"> $                                       28.714.300,88</t>
  </si>
  <si>
    <t xml:space="preserve"> $                                       26.524.545,78</t>
  </si>
  <si>
    <t>$ 575.311.248,00</t>
  </si>
  <si>
    <t>$ 553.996.238,00</t>
  </si>
  <si>
    <t>$ 218.731.050,00</t>
  </si>
  <si>
    <t>Se generaron los productos de base de datos con información acopiada y procesada para las estimaciones de la Productividad Total de Factores años 2020 y 2021 definitivo, 2022 provisional y 2023 preliminar.</t>
  </si>
  <si>
    <t>1. COLOMBIA_Series_para_AIT_(Trabajo)
2. COLOMBIA_Series_para_AIC_(CAPITAL)
3. COLOMBIA_Series_para_AB_(Producción)
4. INSUMO_AB_dta
5. INSUMO_AIC_dta
6. INSUMO_AIT_dta
7. P.L por hora
8. P.L por persona
9. Resultados PTF2023</t>
  </si>
  <si>
    <t xml:space="preserve"> $                                    28.714.300,88</t>
  </si>
  <si>
    <t xml:space="preserve"> $                                    30.927.424,58</t>
  </si>
  <si>
    <t>Se realizó la verificación correspondiente al tercer y cuarto trimestre del cumplimiento de la meta denominada “Publicación de la Productividad Total de Factores años 2020 provisional, 2021 provisional y 2022 preliminar. Y una (1) base de datos con información acopiada y procesada para las estimaciones de la Productividad Total de Factores años 2020 y 2021 definitivo, 2022 provisional y 2023 preliminar”, la cual se programó con una periodicidad semestral. Verificadas las evidencias cargadas en el aplicativo se observa lo siguiente:
• Diciembre: se observan 9 documentos en Excel los cueles contienen los productos de base de datos con información de la Productividad Total de Factores años 2020 y 2021 definitivo, 2022 provisional y 2023 preliminar.
De acuerdo con lo anterior se observa el cumplimiento de la meta planteada ya que se evidencian la publicación de la productividad total para los factores y anualidades descritas en la meta, de igual manera se observa las evidencias de acuerdo con la periodicidad programada. Así las cosas respecto al seguimiento del tercer y cuarto trimestre de 2023 se observa un cumplimiento del 100% de la meta planteada.</t>
  </si>
  <si>
    <t>DSCN_11</t>
  </si>
  <si>
    <t>Publicaciones de las matrices complementarias correspondientes a las Cuentas nacionales anuales. 
- Matriz utilización desagregada en productos nacionales e importados para los años 2020 definitivo y 2021 provisional.
- Matriz de trabajo para el año 2022.
- Matriz Insumo Producto 2019.
- Ampliación de la matriz de contabilidad social por deciles de ingresos y gastos.</t>
  </si>
  <si>
    <t>Cuatro (4) boletines técnicos y sus anexos técnicos, finalizados.</t>
  </si>
  <si>
    <t>31/11/2023</t>
  </si>
  <si>
    <t>Se generaron los productos de publicación de la Matriz de trabajo (MT) 2021p y 2022p; a partir de la implementación del proceso de producción estadística bajo el modelo GSBPM, para su publicación en la página web del DANE</t>
  </si>
  <si>
    <t>1_bol-MT-2021p-2022p
2_anex-MT-Retroproyecciones-2015-2021
3_anex-MT-Marco2018-2022p
4_anex-MIP-2019
4_https://www.dane.gov.co/index.php/estadisticas-por-tema/cuentas-nacionales/cuentas-nacionales-anuales/matrices-complementarias</t>
  </si>
  <si>
    <t xml:space="preserve"> $                                       82.048.551,49</t>
  </si>
  <si>
    <t xml:space="preserve"> $                                       74.311.466,10</t>
  </si>
  <si>
    <t>Se generaron los productos de MATRIZ DE CONTABILIDAD SOCIAL
2019; a partir de la implementación del proceso de producción estadística bajo el modelo GSBPM, para su publicación en la página web del DANE</t>
  </si>
  <si>
    <t>1. bol-MCS-2019
2. anex-MCS-2019
3. anex-MCS-2019
4. https://www.dane.gov.co/index.php/estadisticas-por-tema/cuentas-nacionales/cuentas-nacionales-anuales/matrices-complementarias</t>
  </si>
  <si>
    <t xml:space="preserve"> $                                    82.048.551,49</t>
  </si>
  <si>
    <t xml:space="preserve"> $                                    86.717.508,56</t>
  </si>
  <si>
    <t>Se realizó la verificación correspondiente al tercer y cuarto trimestre del cumplimiento de la meta denominada “Publicaciones de las matrices complementarias correspondientes a las Cuentas nacionales anuales: Matriz utilización desagregada en productos nacionales e importados para los años 2020 definitivo y 2021 provisional, Matriz de trabajo para el año 2022, Matriz Insumo Producto 2019 y Ampliación de la matriz de contabilidad social por deciles de ingresos y gastos.”, la cual se programó con una periodicidad mensual. Verificadas las evidencias cargadas en el aplicativo se observa lo siguiente:
• Agosto: Boletín técnico Matriz insumo producto (MIP) Multiplicadores de Producción 2019 publicado el 2 de agosto de 2023, Matriz Utilización desagregada en Productos Nacionales e Importados (MUPNI) Septiembre publicado el 16 de agosto de 2023.
• Septiembre: Boletín técnico de Matriz de trabajo (MT) 2021 y 2022 publicado el 29de septiembre de 2023.
• Noviembre: Boletín técnico Matriz de contabilidad social 2019 publicado el 30 de noviembre de 2023.
De acuerdo con lo anterior se observa el cumplimiento de la meta planteada ya que se evidencian la publicación de las matrices complementarias correspondientes a las Cuentas nacionales anuales, de igual manera se observa las evidencias de acuerdo con la periodicidad programada. Así las cosas respecto al seguimiento del tercer y cuarto trimestre de 2023 se observa un cumplimiento del 100% de la meta planteada.</t>
  </si>
  <si>
    <t>DSCN_12</t>
  </si>
  <si>
    <t>Publicación de las cuentas anuales de bienes y servicios para los años 2020 provisional y 2021 provisional. Y una (1) base de datos con información acopiada y procesada para las estimaciones de las cuentas anuales de bienes y servicios para los años 2020 y 2021 definitivo, y 2022 provisional.</t>
  </si>
  <si>
    <t>Un (1) boletín técnico y sus anexos estadísticos, finalizados; y una (1) base de datos procesada.</t>
  </si>
  <si>
    <t>Se generaron los productos de publicación de las Cuentas Anuales de Bienes y Servicios 2021p; a partir de la implementación del proceso de producción estadística bajo el modelo GSBPM, para su publicación en la página web del DANE</t>
  </si>
  <si>
    <t>1. Boletín Técnico Cuentas Anuales de Bienes y Servicios 2021p
2. Anexos Cuentas Anuales de Bienes y Servicios 2021p
3. Enlace publicación Cuentas Anuales de Bienes y Servicios 2021p: https://www.dane.gov.co/index.php/estadisticas-por-tema/cuentas-nacionales/cuentas-nacionales-anuales#cuadros-oferta-utilizacion-y-matrices-complementarias</t>
  </si>
  <si>
    <t>Se realizo el reporte correspondiente en el mes de febrero según lo programado.</t>
  </si>
  <si>
    <t xml:space="preserve"> $                                     601.885.545,55</t>
  </si>
  <si>
    <t xml:space="preserve"> $                                     505.561.834,97</t>
  </si>
  <si>
    <t xml:space="preserve"> $                                  608.826.113,80</t>
  </si>
  <si>
    <t xml:space="preserve"> $                                  609.050.962,47</t>
  </si>
  <si>
    <t>Se realizó la verificación correspondiente al tercer y cuarto trimestre del cumplimiento de la meta denominada “Publicación de las cuentas anuales de bienes y servicios para los años 2020 provisional y 2021 provisional. Y una (1) base de datos con información acopiada y procesada para las estimaciones de las cuentas anuales de bienes y servicios para los años 2020 y 2021 definitivo, y 2022 provisional”, la cual se programó con una periodicidad mensual, se observa que la presente meta solo tenia como ejecución en el primer trimestre el cual fue evaluado en oportunidad. Así las cosas respecto al presente seguimiento se observa un cumplimiento del 100% de la meta planteada. Si embargo se deja como recomendación modificar la periodicidad ya que no se realizo de manera mensual como se tenia planteada en la matriz.</t>
  </si>
  <si>
    <t>Boletines técnicos de las cuentas departamentales</t>
  </si>
  <si>
    <t>DSCN_14</t>
  </si>
  <si>
    <t>Publicación del indicador trimestral de actividad económica por departamentos trimestres III y IV de 2022, y trimestres I y II de 2023</t>
  </si>
  <si>
    <t>Cuatro (4) boletines técnicos y sus respectivos anexos de publicación, finalizados</t>
  </si>
  <si>
    <t>Se generaron los productos de publicación del Indicador Trimestral de Actividad Económica Departamental (ITAED), correspondiente al III trimestre de 2022; a partir de la implementación del proceso de producción estadística bajo el modelo GSBPM, para su publicación en la página web del DANE. Se adelantó la fecha de publicación, que estaba programada para el mes de marzo 2023</t>
  </si>
  <si>
    <t>1. Boletín Técnico Indicador Trimestral de Actividad Económica Departamental (ITAED) III trimestre de 2022
2. Anexos Resultados Indicador Trimestral de Actividad Económica Departamental (ITAED) III trimestre de 2022
3. Enlace publicación Indicador Trimestral de Actividad Económica Departamental (ITAED) III trimestre de 2022: https://www.dane.gov.co/index.php/estadisticas-por-tema/cuentas-nacionales/indicador-trimestral-de-actividad-economica-departamental-itaed</t>
  </si>
  <si>
    <t>Se generaron los productos de publicación del Indicador Trimestral de Actividad Económica Departamental (ITAED), correspondiente al VI trimestre de 2022; a partir de la implementación del proceso de producción estadística bajo el modelo GSBPM, para su publicación en la página web del DANE. Se adelantó la fecha de publicación, que estaba programada para el mes de marzo 2023</t>
  </si>
  <si>
    <t>1_bol-ITAED-IVTrim2022
2_anex-ITAED-IVTrim2022
https://www.dane.gov.co/index.php/estadisticas-por-tema/cuentas-nacionales/indicador-trimestral-de-actividad-economica-departamental-itaed</t>
  </si>
  <si>
    <t>Se generaron los productos de publicación del Indicador Trimestral de Actividad
Económica Departamental (ITAED)
Primer trimestre de 2023 preliminar; a partir de la implementación del proceso de producción estadística bajo el modelo GSBPM, para su publicación en la página web del DANE</t>
  </si>
  <si>
    <t>1_bol-ITAED-ITrim2023
2_anex-ITAED-ITrim2023
3_https://www.dane.gov.co/index.php/estadisticas-por-tema/cuentas-nacionales/indicador-trimestral-de-actividad-economica-departamental-itaed</t>
  </si>
  <si>
    <t xml:space="preserve"> $                                  79.605.822,87</t>
  </si>
  <si>
    <t xml:space="preserve"> $                                  71.062.156,89</t>
  </si>
  <si>
    <t>Se generaron los productos de publicación del Indicador Trimestral de Actividad
Económica Departamental (ITAED)
Segundo trimestre de 2023 preliminar; a partir de la implementación del proceso de producción estadística bajo el modelo GSBPM, para su publicación en la página web del DANE</t>
  </si>
  <si>
    <t>1. bol-ITAED-IItrim2023
2. anex-ITAED-IItrim2023
3. https://www.dane.gov.co/index.php/estadisticas-por-tema/cuentas-nacionales/indicador-trimestral-de-actividad-economica-departamental-itaed</t>
  </si>
  <si>
    <t xml:space="preserve"> $                                    81.792.834,27</t>
  </si>
  <si>
    <t xml:space="preserve"> $                                    96.572.056,08</t>
  </si>
  <si>
    <t>Se realizó la verificación correspondiente al tercer y cuarto trimestre del cumplimiento de la meta denominada “Publicación del indicador trimestral de actividad económica por departamentos trimestres III y IV de 2022, y trimestres I y II de 2023”, la cual se programó con una periodicidad trimestral. Verificadas las evidencias cargadas en el aplicativo se observa lo siguiente:
• Boletín Técnico del Indicador Trimestral de Actividad Económica Departamental (ITAED) publicado el 27 de julio de 2023.
• Boletín Técnico del Indicador Trimestral de Actividad Económica Departamental (ITAED) publicado el 30 de octubre de 2023.
De acuerdo con lo anterior se observa el cumplimiento de la meta planteada ya que se evidenció la publicación de los indicadores trimestrales de actividad económica, de igual manera se observa las evidencias de acuerdo con la periodicidad programada. Así las cosas respecto al seguimiento del tercer y cuarto trimestre de 2023 se observa un cumplimiento del 100% de la meta planteada.</t>
  </si>
  <si>
    <t>Boletines técnicos de las cuentas anuales de sectores institucionales</t>
  </si>
  <si>
    <t>DSCN_15</t>
  </si>
  <si>
    <t>Publicación de las cuentas anuales por sector institucional para los años 2020 def y 2021 provisional, y una base de datos con información acopiada para las estimaciones de las cuentas anuales por sector institucional para los años 2021 definitivo y 2022 provisional, y estimación provisional de los subsectores del sector gobierno para los años 2014-2021 finalizadas.</t>
  </si>
  <si>
    <t xml:space="preserve">Un (1) boletín técnico y tres (3) anexos estadísticos y una (1) base de datos del año 2021 definitivo y 2022 provisional, finalizados. </t>
  </si>
  <si>
    <t>"Se generaron los productos de publicación de las Cuentas nacionales anuales por sector institucional 
 para los años 2020 def y 2021 provisionalr; a partir de la implementación del proceso de producción estadística bajo el modelo GSBPM, para su publicación en la página web del DANE"</t>
  </si>
  <si>
    <t>1. Boletín-cuentas-nal-anuales-2021provisional
2. anexo-conciliacion-nofinanciera-y-financiera-2021p
3. anexo-cuentas-economicas-integradas-2014-2021p
4. anexo_secuencia-de-cuentas-por-sector-institucional-2005-2021p
5. https://www.dane.gov.co/index.php/estadisticas-por-tema/cuentas-nacionales/cuentas-nacionales-anuales</t>
  </si>
  <si>
    <t xml:space="preserve"> $                                     271.735.866,80</t>
  </si>
  <si>
    <t xml:space="preserve"> $                                     235.152.342,92</t>
  </si>
  <si>
    <t>$ 140.211.360,00</t>
  </si>
  <si>
    <t>$ 92.138.800,00</t>
  </si>
  <si>
    <t>Se generaron los productos de  una base de datos con información acopiada para las estimaciones de las cuentas anuales por sector institucional para los años 2021 definitivo y 2022 provisional, y estimación provisional de los subsectores del sector gobierno para los años 2014-2021 finalizadas.</t>
  </si>
  <si>
    <t>1.  una base de datos con información acopiada para las estimaciones de las cuentas anuales por sector institucional para los años 2021 definitivo y 2022 provisional, y estimación provisional de los subsectores del sector gobierno para los años 2014-2021 finalizadas.</t>
  </si>
  <si>
    <t xml:space="preserve"> $                                  271.735.866,80</t>
  </si>
  <si>
    <t xml:space="preserve"> $                                  294.991.370,19</t>
  </si>
  <si>
    <t>Se realizó la verificación correspondiente al tercer y cuarto trimestre del cumplimiento de la meta denominada “Publicación de las cuentas anuales por sector institucional para los años 2020 def y 2021 provisional, y una base de datos con información acopiada para las estimaciones de las cuentas anuales por sector institucional para los años 2021 definitivo y 2022 provisional, y estimación provisional de los subsectores del sector gobierno para los años 2014-2021 finalizadas.”, la cual se programó con una periodicidad semestral. Verificadas las evidencias cargadas en el aplicativo se observa lo siguiente:
• Boletín técnico de cuentas nacionales anuales 2021 publicado el 15 de febrero de 2023 con tres anexos estadísticos.
• Archivo consolidado con información acopiada para las estimaciones de las cuentas anuales por sector institucional para los años 2021 definitivo y 2022 provisional .
De acuerdo con lo anterior se observa el cumplimiento de la meta planteada ya que se evidenció la publicación de las cuentas anuales por sector institucional para las vigencias planteadas, de igual manera se observa las evidencias de acuerdo con la periodicidad programada (primer trimestre y cuarto trimestre). Así las cosas respecto al seguimiento del tercer y cuarto trimestre de 2023 se observa un cumplimiento del 100% de la meta planteada.</t>
  </si>
  <si>
    <t>DSCN_16</t>
  </si>
  <si>
    <t>Publicación de las cuentas del gasto por finalidad del gobierno general y el gasto público y privado - SOCX año 2022 preliminar.</t>
  </si>
  <si>
    <t>Numero de boletines técnicos publicados</t>
  </si>
  <si>
    <t>Dos (2) boletines técnicos y sus anexos de publicación, finalizados.</t>
  </si>
  <si>
    <t>Se generaron los productos de publicación del Gasto social público y privado
2010 – 2022pr y Gasto del Gobierno General por Finalidad
2022pr; a partir de la implementación del proceso de producción estadística bajo el modelo GSBPM, para su publicación en la página web del DANE</t>
  </si>
  <si>
    <t>1_bol-SOCX-2022pr
2_bol-GGF-2022pr
3_anex-SOCX-2022pr
4_anex-GGF-2022pr
5_https://www.dane.gov.co/index.php/estadisticas-por-tema/cuentas-nacionales/indicador-trimestral-de-actividad-economica-departamental-itaed</t>
  </si>
  <si>
    <t xml:space="preserve"> $                                       62.149.648,24</t>
  </si>
  <si>
    <t xml:space="preserve"> $                                       56.476.809,90</t>
  </si>
  <si>
    <t>Se dio cumplimiento a la meta en el mes de julio.</t>
  </si>
  <si>
    <t xml:space="preserve"> $                                    62.149.648,24</t>
  </si>
  <si>
    <t xml:space="preserve"> $                                    65.898.572,77</t>
  </si>
  <si>
    <t>Se realizó la verificación correspondiente al tercer y cuarto trimestre del cumplimiento de la meta denominada “Publicación de las cuentas del gasto por finalidad del gobierno general y el gasto público y privado - SOCX año 2022 preliminar.”, la cual se programó con una periodicidad anual. Verificadas las evidencias cargadas en el aplicativo se observa lo siguiente:
• Boletín técnico de Gasto social público y privado 2010 – 2022 publicado el 28 de julio de 2023.
• Boletín técnico de Gasto del Gobierno General por Finalidad 2022 y sus anexos.
De acuerdo con lo anterior se observa el cumplimiento de la meta planteada ya que se evidenció la publicación de las cuentas del gasto por finalidad del gobierno general y el gasto público y privado, de igual manera se observa las evidencias de acuerdo con la periodicidad programada. Así las cosas respecto al seguimiento del tercer y cuarto trimestre de 2023 se observa un cumplimiento del 100% de la meta planteada.</t>
  </si>
  <si>
    <t>DSCN_17</t>
  </si>
  <si>
    <t>Documento para el plan general y diseño del cambio de año base de Cuentas Nacionales.</t>
  </si>
  <si>
    <t>Plan general elaborado/plan general proyectado</t>
  </si>
  <si>
    <t>Un (1) plan general elaborado.</t>
  </si>
  <si>
    <t> Para el periodo se inicia la exploración y estudio de la guía para la elaboración del plan general de las operaciones estadísticas definido por la Dirpen en el marco del SEN, así como documentación técnica de ONU, OCDE, Cepal Y Especializados sobre la actualización del año base de las Cuentas Nacionales.
- Se presenta propuesta final de la reorganización de la DSCN con aval de la Dirección General para trámite jurídico, operativo y administrativo.
- Se elaboró la revisión y actualización de las funciones generales de la DSCN, así como, de cada uno de los grupos internos de trabajo propuestos como insumo para la preparación de la resolución de reorganización funcional de la DSCN, teniendo en cuenta las observaciones y sugerencias recibidas.</t>
  </si>
  <si>
    <t xml:space="preserve"> $                                     156.089.175,82</t>
  </si>
  <si>
    <t xml:space="preserve"> $                                     137.228.614,05</t>
  </si>
  <si>
    <t>Se generaron los productos de Documento para el plan general y diseño del cambio de año base de Cuentas Nacionales.</t>
  </si>
  <si>
    <t>1. Avance Plan General Nueva Base 2023.11.17</t>
  </si>
  <si>
    <t xml:space="preserve"> $                                  156.089.175,82</t>
  </si>
  <si>
    <t xml:space="preserve"> $                                  162.749.903,91</t>
  </si>
  <si>
    <t>Se realizó la verificación correspondiente al tercer y cuarto trimestre del cumplimiento de la meta denominada “Documento para el plan general y diseño del cambio de año base de Cuentas Nacionales”, la cual se programó con una periodicidad anual. Verificadas las evidencias cargadas en el aplicativo se observa lo siguiente:
• Se observa documento en Word con el plan general cambio de año base elaborado por la Dirección de síntesis y cuentas nacionales DSCN de fecha diciembre de 2023.
De acuerdo con lo anterior se observa el cumplimiento de la meta planteada ya que se evidenció el documento con la estructura del plan general y diseño del cambio de años base, de igual manera se observa las evidencias de acuerdo con la periodicidad programada. Así las cosas respecto al seguimiento del cuarto trimestre de 2023 se observa un cumplimiento del 100% de la meta planteada.</t>
  </si>
  <si>
    <t>DSCN_18</t>
  </si>
  <si>
    <t>Piloto de resultados preliminares de las cuentas distributivas, para completar analizar el comportamiento de los hogares, finalizado.</t>
  </si>
  <si>
    <t>Numero de cuadros de resultados elaborados</t>
  </si>
  <si>
    <t>Un (1) Cuadro de resultados del piloto de las cuentas distributivas</t>
  </si>
  <si>
    <t>Se consolido la base de parámetros del anual del año 2022 de las transacciones después del ebe</t>
  </si>
  <si>
    <t xml:space="preserve"> $                                       95.008.633,28</t>
  </si>
  <si>
    <t xml:space="preserve"> $                                       80.928.931,76</t>
  </si>
  <si>
    <t>Se generaron los productos de  Un Cuadro de resultados del piloto de las cuentas distributivas</t>
  </si>
  <si>
    <t>1. Piloto cuenta distributivas
2. cómo se hicieron los deciles 2</t>
  </si>
  <si>
    <t xml:space="preserve"> $                                    95.008.633,28</t>
  </si>
  <si>
    <t xml:space="preserve"> $                                  104.899.123,29</t>
  </si>
  <si>
    <t>Se realizó la verificación correspondiente al tercer y cuarto trimestre del cumplimiento de la meta denominada “Piloto de resultados preliminares de las cuentas distributivas, para completar analizar el comportamiento de los hogares, finalizado”, la cual se programó con una periodicidad anual. Verificadas las evidencias cargadas en el aplicativo se observa lo siguiente:
• Se observa documento en Excel con el piloto de las cuentas distributivas y documento en Word con la descripción de como se hicieron los deciles 2.
De acuerdo con lo anterior se observa el cumplimiento de la meta planteada ya que se evidenció el documento piloto con los resultados preliminares de las cuentas distributivas, de igual manera se observa las evidencias de acuerdo con la periodicidad programada. Así las cosas respecto al seguimiento del cuarto trimestre de 2023 se observa un cumplimiento del 100% de la meta planteada.</t>
  </si>
  <si>
    <t>DSCN_19</t>
  </si>
  <si>
    <t>Publicación de la Cuenta Satélite de Economía del Cuidado (CSEC) finalizada</t>
  </si>
  <si>
    <t>Número de boletines y anexos publicados de la CSEC sobre boletines y anexos proyectados a publicar</t>
  </si>
  <si>
    <t>Un (1) boletín técnico junto a su anexo de publicación de la Cuenta de producción y generación del ingreso del TDCNR, de la CSEC, finalizados</t>
  </si>
  <si>
    <t>Se generaron los productos de la Cuenta Satélite de Economía del Cuidado
(CSEC); a partir de la implementación del proceso de producción estadística bajo el modelo GSBPM, para su publicación en la página web del DANE</t>
  </si>
  <si>
    <t>1_bol-CSEC-2021p
2_anexos-CSEC-2021p
3_https://www.dane.gov.co/index.php/estadisticas-por-tema/cuentas-nacionales/cuentas-satelite/cuentas-economicas-cuenta-satelite-economia-del-cuidado</t>
  </si>
  <si>
    <t xml:space="preserve"> $                                       83.174.325,91</t>
  </si>
  <si>
    <t xml:space="preserve"> $                                       73.105.408,36</t>
  </si>
  <si>
    <t xml:space="preserve"> $                                    83.174.325,91</t>
  </si>
  <si>
    <t xml:space="preserve"> $                                    87.027.897,06</t>
  </si>
  <si>
    <t>Se realizó la verificación correspondiente al tercer y cuarto trimestre del cumplimiento de la meta denominada “Publicación de la Cuenta Satélite de Economía del Cuidado (CSEC) finalizada”, la cual se programó con una periodicidad anual. Verificadas las evidencias cargadas en el aplicativo se observa lo siguiente:
• Se observó boletín técnico de la Cuenta Satélite de Economía del Cuidado (CSEC) publicada el 7 de julio de 2023.
De acuerdo con lo anterior se observa el cumplimiento de la meta planteada ya que se evidenció la publicación de los datos de la cuenta satélite de Economía de cuidado, de igual manera se observa las evidencias de acuerdo con la periodicidad programada. Así las cosas respecto al seguimiento del cuarto trimestre de 2023 se observa un cumplimiento del 100% de la meta planteada.</t>
  </si>
  <si>
    <t>DSCN_21</t>
  </si>
  <si>
    <t>Publicaciones del PIB trimestral de la ciudad de Bogotá, desde el enfoque de la producción, para los periodos: cuarto trimestre de 2022, y los tres primeros trimestre de 2023, finalizadas.</t>
  </si>
  <si>
    <t>Se generaron los productos de publicación del Producto Interno Bruto de Bogotá D.C. correspondiente al I trimestre de 2023; a partir de la implementación del proceso de producción estadística bajo el modelo GSBPM, para su publicación en la página web del DANE</t>
  </si>
  <si>
    <t>"1_bol-PIBBog-ITri2023
2_anex-PIBBog-EspecmodelosPIB-ITri2023
3_anex-PIBBog-ProdConstante-ITri2023
https://www.dane.gov.co/index.php/estadisticas-por-tema/cuentas-nacionales/cuentas-nacionales-departamentales/cuentas-nacionales-departamentales-pib-trimestral-bogota-d-c"</t>
  </si>
  <si>
    <t>Se generaron los productos de publicación del Producto Interno Bruto de Bogotá D.C. correspondiente al IV trimestre de 2022; a partir de la implementación del proceso de producción estadística bajo el modelo GSBPM, para su publicación en la página web del DANE</t>
  </si>
  <si>
    <t>1_bol-PIBBog-ITri2023
2_anex-PIBBog-EspecmodelosPIB-ITri2023
3_anex-PIBBog-ProdConstante-ITri2023
4_anex-PIBBog-ProdCorriente-ITri2023
https://www.dane.gov.co/index.php/estadisticas-por-tema/cuentas-nacionales/cuentas-nacionales-departamentales/cuentas-nacionales-departamentales-pib-trimestral-bogota-d-c</t>
  </si>
  <si>
    <t>Se generaron los productos del Producto Interno Bruto (PIB) de Bogotá D.C.
II trimestre de 2023pr; a partir de la implementación del proceso de producción estadística bajo el modelo GSBPM, para su publicación en la página web del DANE</t>
  </si>
  <si>
    <t>1_bol-PIBBog-IItrim2023
2_anex-PIBBog-EspecmodelosPIB-IItrim2023
3_anex-PIBBog-ProdConstante-IItrim2023
4_anex-PIBBog-ProdCorriente-IItrim2023
5_https://www.dane.gov.co/index.php/estadisticas-por-tema/cuentas-nacionales/cuentas-nacionales-departamentales/cuentas-nacionales-departamentales-pib-trimestral-bogota-d-c</t>
  </si>
  <si>
    <t xml:space="preserve"> $                                       37.377.165,67</t>
  </si>
  <si>
    <t xml:space="preserve"> $                                       30.910.639,56</t>
  </si>
  <si>
    <t>Se generaron los productos del  Producto Interno Bruto (PIB) de Bogotá D.C.
III trimestre de 2023pr y estimación provisional de los subsectores del sector gobierno para los años 2014-2021 finalizadas;  a partir de la implementación del proceso de producción estadística bajo el modelo GSBPM, para su publicación en la página web del DANE.</t>
  </si>
  <si>
    <t>1. bol-PIBBog-IIItrim2023
2. anex-PIBBog-EspecmodelosPIB-IIItrim2023
3. anex-PIBBog-ProdConstante-IIItrim2023
4. anex-PIBBog-ProdConstante-IIItrim2023
5. https://www.dane.gov.co/index.php/estadisticas-por-tema/cuentas-nacionales/cuentas-nacionales-departamentales/cuentas-nacionales-departamentales-pib-trimestral-bogota-d-c</t>
  </si>
  <si>
    <t xml:space="preserve"> $                                    37.377.165,67</t>
  </si>
  <si>
    <t xml:space="preserve"> $                                    37.200.268,22</t>
  </si>
  <si>
    <t>Se realizó la verificación correspondiente al tercer y cuarto trimestre del cumplimiento de la meta denominada “Publicaciones del PIB trimestral de la ciudad de Bogotá, desde el enfoque de la producción, para los periodos: cuarto trimestre de 2022, y los tres primeros trimestre de 2023, finalizadas”, la cual se programó con una periodicidad trimestral. Verificadas las evidencias cargadas en el aplicativo se observa lo siguiente:
• Boletín técnico de Producto Interno Bruto (PIB) de Bogotá D.C. II trimestre de 2023 y anexos publicado el 13 de septiembre de 2023.
• Boletín técnico de Producto Interno Bruto (PIB) de Bogotá D.C. III trimestre de 2023 y anexos publicado el 7 de diciembre de 2023.
De acuerdo con lo anterior se observa el cumplimiento de la meta planteada ya que se evidenció la publicación del Producto Interno Bruto de los periodos mencionados, de igual manera se observa las evidencias de acuerdo con la periodicidad programada. Así las cosas respecto al seguimiento del tercer y cuarto trimestre de 2023 se observa un cumplimiento del 100% de la meta planteada.</t>
  </si>
  <si>
    <t>DSCN_22</t>
  </si>
  <si>
    <t>Publicación de la Cuenta Satélite de Salud (CSS), finalizada</t>
  </si>
  <si>
    <t>Un (1) boletín técnico y un (1) anexo de publicación de la CSS, finalizados</t>
  </si>
  <si>
    <t>Boletín y Anexo para revisión.</t>
  </si>
  <si>
    <t xml:space="preserve"> $                                     140.966.165,01</t>
  </si>
  <si>
    <t xml:space="preserve"> $                                     121.781.242,93</t>
  </si>
  <si>
    <t>Se generaron los productos de publicación de la Cuenta satélite de salud (CSS)
2021p – 2022pr; a partir de la implementación del proceso de producción estadística bajo el modelo GSBPM, para su publicación en la página web del DANE</t>
  </si>
  <si>
    <t>1. bol-CSS-2022pr
2. anex-CSS-2022pr
3. https://www.dane.gov.co/index.php/estadisticas-por-tema/cuentas-nacionales/cuentas-satelite/salud-y-seguridad-social/cuenta-satelite-de-salud-css</t>
  </si>
  <si>
    <t xml:space="preserve"> $                                  140.966.165,01</t>
  </si>
  <si>
    <t xml:space="preserve"> $                                  145.335.704,81</t>
  </si>
  <si>
    <t>Se realizó la verificación correspondiente al tercer y cuarto trimestre del cumplimiento de la meta denominada “Publicación de la Cuenta Satélite de Salud (CSS), finalizada”, la cual se programó con una periodicidad anual. Verificadas las evidencias cargadas en el aplicativo se observa lo siguiente:
• Boletín técnico de Cuenta satélite de salud (CSS) 2021– 2022 y su anexo publicado el 27 de octubre de 2023.
De acuerdo con lo anterior se observa el cumplimiento de la meta planteada ya que se evidenció la publicación de la cuenta satélite de salud, de igual manera se observa las evidencias de acuerdo con la periodicidad programada. Así las cosas respecto al seguimiento del tercer y cuarto trimestre de 2023 se observa un cumplimiento del 100% de la meta planteada.</t>
  </si>
  <si>
    <t>DSCN_24</t>
  </si>
  <si>
    <t>Procesamiento y piloto de resultados de la medición de la economía digital en Colombia</t>
  </si>
  <si>
    <t>Un (1) Cuadro de resultados del piloto de la medición de la economía digital en Colombia.</t>
  </si>
  <si>
    <t>Avance en el acopio y  procesamiento de resultados de la economía digital para el marco central de las cuentas nacionales asociados a una serie de tiempo a precios corrientes con carácter preliminar. Así mismo, a partir de la disponibilidad de la serie de registros de comercio exterior y de las encuestas económicas estructurales del año 2021, se adelantan actualizaciones de los indicadores de estructura de la producción, importaciones y exportaciones para incluir en los dichos cálculos para las vigencias con disponibilidad de información.</t>
  </si>
  <si>
    <t xml:space="preserve"> $                                     114.381.969,86</t>
  </si>
  <si>
    <t xml:space="preserve"> $                                       97.246.345,92</t>
  </si>
  <si>
    <t>Se generaron los productos Un (1) Cuadro de resultados del piloto de la medición de la economía digital en Colombia.</t>
  </si>
  <si>
    <t>1. CPYGI_DIGITAL_CTE_2017-2022pr
2. CPYGI_DIGITAL_IPC_2017-2022pr
3. CPYGI_DIGITAL_KTE_2017-2022pr
4. INDICADORES_PRIORIZADOS_DIGITALES_CTE_2017-2022pr
5. INDICADORES_PRIORIZADOS_DIGITALES_IPC_2017-2022pr
6. INDICADORES_PRIORIZADOS_DIGITALES_KTE_2017-2022pr</t>
  </si>
  <si>
    <t xml:space="preserve"> $                                  114.381.969,86</t>
  </si>
  <si>
    <t xml:space="preserve"> $                                  116.370.108,61</t>
  </si>
  <si>
    <t>Se realizó la verificación correspondiente al tercer y cuarto trimestre del cumplimiento de la meta denominada “Procesamiento y piloto de resultados de la medición de la economía digital en Colombia”, la cual se programó con una periodicidad anual. Verificadas las evidencias cargadas en el aplicativo se observa lo siguiente:
• Documentos en Excel que contienen:
1. Indicadores Priorizados Digitales 2017pr-2022pr (Valores a precios corrientes)
2. Cuenta de producción y generación del ingreso 2017pr-2022pr (Valores a precios constantes del año anterior)
De acuerdo con lo anterior se observa el cumplimiento de la meta planteada ya que se evidenció la documentación de los resultados de la medición de la economía digital, de igual manera se observa las evidencias de acuerdo con la periodicidad programada. Así las cosas respecto al seguimiento del tercer y cuarto trimestre de 2023 se observa un cumplimiento del 100% de la meta planteada.</t>
  </si>
  <si>
    <t>DSCN_25</t>
  </si>
  <si>
    <t>Piloto de resultados preliminares de la Cuenta Satélite del Deporte (CSD), finalizado.</t>
  </si>
  <si>
    <t>Número de resultados piloto de la Cuenta Satélite del Deporte, sobre número de resultados piloto proyectados</t>
  </si>
  <si>
    <t>Un (1) cuadro de salida de resultados preliminares de la CSD, finalizado.</t>
  </si>
  <si>
    <t>Capacitación de la fase de acopio CSD, acopio de las bases de datos  para la CSD</t>
  </si>
  <si>
    <t xml:space="preserve"> $                                                          -  </t>
  </si>
  <si>
    <t>Se generaron los productos un Piloto de resultados preliminares de la Cuenta Satélite del Deporte (CSD), finalizado</t>
  </si>
  <si>
    <t>1. Piloto resultados CSD</t>
  </si>
  <si>
    <t xml:space="preserve"> $                                                        -  </t>
  </si>
  <si>
    <t>Se realizó la verificación correspondiente al tercer y cuarto trimestre del cumplimiento de la meta denominada “Piloto de resultados preliminares de la Cuenta Satélite del Deporte (CSD), finalizado”, la cual se programó con una periodicidad anual. Verificadas las evidencias cargadas en el aplicativo se observa lo siguiente:
• Documento en Excel el cual contiene el piloto de resultados de la cuenta satélite de deporte.
De acuerdo con lo anterior se observa el cumplimiento de la meta planteada ya que se evidenció documento consolidado con los resultados preliminares de la CSD, de igual manera se observa las evidencias de acuerdo con la periodicidad programada. Así las cosas respecto al seguimiento del tercer y cuarto trimestre de 2023 se observa un cumplimiento del 100% de la meta planteada.</t>
  </si>
  <si>
    <t>DSCN_26</t>
  </si>
  <si>
    <t>Piloto de resultados preliminares de la Cuenta Satélite de Instituciones Sin Fines de Lucro (CSISFL), finalizado.</t>
  </si>
  <si>
    <t>Número de resultados piloto de la Cuenta Satélite de Instituciones Sin Fines de Lucro, sobre número de resultados piloto proyectados</t>
  </si>
  <si>
    <t>Un (1) cuadro de salida de resultados preliminares de la CSISFL, finalizado.</t>
  </si>
  <si>
    <t>Capacitación de la fase de acopio CSISFL, acopio de las bases de datos  para la CSISFL</t>
  </si>
  <si>
    <t>Se generaron los productos Piloto de resultados preliminares de la Cuenta Satélite del Deporte (CSD), finalizado</t>
  </si>
  <si>
    <t>1. Piloto resultados CSISFL</t>
  </si>
  <si>
    <t>Se realizó la verificación correspondiente al tercer y cuarto trimestre del cumplimiento de la meta denominada “Piloto de resultados preliminares de la Cuenta Satélite de Instituciones Sin Fines de Lucro (CSISFL), finalizado.”, la cual se programó con una periodicidad anual. Verificadas las evidencias cargadas en el aplicativo se observa lo siguiente:
• Documento en Excel el cual contiene el piloto de resultados de la cuenta satélite de Instituciones Sin Fines de Lucro.
De acuerdo con lo anterior se observa el cumplimiento de la meta planteada ya que se evidenció documento consolidado con los resultados preliminares de la CSISFL, de igual manera se observa las evidencias de acuerdo con la periodicidad programada. Así las cosas respecto al seguimiento del tercer y cuarto trimestre de 2023 se observa un cumplimiento del 100% de la meta planteada.</t>
  </si>
  <si>
    <t>DSCN_27</t>
  </si>
  <si>
    <t>Piloto de resultados preliminares de la Cuenta Satélite del Sector Marítimo (CSSM), finalizado.</t>
  </si>
  <si>
    <t>Número de resultados piloto de la Cuenta Satélite del Sector Marítimo, sobre número de resultados piloto proyectados</t>
  </si>
  <si>
    <t>Un (1) cuadro de salida de resultados preliminares de la CSSM, finalizado.</t>
  </si>
  <si>
    <t>Capacitación de la fase de acopio CSSM, acopio de las bases de datos  para la CSSM</t>
  </si>
  <si>
    <t>Se generaron los productos Piloto de resultados preliminares de la Cuenta Satélite del Sector Marítimo (CSSM), finalizado.</t>
  </si>
  <si>
    <t>1. Piloto resultados CSM</t>
  </si>
  <si>
    <t>Se realizó la verificación correspondiente al tercer y cuarto trimestre del cumplimiento de la meta denominada “Piloto de resultados preliminares de la Cuenta Satélite del Sector Marítimo (CSSM), finalizado”, la cual se programó con una periodicidad anual. Verificadas las evidencias cargadas en el aplicativo se observa lo siguiente:
• Documento en Excel el cual contiene el piloto de resultados de la cuenta del Sector Marítimo.
De acuerdo con lo anterior se observa el cumplimiento de la meta planteada ya que se evidenció documento consolidado con los resultados preliminares de la CSSM, de igual manera se observa las evidencias de acuerdo con la periodicidad programada. Así las cosas respecto al seguimiento del tercer y cuarto trimestre de 2023 se observa un cumplimiento del 100% de la meta planteada.</t>
  </si>
  <si>
    <t>DSCN_28</t>
  </si>
  <si>
    <t>Documentos metodológicos finalizados de los deciles de ingresos y gasto sectores institucionales.</t>
  </si>
  <si>
    <t>Documentos entregados, sobre documentos esperados</t>
  </si>
  <si>
    <t xml:space="preserve">(3) Documentos metodológicos </t>
  </si>
  <si>
    <t>script de automatización de la encuesta nacional de presupuesto para los hogares para organizar los deciles de ingresos y gastos.</t>
  </si>
  <si>
    <t>Se generaron los productos de Documentos metodológicos finalizados de los deciles de ingresos y gasto sectores institucionales.</t>
  </si>
  <si>
    <t>1. 2_11 Plan general  cuentas distributivas
2. FICHA METODOLÓGICA_Cuentas Distributivas Sector Hogares (1) - copia
3. PES-DAN-PDT-005-f-001V3 FORMATO MATRIZ NECESIDADES cuentas distributivas</t>
  </si>
  <si>
    <t>Se realizó la verificación correspondiente al tercer y cuarto trimestre del cumplimiento de la meta denominada “Documentos metodológicos finalizados de los deciles de ingresos y gasto sectores institucionales”, la cual se programó con una periodicidad anual. Verificadas las evidencias cargadas en el aplicativo se observa lo siguiente:
• Documento en Word con el plan general de cuentas distributivas de lo hogares de fecha septiembre de 2021.
• Documento en Word con la ficha metodológica de la operación estadística y sigla: Cuentas Distributivas para el Sector de los Hogares
• Matriz para: la identificación de necesidades de información estadística y caracterización de grupos de interés (directorio de usuarios)
De acuerdo con lo anterior se observa el cumplimiento de la meta planteada ya que se evidenciaron los documentos metodológicos de ingreso y gastos de sectores institucionales, de igual manera se observa las evidencias de acuerdo con la periodicidad programada. Así las cosas respecto al seguimiento del tercer y cuarto trimestre de 2023 se observa un cumplimiento del 100% de la meta planteada.</t>
  </si>
  <si>
    <t>DSCN_29</t>
  </si>
  <si>
    <t>Ampliación en la medición del grupo resto de coyuntura de las investigaciones territoriales de la Dirección de Síntesis y Cuentas Nacionales (DSCN).</t>
  </si>
  <si>
    <t>Un (1) documento de diagnóstico y apertura del grupo resto del ITAED.</t>
  </si>
  <si>
    <t>Avance en la propuesta de diagnóstico de la apertura de departamentos teniendo en cuenta la importancia económica y vocación productiva.</t>
  </si>
  <si>
    <t>$ 417.296.000,00</t>
  </si>
  <si>
    <t>$ 405.509.333,33</t>
  </si>
  <si>
    <t>$ 217.215.333,33</t>
  </si>
  <si>
    <t>Se generaron los productos de Un (1) documento de diagnóstico y apertura del grupo resto del ITAED.</t>
  </si>
  <si>
    <t>1. Documento diagnóstico y apertura grupo resto_ITAED_31122023</t>
  </si>
  <si>
    <t>Se realizó la verificación correspondiente al tercer y cuarto trimestre del cumplimiento de la meta denominada “Ampliación en la medición del grupo resto de coyuntura de las investigaciones territoriales de la Dirección de Síntesis y Cuentas Nacionales (DSCN)”, la cual se programó con una periodicidad anual. Verificadas las evidencias cargadas en el aplicativo se observa lo siguiente:
• Documento diagnóstico y apertura grupo resto indicadores trimestrales de actividad económica departamental (ITAED) de fecha diciembre de 2023.
De acuerdo con lo anterior se observa el cumplimiento de la meta planteada ya que se evidenció el documento con la Ampliación en la medición del grupo resto de coyuntura de las investigaciones territoriales, de igual manera se observa las evidencias de acuerdo con la periodicidad programada. Así las cosas respecto al seguimiento del tercer y cuarto trimestre de 2023 se observa un cumplimiento del 100% de la meta planteada.</t>
  </si>
  <si>
    <t>DSCN_30</t>
  </si>
  <si>
    <t>Diagnóstico del alcance de la medición de la economía popular en el marco de la contabilidad Nacional.</t>
  </si>
  <si>
    <t xml:space="preserve">  Un (1) documento diagnóstico del alcance de la medición de la economía popular  en el marco de la contabilidad Nacional.</t>
  </si>
  <si>
    <t>se realizaron las actividades de revisión documental del Plan Nacional de Desarrollo relacionado con la economía popular y al Sistema de Cuentas Nacionales de Naciones Unidas (SCN2008) con el fin de identificar los lineamientos relacionados a la economía informal y a la economía popular.</t>
  </si>
  <si>
    <t xml:space="preserve"> Se generaron los productos de Un (1) documento diagnostico del alcance de la medición de la economía popular  en el marco de la contabilidad Nacional.</t>
  </si>
  <si>
    <t>1. Documento de diagnóstico para la medición de la economía popular</t>
  </si>
  <si>
    <t>Se realizó la verificación correspondiente al tercer y cuarto trimestre del cumplimiento de la meta denominada “Diagnóstico del alcance de la medición de la economía popular en el marco de la contabilidad Nacional”, la cual se programó con una periodicidad anual. Verificadas las evidencias cargadas en el aplicativo se observa lo siguiente:
• Documento Word con el diagnostico del sistema de información de la economía popular de fecha diciembre de 2023.
De acuerdo con lo anterior se observa el cumplimiento de la meta planteada ya que se evidenció el documento con el diagnostico de medición de la economía popular, de igual manera se observa las evidencias de acuerdo con la periodicidad programada. Así las cosas respecto al seguimiento del tercer y cuarto trimestre de 2023 se observa un cumplimiento del 100% de la meta planteada.</t>
  </si>
  <si>
    <t>DSCN_31</t>
  </si>
  <si>
    <t>Inicio de la primera fase del proceso de documentación de la Productividad Total de los Factores (PTF) en el marco de la contabilidad nacional.</t>
  </si>
  <si>
    <t xml:space="preserve"> Un (1) documento Borrador de plan general para la medición de la PTF en el marco de la contabilidad nacional.</t>
  </si>
  <si>
    <t>Se adelantaron trabajos para el plan general, donde se realizaron avances en la introducción, identificación y confirmación de necesidades, justificación, objetivo y alcance y conceptos básicos, variables, indicadores estadisticos y clasificaciones</t>
  </si>
  <si>
    <t xml:space="preserve"> Se generaron los productos de Un (1) documento Borrador de plan general para la medición de la PTF en el marco de la contabilidad nacional.</t>
  </si>
  <si>
    <t>1. Plan General DANE PTF 2023 -revisión 6</t>
  </si>
  <si>
    <t>Se realizó la verificación correspondiente al tercer y cuarto trimestre del cumplimiento de la meta denominada “Inicio de la primera fase del proceso de documentación de la Productividad Total de los Factores (PTF) en el marco de la contabilidad nacional”, la cual se programó con una periodicidad anual. Verificadas las evidencias cargadas en el aplicativo se observa lo siguiente:
• Documento Word con plan general para el cálculo de la productividad total de los factores (PTF) de fecha diciembre de 2023.
De acuerdo con lo anterior se observa el cumplimiento de la meta planteada ya que se evidenció el documento inicial de la productividad total de los factores PTF, de igual manera se observa las evidencias de acuerdo con la periodicidad programada. Así las cosas respecto al seguimiento del tercer y cuarto trimestre de 2023 se observa un cumplimiento del 100% de la meta planteada.</t>
  </si>
  <si>
    <t>DSCN_32</t>
  </si>
  <si>
    <t>Documento para el plan general de la estrategia de medición del valor de los datos de la economía digital.</t>
  </si>
  <si>
    <t>Documentos elaborados , sobre documentos entregados</t>
  </si>
  <si>
    <t>Un (1) documento de avance del Plan General para la medición del valor de los datos.</t>
  </si>
  <si>
    <t>avance en el acopio y  procesamiento de los cálculos de resultados de los balances oferta utilización y de los indicadores priorizados digitales, con carácter preliminar, para la serie 2017-2021 a precios corrientes</t>
  </si>
  <si>
    <t>Se generaron los productos de Un (1) documento de avance del Plan General para la medición del valor de los datos.</t>
  </si>
  <si>
    <t>Se realizó la verificación correspondiente al tercer y cuarto trimestre del cumplimiento de la meta denominada “Documento para el plan general de la estrategia de medición del valor de los datos de la economía digital”, la cual se programó con una periodicidad anual. Verificadas las evidencias cargadas en el aplicativo se observa lo siguiente:
• Documento Word con la medición de los datos y bases de datos acción c.10 plan nacional de infraestructura de datos con fecha de diciembre 2023.
De acuerdo con lo anterior se observa el cumplimiento de la meta planteada ya que se evidenció el documento con el plan general para la medición de los datos, de igual manera se observa las evidencias de acuerdo con la periodicidad programada. Así las cosas respecto al seguimiento del tercer y cuarto trimestre de 2023 se observa un cumplimiento del 100% de la meta planteada.</t>
  </si>
  <si>
    <t>Dirección de Censos y Demografía - DCD</t>
  </si>
  <si>
    <t>Bases de datos de la temática de salud</t>
  </si>
  <si>
    <t>DCD_1</t>
  </si>
  <si>
    <t>Boletines y cuadros de salida con información estadística de nacimientos y defunciones a nivel nacional producidos, para el registro de hechos vitales en Colombia.</t>
  </si>
  <si>
    <t>Número de entregas trimestrales de boletines y cuadros de salida producidos por la dirección técnica, para su publicación en página web.</t>
  </si>
  <si>
    <t>Boletines y cuadros de salida con información estadística de nacimientos y defunciones a nivel nacional producidos.</t>
  </si>
  <si>
    <t>Se realizó la publicación de cifras trimestrales de nacimientos, defunciones fetales y no fetales con la información
 IV trimestre 2022pr,
acumulado 2022pr y año corrido 2023pr</t>
  </si>
  <si>
    <t>PDF, con pantallazo de la página WEB donde están las publicaciones y enlaces para consulta de:
*Boletín técnico: nacimientos
*Boletín técnico: defunciones fetales y no fetales
*Cuadros de salida  de nacimientos y de defunciones fetales y no fetales
https://www.dane.gov.co/index.php/estadisticas-por-tema/demografia-y-poblacion/nacimientos-y-defunciones</t>
  </si>
  <si>
    <t>Se realizó publicación de cifras trimestrales de nacimientos, defunciones fetales y no fetales con la información
 I trimestre 2023pr,
acumulado 2022pr y año corrido 2023pr</t>
  </si>
  <si>
    <t>Se realizó publicación el 21 de septiembre, de cifras trimestrales de nacimientos, defunciones fetales y no fetales con la información: II trimestre 2023pr,acumulado 2022pr y año corrido 2023pr</t>
  </si>
  <si>
    <t>PDF, con pantallazo de la página WEB donde están las publicaciones y enlaces para consulta de:
*Boletín técnico: nacimientos
*Boletín técnico: defunciones fetales y no fetales
*Cuadros de salida  de nacimientos y de defunciones fetales y no fetales
Link web: https://www.dane.gov.co/index.php/estadisticas-por-tema/demografia-y-poblacion/nacimientos-y-defunciones</t>
  </si>
  <si>
    <t>$ 1.291.184.452,00</t>
  </si>
  <si>
    <t>$ 1.210.338.175,00</t>
  </si>
  <si>
    <t>$ 828.893.573,00</t>
  </si>
  <si>
    <t>De acuerdo a las evidencias aportadas se encuentran efectivamente publicados  de manera trimestral los boletines con la estadistica de nacimientos y defunciones cumpliendo con la meta propuesta de cuatro publicaciones( cabe aclarar que las publicaciones van a trimestre cumplido inmediatamente anterior, en diciembre se publica el corte del estadisticas III Trimestre). se mantiene la sugerencia de dejar en la carpeta de evidencias el informe definitivo con pdf. que fue publicado.</t>
  </si>
  <si>
    <t>Documentos metodológicos del censo de población y vivienda</t>
  </si>
  <si>
    <t>DCD_4</t>
  </si>
  <si>
    <t>Documentos preliminares: plan general y diseño temático, para la operación censal liderada por la DCD en materia agropecuaria.</t>
  </si>
  <si>
    <t>Número de documentos producidos</t>
  </si>
  <si>
    <t>Documento preliminares: (i) plan general y (ii)documento metodológico del diseño temático, elaborados.</t>
  </si>
  <si>
    <t>Para esta meta de tres documentos se ha avanzado en un documento con la primera aproximación del Plan General como elemento fundamental de la primera fase del modelo GSBPM, basándose en el PES- Plan Estadístico Sectorial Agropecuario 2022-2026, proponiendo unos objetivos a partir de este documento. Se proponen unos indicadores que se esperan calcular con los resultados del CNA , describiendo la unidad de observación y abordando elementos adicionales que hacen parte del diseño como el componente tecnológico y capacitación faltando el desarrollo del marco conceptual. El documento propone un método e instrumento de recolección, describe que el marco censal que se utilizará para el IV-CNAR, corresponde al Marco Maestro Rural y Agropecuario (MMRA) que fue el principal producto del III-CNA y se ha venido actualizando constantemente con la realización de la ENA.</t>
  </si>
  <si>
    <t>$ 20.132.660.083,47</t>
  </si>
  <si>
    <t>$ 11.944.318.886,71</t>
  </si>
  <si>
    <t>$ 2.150.202.331,61</t>
  </si>
  <si>
    <t xml:space="preserve">En la verificacion se encuentran los documentos denominados Aproximación plan general  CNA V2 y diseño conceptual metodologico CNA V2, de manera que atendiendo a la meta,  "entrega de un preliminar de los documentos"estos  corresponden a los planteados como entregable a 2023. </t>
  </si>
  <si>
    <t>DCD_5</t>
  </si>
  <si>
    <t>Documentación del diseño del conteo intercensal de población y vivienda 2025, elaborado.</t>
  </si>
  <si>
    <t>(i) preliminar ruta metodológica del proceso de participación en el Conteo Intercensal con los grupos étnicos (ii) Diseño temático( plan de pruebas, plan de recolección, documento producidos para componente geográfico, diseño operativo y logístico.(iii) Construcción (pruebas cognitivas y de campo).</t>
  </si>
  <si>
    <t>i) PRELIMINAR RUTA METODOLÓGICA PARA LA CONSULTA PREVIA Y CONCERTACIÓN DEL CONTEO INTERCENSAL DE COLOMBIA 2025 CON GRUPOS ÉTNICOS.  ii)PLAN DE PUEBAS CONTEO INTERCENSAL</t>
  </si>
  <si>
    <t>Versiones preliminares de los siguientes documentos:
Diseño temático; Diseño operativo; Instrumento de recolección; Matriz Pruebas; 
Primeros resultados pruebas escritorio y campesinado.</t>
  </si>
  <si>
    <t>DISEÑO TEMATICO_19_07_2023
Diseño_Operativo_V1_V20230802
Cuestionarios_Hogares_LEA_HC_Conteo_Intercensal_04_07_2023
Plan de Pruebas_Temáticas_Conteo_Intercensal_Agosto_2323
Presentación_Pruebas_escritorio_ClPV_Sep_123</t>
  </si>
  <si>
    <t xml:space="preserve">Se encuentra en el repositorio de evidencias las carpetas denominadas Diseño Tematico; Construcción y Ruta metodologica, las cuales continen documentos de trabajo y las presentaciones:  de Propuesta_Diseño_Marco_CIPV 20230913.pptx,Presentación_Pruebas_escritorio_ClPV 202309.pptx; i. Ruta Metod Cons previa y concertación CIPV - pueblos Indígenas V1-202312.docx con las cuales se atiende los entregables establecidos para  el cumplimiento de la meta. </t>
  </si>
  <si>
    <t>DCD_6</t>
  </si>
  <si>
    <t>Sistema de información del pueblo Wayuu diseñado, en cumplimiento de la sentencia T 302 del 2017 y auto 696 de 2022.</t>
  </si>
  <si>
    <t>Porcentaje de avance en el diseño del sistema</t>
  </si>
  <si>
    <t>(i) Documentación técnica para la producción y recolección de información sociodemográfica del pueblo Wayuu (DCD) (ii) Información cartográfica marco (DIG) (iii) Documentos de diseño del sistema (DIRPEM) (iv) Diseño y desarrollo de la infraestructura tecnológica del sistema (OSIS).</t>
  </si>
  <si>
    <t>Se avanzó en las actividades para el Sistema de información del pueblo Wayuu creado, en cumplimiento de la sentencia T 302 del 2017 y auto 696 de 2022.</t>
  </si>
  <si>
    <t>(i) Documentación técnica para la producción y recolección de información sociodemográfica del pueblo Wayuu (DCD). ii) Propuesta técnica Sistema de Información. iii) Formulario de Registro. iv)Actas de reunión con el pueblo Wayuu. v) istas de asistencia.</t>
  </si>
  <si>
    <t xml:space="preserve">De acuerdo al reporte del proceso los documentos aportados cumplen con el 100%  dela meta propuesta, se evidencian  en el repositorio las cuatro carpetas correspondintes a los entregables,  en las cuales se encuentran los documentos soporte del trabajo realizado.  se sugiere  aclarar la formula de medicion de la meta y si los entregables tienes algun documentos final que sea avalado y/o publicado. </t>
  </si>
  <si>
    <t>DCD_7</t>
  </si>
  <si>
    <t>Reporte participativo y concepto de viabilidad del herorreconocimiento, la agenda integral y un plan integral de preparación para el próximo censo, en cumplimiento de la sentencia T 276 de 2022</t>
  </si>
  <si>
    <t>(i) reporte participativo (ii) listados de asistencia (iii) ayudas de memoria.</t>
  </si>
  <si>
    <t>A la fecha se han realizado avances satisfactorios relacionados con:
- la atención al cumplimiento de las ordenes emitidas por la corte constitucional.
- La consolidación de un proceso de concertación con las organizaciones accionantes de la sentencia y las entidades gubernamentales y de control que están comprometidas en la sentencia.
- El avance en la construcción del documento sobre las lecciones aprendidas, de las oportunidades y desafíos que conlleva en la identificación de la población afrodescendiente del pis en las próximas operaciones estadísticas. (orden 2).
- El desarrollo de una muestra censal en “un piloto” en las cuatro ciudades del país con mayor omisión censal para la población afrodescendiente del país en el censo 2018; poniendo a prueba las preguntas de autorreconocimiento y heterorreconocimiento, para evaluar la viabilidad para complementar los resultados que ofrece el sistema de autorreconocimiento étnico en esta población. (Orden 3).
- La consolidación el fortalecimiento del enfoque diferencial étnico-racial en la Agenda Integral Étnica, a través del conjunto de acciones previstas para ampliar la oferta estadística de las comunidades negras, afrocolombianas, raizales y palenqueras del país.
- La conformación de un plan Integral de Preparación para el Censo en materia de identificación de los pueblos negros, afrocolombianos, raizales y palenqueros.</t>
  </si>
  <si>
    <t>En la carpeta de evidencias se encuentran cuatro documentos relacionados directamente con el proprosito  general establecido en en la meta; lo cual daria cuenta del cumplimiento del mismo, sin embargo se observa que no  corresponden a los entregables establecidos  en las misma, atendiendo a que se proyectan listas de asistencia y soportes de participacion; los cuales no estan en las evidencias aportadas.  Se sugiere  revisar la correspondencia de los entregables con el proposito de la meta y sus evidencias. por ultimo se hace la observacion para aclara en cuanto a los informes que acompañan el entregable, estos deben ser documentos definitivos  con referencia de quien proyecta,  avales y vistos buenos</t>
  </si>
  <si>
    <t>Cuadros de resultados para la temática de demografía y población</t>
  </si>
  <si>
    <t>DCD_9</t>
  </si>
  <si>
    <t>Propuesta metodológica con variables socio ambientales a desarrollar en las operaciones estadísticas, en respuesta al Copes 4058 sobre variabilidad climática.</t>
  </si>
  <si>
    <t>Porcentaje de avance en la elaboración de la Propuesta metodológica con variables socio ambientales a desarrollar en las operaciones estadísticas</t>
  </si>
  <si>
    <t>Propuesta metodológica elaborada</t>
  </si>
  <si>
    <t>Avance en la elaboración de la Propuesta metodológica con variables socio ambientales a desarrollar en las operaciones estadísticas</t>
  </si>
  <si>
    <t>Matriz caracterización requerimientos de información Variabilidad Climática DCD-9</t>
  </si>
  <si>
    <t>$ 2.756.608.873,13</t>
  </si>
  <si>
    <t>$ 2.258.524.326,66</t>
  </si>
  <si>
    <t>$ 1.282.158.312,46</t>
  </si>
  <si>
    <t>Se encuentra en el repositorio el documento COMPES 4058 VAR CLIM DANE; el cual corresponde a  la meta establecida como Propuesta metodológica; se deja la recomendación de ubicar como evidencia en el repositorio  y se sugiere  que al ser estos  documentos definitivos  deben incluir  la  referencia de quien proyecta,  avales y vistos buenos</t>
  </si>
  <si>
    <t>DCD_10</t>
  </si>
  <si>
    <t>Producción de información sobre los pueblos y comunidades étnicas del país, para los grupos de interés</t>
  </si>
  <si>
    <t>Número de solicitudes de información atendidas/número de solicitudes de información del GIT CEE * 100</t>
  </si>
  <si>
    <t xml:space="preserve"> Cuadros de salida y oficios de respuesta</t>
  </si>
  <si>
    <t>Pueblos y comunidades étnicas.</t>
  </si>
  <si>
    <t>Participación en mesas de trabajo para el cumplimiento de los acuerdos del PND 2022-2026</t>
  </si>
  <si>
    <t>UNFPA_acuerdo de financiación 008 de 2023 DCD-10</t>
  </si>
  <si>
    <t>Participacion en mesas de trabajo para el cumplimiento de los acuerdos del PND 2022-2026</t>
  </si>
  <si>
    <t xml:space="preserve">Se encuentra en la  carpeta de evidencias el cuadro establecido para el entregable,  el cual registra la cantidad  de solicitudes  de información recibidas  por mes,  sin embargo para un seguimiento efectivo de la meta se sugiere complementar el registro con mayor información atendiendo que la medición indica la cantida solicitada, en relación a la cantidad atendida. De otra parte se sugiere nutrir la evidencia con el complemento del entrgable " Cuadros de salida y oficios de respuesta" bien sea con el soporte del repositorio de las comunicaciones o su repectivo link de acceso. </t>
  </si>
  <si>
    <t>DCD_11</t>
  </si>
  <si>
    <t>Documento metodológico para la identificación de los territorios indígenas ubicados en áreas no municipalizadas de los departamentos de Amazonas, Guainía y Vaupés elaborado, en cumplimiento de la ley 632 de 2018.</t>
  </si>
  <si>
    <t>Documento metodológico realizado</t>
  </si>
  <si>
    <t>Documento metodológico</t>
  </si>
  <si>
    <t>A la fecha se ha avanzado en el estudio previo de las formas organizativas propias y la aplicación de la metodología de Conteo de techos de edificaciones, con el programa QGis utilizando imágenes de satélite de las plataformas Bing Satélite, Google Satélite y Esti. para tener como producto el conteo completo en las áreas Clase 3 (rural disperso) como insumo base para acoplar al marco geoestadístico la ubicación de nuevas comunidades en territorios apartados, con el fin de hacer una estimación de viviendas con fines operativos y la estructuración de una Metodología para un eventual operativo en implementación del Decreto Ley 632 de 2018. Adicionalmente se culminó la Ficha Metodológica para la Identificación de Población en Territorios Indígenas en Áreas no municipalizadas.</t>
  </si>
  <si>
    <t xml:space="preserve">Se encuentra en el repositorio el documento Documento metodologico de conteo poblacional y su ficha metodologica;  los cuales corresponden efectivamente  a  la meta establecida como Propuesta metodológica; el  proceso reporta cumplimiento de 100%  de la meta, sin embargo  para validar este cumplimeinto  recomienda  ubicar como evidencia en el repositorio   los  documentos definitivos, con sus logos correspondientes y   deben incluir  la  referencia de quien proyecta,  avales y vistos buenos. </t>
  </si>
  <si>
    <t>DCD_12</t>
  </si>
  <si>
    <t>Sistema de seguimiento permanente a las proyecciones conformado, en el marco de fenómenos coyunturales que afecten la dinámica poblacional</t>
  </si>
  <si>
    <t>(i) Documento metodológico (ii) cuadros salida</t>
  </si>
  <si>
    <t>Durante el segundo trimestre de 2023, se llevó a cabo la actualización de las proyecciones de población posteriores a la COVID-19, teniendo en cuenta el impacto de la pandemia en los diferentes componentes demográficos. Además, se han estado probando métodos para rediseñar las estimaciones de estas proyecciones, lo cual ha implicado la construcción de tablas de contingencia y la recopilación de información demográfica.</t>
  </si>
  <si>
    <t>- Proyecciones post COVID-19.zip
- Rediseño de las estimaciones proyecciones.zip</t>
  </si>
  <si>
    <t xml:space="preserve">Se encuentra el documento PROYECCIONES POBLACIONALES EN ÁREAS 
MENORES EN COLOMBIAS,  en el repositorio de evidencias, correspondiente al entregable establecido; se sugiere dejar evidencia de su publicación o ubicacion con link de acceso. </t>
  </si>
  <si>
    <t>DCD_13</t>
  </si>
  <si>
    <t>Documentos de análisis demográfico postcensales elaborados teniendo en cuenta los resultados del CNPV 2018 y otras fuentes de información.</t>
  </si>
  <si>
    <t>Durante el primer semestre de 2023, se centró el análisis demográfico en la estimación de la mortalidad infantil, así como en el desarrollo de programas de capacitación para el personal de la DCD en demografía básica y en el análisis demográfico a nivel municipal para respaldar el aplazamiento catastral de ciertos municipios. Para esto último, se llevaron a cabo ejercicios de clusterización para clasificar los municipios.
En la elaboración de los documentos de investigación, se ha llevado a cabo la recopilación de literatura pertinente que oriente los estudios sobre mortalidad, morbilidad, fecundidad y familia.
De igual forma se ha participado en la mesa nacional de seguimiento a la política de familia, la cual se reactivo desde el segundo trimestre del 2023.</t>
  </si>
  <si>
    <t>- Aplazamiento Catastral DCD.zip
- Tasa de Mortalidad Infantil 2021.zip
- Literatura Documentos de Investigación.zip</t>
  </si>
  <si>
    <t>Se encuentra la evidencia en el repositorio correspondiente,  a los entregables establecidos con dos carpetas  (i) Documento metodológico y   (ii) cuadros salida; las cuales contienes los documentos soporte de trabajo sin mabergo el documentos metodologico debe ser el documentos final y se sugiere se ubique la version definitiva con sus logos correspondientes y   deben incluir  la  referencia de quien proyecta,  avales y vistos buenos.</t>
  </si>
  <si>
    <t>DCD_14</t>
  </si>
  <si>
    <t>Socializaciones focalizada de información demográfica y poblacional con enfoque territorial.</t>
  </si>
  <si>
    <t>(i) Ayuda de memoria (ii) listados de asistencia (iii) informes técnicos</t>
  </si>
  <si>
    <t xml:space="preserve">Durante el primer semestre de 2023, la DCD participó en el Congreso Nacional de Municipios, que tuvo lugar en la ciudad de Cartagena. En este congreso, se compartieron las cifras de población y demográficas con los distintos entes territoriales participantes. Además, se ha estado trabajando en colaboración con DICE en el rediseño del entorno web de las proyecciones de población y el entorno demográfico, con el objetivo de hacerlo más amigable y comprensible para los usuarios de la información.
Con el fin de difundir información sobre la mortalidad infantil, se ha desarrollado un visor departamental que permite observar la evolución de este indicador desde 1980 hasta 2021 para cada departamento.
Además, se sometió la operación de proyecciones de población a la evaluación ética del SETE, lo que implicó realizar un autodiagnóstico de dicha operación y presentarlo al comité evaluador del SETE.
Asimismo, se han llevado a cabo reuniones internas en el DANE y con el UNFPA, en las cuales se han establecido notas conceptuales para identificar y evaluar los requerimientos de información estadística territorial disponible. 
Se realizó socialización información sociodemográfica de que dispone el DANE, utilizando el criterio de menor a mayor calificación del índice del Índice de Capacidad Estadística Territorial con el fin de identificar necesidades de información poblacional y demográfica en los territorios con las autoridades en los municipios Montebello (Antioquia), Valparaiso (Cauca) y el Área Metropolitana de Cúcuta
</t>
  </si>
  <si>
    <t>Congreso Cartagena 
•	Rediseño Esquema de Publicación.zip
•	Visor_TMI.xlsx
•	Propuesta nota conceptual_17052023.docx
•	PPT_PPET_Eval_Etica_jcz.pptx
•	Socialización enfoque territorial</t>
  </si>
  <si>
    <t xml:space="preserve">Se evidencia el cargue de los entregables relacionados  a medir  en cuanto a Socializaciones focalizada de información demográfica y poblacional, en el segundo semestre 2023 y se soporta las socializaciones realizadas en Cucuta, Manizalez; Montebello y Suesca con sus repectivas listas de asistencia y ayudas de memoria.  Se sugiere que a fin de tener claridad del cumplimiento de acuerdo al alcance  anexar el cronograma proyecta frente a las socializacion efectivamente realizadas.  </t>
  </si>
  <si>
    <t>Boletines técnicos de la temática demografía y población</t>
  </si>
  <si>
    <t>DCD_15</t>
  </si>
  <si>
    <t>Informes de estadística sociodemográfica aplicada, con el aprovechamiento de la información poblacional y demográfica, revisados.</t>
  </si>
  <si>
    <t>Número de informes de estadística sociodemográfica aplicada</t>
  </si>
  <si>
    <t>Informes de estadística sociodemográfica aplicada producidos</t>
  </si>
  <si>
    <t xml:space="preserve">Se han adelantado las siguientes gestiones:
Análisis y definición pares externos de revisión de los documentos.
Definición y envío del formato del acuerdo de confidencialidad para firma de los pares. Así como recepción de los acuerdos diligenciados y firmados.
Envío de los documentos a los pares para su revisión.
Actualmente los pares se encuentran revisando los documentos asignados, se espera contar con los documentos revisados en las fechas previstas.
</t>
  </si>
  <si>
    <t>$ 1.744.825.000,00</t>
  </si>
  <si>
    <t>$ 954.090.871,80</t>
  </si>
  <si>
    <t>$ 485.796.414,00</t>
  </si>
  <si>
    <t xml:space="preserve">Se encuentran en repositorio cuatro  documentos   con relacion directa a a la meta establecida: Aplicación del método de orfandad utilizando la ENDS 2015 y la GEIH 2021 VF 20231123.docx; Demografía rural en Colombia VF20231130.docx; Dinámica demográfica y sus efectos en la config urb de bogotá VF 202312.docx; Población NARP Chocó VF20231128.docx.  Atendiendo a que  el entregables establece informes   y no documentos de trabajo, se sugiere se ubique la versión definitiva con sus logos correspondientes incluyendo  la  referencia de quien proyecta,  avales y vistos buenos.se sugiere dejar evidencia de su publicación o ubicación con link de acceso. </t>
  </si>
  <si>
    <t>DCD_16</t>
  </si>
  <si>
    <t>Metodologías demográficas aplicadas: documentos metodológicos para la actualización continua de la producción de información poblacional y demográfica, elaborados.</t>
  </si>
  <si>
    <t>Número de documento metodológicos elaborados.</t>
  </si>
  <si>
    <t>(i) documento metodológico sobre fecundidad, (ii) estimación de la mortalidad adulta</t>
  </si>
  <si>
    <t>Versiones preliminares de los 2 documentos asociados a las temáticas descritas en la meta y entregables.</t>
  </si>
  <si>
    <t>Niveles y tendencias de las Tasas de Fecundidad Global y Específicas por edad en Colombia para el periodo 2004 – 2021: Tres posibilidades de estimación a partir del Método Indirecto de Hijos Propios con base en el Censo 2018 y las Encuestas Sociodemográficas GEIH-2021 y ENCV-2021.
Comparación de modelos para estimación de mortalidad en edades adultas en Colombia</t>
  </si>
  <si>
    <t xml:space="preserve">Se encuentra como evidencia  del entregable correspondinte al segundo semetre el documento Informe_Metodológico_Estimación_Fecundidad_Método_Hijos_Propios V3 202312.docx. Se sugiere  para validar el cumplimiento de  la  meta se ubique la versión definitiva con sus logos correspondientes incluyendo  la  referencia de quien proyecta,  avales y vistos buenos.se sugiere dejar evidencia de su publicación o ubicación con link de acceso. </t>
  </si>
  <si>
    <t>DCD_17</t>
  </si>
  <si>
    <t xml:space="preserve"> Documento metodológico sobre la combinación de métodos demográficos y estadísticos para establecer los impulsores demográficos del comportamiento reproductivo en Colombia</t>
  </si>
  <si>
    <t>Un documento para la aplicación de métodos demográficos y estadísticos que permitan establecer los determinantes en materia de fecundidad y análisis reproductivo</t>
  </si>
  <si>
    <t>Para el cumplimiento de esta meta son necesarias 3 fuentes principales que posibilitan estimaciones de fecundidad: Censos, GEIH y las Estadísticas Vitales.
Se priorizó el trabajo de análisis de series de tiempo y estadística descriptiva del comportamiento de la natalidad a partir de las Estadísticas Vitales. 
Se aplican diferentes modelos SARIMA para analizar el comportamiento de la natalidad en términos de la tendencia, su variabilidad y la estacionalidad.
Este ejercicio conforma también un análisis de la fuente y complementar el análisis sobre la variable natalidad.
Se espera culminar con el documento en la fecha prevista.</t>
  </si>
  <si>
    <t xml:space="preserve">Se Encuentran en repositorio Doc Metodológico Impulsores Demográficos Comportamiento Reproductivo V1-202312.docx. Se sugiere  para validar el cumplimiento de  la  meta se ubique la versión definitiva con sus logos correspondientes incluyendo   avales y vistos buenos.se sugiere dejar evidencia de su publicación o ubicación con link de acceso. </t>
  </si>
  <si>
    <t>DCD_18</t>
  </si>
  <si>
    <t>Estimación de la población en áreas menores a partir del uso de modelos experimentales.</t>
  </si>
  <si>
    <t>Cuadros de salida con la población a nivel municipal (estadística con intervalos de credibilidad)</t>
  </si>
  <si>
    <t>Avances en la generación del código en el software utilizado para las siguientes actividades:
i. determinación área de estudio; ii.  descarga de imágenes satelitales Sentinel 2; iii. generación de conjuntos de datos y ajuste de la red neuronal; iv generación de conjuntos de datos.
Se espera culminar con los entregables en la fecha prevista.</t>
  </si>
  <si>
    <t xml:space="preserve">Se verifica el documento presentado en el repositorio de videncias denominado"Resultados ensamble predicción Residencia Adminsitrativa.xlsx" el cual muestra el  resultado en tabla dinamica, de los datos  procesados guardando relación directa con le propósito de la meta establecida. </t>
  </si>
  <si>
    <t>DCD_19</t>
  </si>
  <si>
    <t>Informe de investigación en estadística aplicada para el ámbito sociodemográfico.</t>
  </si>
  <si>
    <t>Número de artículos producidos</t>
  </si>
  <si>
    <t>(i) Informe de intercambio de conocimientos, en el marco del Convenio: DANE - Universidades Oxford y Southampton.
(ii) Memorias de los espacios de trabajo adelantados entre los equipos  de DANE - Universidades Oxford y Southampton.
(iii) Documento técnico resultado de la asistencia técnica para el intercambio de información de registros administrativos para la estimación de la población en áreas menores.</t>
  </si>
  <si>
    <t>Informe del Taller sobre modelamiento estadístico de la población para el apoyo a los Censos - fuentes y técnicas de información innovadoras DANE, UNFPA, Universidad de Oxford</t>
  </si>
  <si>
    <t>Report_Statistical Modelling_drl_ALAP</t>
  </si>
  <si>
    <t>i. Reporte enviado por la Universidad de Oxford, sobre la distribución de los fondos durante las visitas técnicas.
ii. Presentaciones realizadas por la Universidad de Oxford en la visita técnica sobre: Estimaciones de población y exploración de registros administrativos.
iii. Documento de revisión de literatura sobre la asistencia técnica en la estimación poblacional a partir de registros administrativo.</t>
  </si>
  <si>
    <t>1. Reporte Oxford visitas técnicas.pdf
2. PPT Admin records exploration.ppt
2. PPT Nowcasting Population.ppt
3. Literature Review DANE.pdf</t>
  </si>
  <si>
    <t xml:space="preserve">La formula del indicador no corresponde a la medición de la meta;  se entrega el soporte de documento  preliminar "Propuesta_metodológica_Prediccion_Residencia_Admin_202312 V1.docx"  para evidenciar el cumplimiento del 100% de la meta se sugiere  documentar la versión definitiva con sus logos correspondientes incluyendo  la  referencia de quien proyecta,  avales y vistos buenos.se sugiere dejar evidencia de su publicación o ubicación con link de acceso. </t>
  </si>
  <si>
    <t>DCD_20</t>
  </si>
  <si>
    <t>La historia demográfica de la violencia en Colombia, producida.</t>
  </si>
  <si>
    <t>(i) Un documento con la historia demográfica de la violencia en Colombia.</t>
  </si>
  <si>
    <t>Se ha culminado con la generación de la parte del documento para los departamentos de Nariño, Cauca y Valle del Cauca.
Para el departamento de Antioquia se ha avanzado en: Revisión de bibliografía especializada, recopilación (EEVV, Proyecciones de Población, CNPV 2018, RUV y proyecto CEV-HRDAG-JEP (uso de 30 réplicas)), organización y análisis de la información.
Se espera culminar con el documento en la fecha prevista.</t>
  </si>
  <si>
    <t xml:space="preserve">se entrega el soporte de documento  preliminar "Informe consolidado efectos violencia deptos.pdf"  para evidenciar el cumplimiento del 100% de la meta se sugiere  documentar la versión definitiva con sus logos correspondientes incluyendo  la  referencia de quien proyecta,  avales y vistos buenos.se sugiere dejar evidencia de su publicación o ubicación con link de acceso. </t>
  </si>
  <si>
    <t>DCD_21</t>
  </si>
  <si>
    <t xml:space="preserve">Sistema de Información Estadística de Migración (SIEM) actualizado,  para la toma de decisiones y la evaluación de la Política Integral Migratoria colombiana. </t>
  </si>
  <si>
    <t>Cuadros de resultados para alimentar el SIEM y un documento de análisis y diseño del SIEM</t>
  </si>
  <si>
    <t>Durante el tercer trimestre de 2023, se ha adelantado la construcción del documento del tercer reporte de migración, en el que se ha destacado sobre todo los avances en relación al desplazamiento interno.
En esta misma línea la DCD ha trabajado de la mano del grupo EGRISS, con el que se han compartido experiencias en la medición del desplazamiento forzado.
La DCD fue participe del Segundo Encuentro Internacional de Migraciones "Fronteras e Integración 2023", y de la plenaria con la comisión segunda de la Cámara de Representantes, donde se toco como tema central las problemáticas de migración desde la perspectiva regional.
Adicionalmente se ha trabajado con los comentarios sobre los indicadores propuestos para la medición de la implementación del Pacto Mundial Sobre Migración.</t>
  </si>
  <si>
    <t>El proceso reporta cumplimiento de la meta al  100%  y  este se soporta con la entrega de   las evidencias en  las tres carpetas establecidas como evidencia  "cuadros de resultado", "documentos de analisis" y "documentos de diseño" dentro de las cuales se encuentran los documentos de trabajo documentando la   Información Estadística de Migración (SIEM)</t>
  </si>
  <si>
    <t>DCD_22</t>
  </si>
  <si>
    <t xml:space="preserve">Conteos de población basado en el Registro Estadístico Base de Población (REBP) para los años 2021, como ejercicio complementario del diseño del conteo intercensal. </t>
  </si>
  <si>
    <t>(i) documento técnico y cuadros de salida resultado del diagnóstico de la variable de municipio de residencia habitual. (ii) Documento técnico sobre el conteo de población basado en el REBP.</t>
  </si>
  <si>
    <t>A corte 30 de septiembre se han sostenido reunipones con Federico Segui, quien es consultor contratado por UNFPA en donde se han explicado los procesos para la vinculación de los diferentes registros administrativos y la metodología que se está implementado para la definición de la residnecia administrativa (residnecia a nivel municipal basada en la información de los RRAA). Esta consultoría tendrá como producto un informe que permita avanzar en la construcción de un conteo poblacional basado en RRAA</t>
  </si>
  <si>
    <t xml:space="preserve">Se encuentra como evidencia del cumplimiento de la meta una carpeta con actas de reunion, otra con Mapas y scatterplots Residencia Administrativa y un documento;  Propuesta_metodológica_Prediccion_Residencia_Admin_2023 1 - Copia.docx; sin embargo no es posible validar su cumplimiento. Atendiendo al entregable establecido (i) documento técnico y cuadros de salida resultado del diagnóstico de la variable de municipio de residencia habitual. (ii) Documento técnico sobre el conteo de población basado en el REBP. Estos  no se encuentran en el repositorio; se resalta que estos documentos deben ser los definitivos y en lso posible evdencias su publicacion y/o ubicacion. </t>
  </si>
  <si>
    <t>DCD_23</t>
  </si>
  <si>
    <t xml:space="preserve"> Seguimientos y análisis de la población panel del REBP, para avanzar en la realización de un censo basado en registros.</t>
  </si>
  <si>
    <t>(i) Documento técnico acerca de la generación de censos basados en registros para articulación con el REBP, (ii) Documento técnico acerca de la generación de un posible padrón poblacional basado en el REBP.</t>
  </si>
  <si>
    <t>A la fecha se han sostenido reuniones con Federico Segui, quien es consultor contratado por UNFPA en donde se han explicado los procesos para la vinculación de los diferentes registros administrativos y la metodología que se está implementado para la definición de la residnecia administrativa (residnecia a nivel municipal basada en la información de los RRAA). Esta consultoría tendrá como producto un informe que permita avanzar en la construcción de un censo poblacional complementado y basado en RRAA</t>
  </si>
  <si>
    <t xml:space="preserve">Para poder validar el cumplimiento efectivo de la meta; se hace necesario  documentar la versión definitiva con sus logos correspondientes incluyendo  la  referencia de quien proyecta,  avales y vistos buenos y se sugiere dejar evidencia de su publicación o ubicación con link de acceso.  Se encuentran 7 documentos en el reposotio todos en version de documentos de trabajo. </t>
  </si>
  <si>
    <t>DCD_24</t>
  </si>
  <si>
    <t>Gestiones para la obtención de información de proveedores de información secundaria, para el fortalecimiento de la variable de autorreconocimiento étnico en el Registro Estadístico Base de Población (REBP).</t>
  </si>
  <si>
    <t>(i) cuadros de salida con la difusión de resultados (ii) cuadros de salida entrega de resultados a cada proveedor (iii) ayudas de memoria y listados de asistencia.</t>
  </si>
  <si>
    <t>A la fecha se ha tenido un avance relacionado con la implementación de una metodología basada en machín Lear Ning y árboles de decisión, para determinar la residencia administrativa de las personas (a nivel municipal), en la que el conjunto de aprendizaje es la información de la residencia habitual captada en el CNPV 2018. El objetivo es predecir la residencia basada en la información de los RRAA</t>
  </si>
  <si>
    <t xml:space="preserve">En las evidencia se encuentran los  mismos documentos anexados en la meta DCD_23,   loca cuales no corresponden a los entregables de esta meta. </t>
  </si>
  <si>
    <t>DCD_25</t>
  </si>
  <si>
    <t>Documento con la metodología a aplicar para la adecuación del SEN con enfoque diferencial étnico, elaborado.</t>
  </si>
  <si>
    <t>(Número de documentos de la fase de diseño de la implementación del enfoque diferencial étnico en el SEN, producidos/ total de documentos de la fase de diseño de la implementación del enfoque diferencial étnico en el SEN, propuestos) * 100</t>
  </si>
  <si>
    <t>Porcentaje de avance en la entrega de los documentos de la fase de diseño de la implementación del enfoque diferencial étnico en el SEN</t>
  </si>
  <si>
    <t>A la fecha se han tenido avances con la elaboración del documento relacionado a la propuesta de adecuación étnica del Sistema Estadístico Nacional -SEN- en el marco del Comité Técnico de Adecuación desde cinco (5) componentes: Guía de enfoque diferencial e interseccional del SEN, adecuación de las estadísticas socioeconómicas, fortalecimiento de registros administrativos, propuesta de banco de hojas de vida y protocolo de relacionamiento.</t>
  </si>
  <si>
    <t>No hay claridad en la medicion de la meta, la formula aduce  un "porcentaje de avance en la entrega de los documentos de la fase de diseño de la implementación del enfoque diferencial étnico en el SEN",  en las evidencias se aportan documentos de trabajo  relacionados, se requiere hacer claridad si con el documentos aportado "Propuesta_Comité técnico de adecuacion.pdf"  se cierra el total de los entregables establecidos para el cumplimeinto de la meta.</t>
  </si>
  <si>
    <t>DCD_26</t>
  </si>
  <si>
    <t>Implementación de la estrategia étnica mediante el desarrollo de talleres  para la notificación de hechos vitales (nacimientos y muertes) con las siguientes comunidades::   
Dos (2) con las comunidades de Magdalena y La Guajira del pueblo Wiwa
Una (1) en el departamento de Nariño con la Asociación de Parteras de Tumaco (ASOPBATEA)
Dos (2) con el pueblo Yukpa en el municipio de Agustín Codazzi en el departamento del Cesar
Dos (2) con los pueblos Emberá Katio, Dovido, Wounnan y Tule en el departamento del Chocó con la organización Gobierno Mayo.</t>
  </si>
  <si>
    <t>Número de talleres de socialización y capacitación para la notificación de hechos vitales (nacimientos y muertes)</t>
  </si>
  <si>
    <t xml:space="preserve"> (i) acuerdos (ii) oficios de entrega de formatos (iii) listados de asistencia (iv) material fotográfico (v) informes de comisión por cada taller realizado</t>
  </si>
  <si>
    <t>Se realizaron dos (2) talleres para la notificación de hechos vitales en grupos étnicos ( nacimiento y muerte) en la comunidad del pueblo Wiwa en La Guajira.</t>
  </si>
  <si>
    <t>(i)acuerdo (ii)listados de asistencia (iii) material fotográfico (iv) informe de comisión talleres realizados.
Link evidencias: https://danegovco-my.sharepoint.com/:f:/r/personal/eacardenasb_dane_gov_co/Documents/EEVV2023/Evidencias_plan%20de%20acci%C3%B3n_III%20trimestre%202023_EEVV?csf=1&amp;web=1&amp;e=p6KpZd</t>
  </si>
  <si>
    <t xml:space="preserve">(i)acuerdo (ii)listados de asistencia (iii) material fotográfico (iv) informe de comisión talleres realizados.
</t>
  </si>
  <si>
    <t>De acuerdo al reporte del proceso, se evidencian en el reposotorio los soportes de los talleres  adelnatados los dias 9 y  10  de junio; 7 y 8 de agosto; 9 y 10 de octubre;  9 y 10 de nvoviembre,  en las carpetas: " 2TALLERES CHOCÓ_EMBERA KATIO-DOVIDO-WOUNNAN-TULE_oct-nov_20232TALLERES WIWAS-KUNSHAMAK_GUAJIRA-MAGDALENA_jun-agos_2023</t>
  </si>
  <si>
    <t>DCD_27</t>
  </si>
  <si>
    <t>Desarrollar la primera versión del módulo de codificación automática de causas de defunción en CIE11, integrando las herramientas creadas por la OMS, para la asignación de causas antecedentes y básicas, cumpliendo el cronograma de transición definido por la Coordinación del GIT-EEVV</t>
  </si>
  <si>
    <t>Número de módulos producidos</t>
  </si>
  <si>
    <t xml:space="preserve"> Un(1) Módulo de codificación automática de causas de defunción en CIE1.</t>
  </si>
  <si>
    <t>Durante los meses de julio, agosto y septiembre se avanzó en la construcción de la primera versión del módulo de codificación automática de causas de defunción en CIE11.</t>
  </si>
  <si>
    <t>(i)actas de reunión (ii)Correo (iii)Resumen en imágenes del avance.
Link evidencias: https://danegovco-my.sharepoint.com/:f:/r/personal/eacardenasb_dane_gov_co/Documents/EEVV2023/Evidencias_plan%20de%20acci%C3%B3n_III%20trimestre%202023_EEVV?csf=1&amp;web=1&amp;e=p6KpZd</t>
  </si>
  <si>
    <t>Se construyó la primera versión del módulo de codificación automática de causas de defunción en CIE11</t>
  </si>
  <si>
    <t>Se desarrolla un nuevo módulo “Codificación” dentro del aplicativo web del área DCD-EEVV: Sistema de Información y Gestión de Estadísticas Vitales (SIGEV). Se puede acceder a este desarrollo en el siguiente enlace del ambiente de producción: https://sigev.dane.gov.co/SIGEV/ - disponible dentro y fuera de la red DANE</t>
  </si>
  <si>
    <t>Se cumple la meta , de acuerdo a los parámetros de medición y  el entregable  que se encuentra en el repositorio con sus debidos soportes; Doc_Módulo de Codificación automática de causas de defunción en CIE11.pdf</t>
  </si>
  <si>
    <t>DCD_28</t>
  </si>
  <si>
    <t>Documentar las pruebas metodológicas para la conciliación demográfica con base en fuentes alternativas</t>
  </si>
  <si>
    <t>Un documento metodológico elaborado.</t>
  </si>
  <si>
    <t>Durante el tercer trimestre de 2023, el GIT de Proyecciones de Población y Análisis Demográfico ha trabajado en la construcción de términos de referencia y la selección de consultores expertos en la conciliación demográfica.</t>
  </si>
  <si>
    <t>En el marco de los hallazgos de HRDAG y la Comisión para el Esclarecimiento de la Verdad sobre la información del conflicto armado, la DCD ha estado trabajando durante 2023 en la revisión sistemática de las series de retroproyecciones de población. Esto con el objetivo de corregir los supuestos de mortalidad, especialmente aquellos relacionados con las defunciones subestimadas debido a los homicidios producto del conflicto armado.
En este contexto, se han propuesto metodologías para llevar a cabo el ajuste estadístico de estas series y su posterior armonización con las proyecciones de población basadas en el Censo Nacional de Población y Vivienda de 2018. Estos métodos se han presentado en diferentes instancias, se han compartido en sesiones de socialización y se han documentado para establecer un proceso claro de conciliación demográfica utilizando fuentes alternativas de información.</t>
  </si>
  <si>
    <t>Carpeta con Documento metodologico, y soportes.</t>
  </si>
  <si>
    <t>De acuerdo  a la documentación establecida se encuentra el documento Documento metodológico.pdf con sus repectivos soportes para el cumplimeinto de la meta; se deja la observación, si este documento debe estar identificado con logos DANE y su repectivo repositorio</t>
  </si>
  <si>
    <t>Dirección de Difusión y Cultura Estadística - DICE</t>
  </si>
  <si>
    <t>CULTURA ESTADISTICA</t>
  </si>
  <si>
    <t xml:space="preserve">Servicio de apoyo a la gestión de conocimiento y consolidación de la cultura estadística </t>
  </si>
  <si>
    <t>DICE_1</t>
  </si>
  <si>
    <t>Estrategia  para relacionamiento con un enfoque de pedagogía social dirigidas a grupos de interés. - Implementada</t>
  </si>
  <si>
    <t>Porcentaje de avance de implementación de la estrategia en el trimestre (acumulado)</t>
  </si>
  <si>
    <t>Documento estrategia implementada</t>
  </si>
  <si>
    <t>2. Comunicación</t>
  </si>
  <si>
    <t>9. Participación ciudadana en la gestión pública</t>
  </si>
  <si>
    <t>1. Diseño de las actividades pedagógicas para la apropiación de la cultura estadística en el marco de la estrategia “DANE al Barrio”
• ConcentraDANE
• Ábrele la puerta al DANE
• Encuesta de evaluación y caracterización de grupos de interés 
• Trivia DANE Filbo
2. Formación para equipos operativos (CAMPUS DANE):
Se hizo acompañamiento a la estructuración del proceso de aprendizaje de cinco (5) operaciones estadísticas: Encuesta Pulso de la Migración (EPM), Encuesta sobre Ambiente y Desempeño Institucional Departamental y Nacional (EDI-EDID), Encuestas económicas, Educación Formal (EDUC) y el Registro de población multidimensional Wayuu. Entrenamiento en los temas de relacionamiento y sensibilización de la Encuesta sobre Ambiente y Desempeño Institucional Departamental y Nacional (EDI-EDID). 
3. Relacionamiento y sensibilización con Grupos de Interés:
• Construcción de una pieza de sensibilización para la Gran Encuesta Integrada de Hogares (GEIH)
• Construcción de dos (2) piezas de comunicación para la Encuesta de Pulso Social con el propósito de difundir los propósitos de la operación estadística.
4. Conmemoración del Día Internacional de la Mujer 
El DANE organizó un conversatorio para conmemorar el Día Internacional de la Mujer, en el cual se destacó la transformación de la entidad a lo largo de su historia, los avances en producción de información estadística desagregada y la importancia de la información para la toma de decisiones.</t>
  </si>
  <si>
    <t xml:space="preserve">Documento Estrategia de relacionamiento con un enfoque de pedagogía social dirigida a grupos de interés </t>
  </si>
  <si>
    <r>
      <rPr>
        <b/>
        <sz val="8"/>
        <color rgb="FF000000"/>
        <rFont val="Segoe UI"/>
        <family val="2"/>
      </rPr>
      <t xml:space="preserve">1. Presencia institucional en la Feria del Libro de Bogotá para el fomento de la cultura estadística.
</t>
    </r>
    <r>
      <rPr>
        <sz val="8"/>
        <color rgb="FF000000"/>
        <rFont val="Segoe UI"/>
        <family val="2"/>
      </rPr>
      <t xml:space="preserve">
El DANE  participó como expositor en la feria del libro en el pabellón Colombia del 18 de abril al 2 de mayo de 2023; la feria tuvo un total de 517.000 visitantes en los 14 días. En este espacio se realizaron las siguientes acciones pedagógicas con el propósito de comunicar la misionalidad de la entidad, su rol como entidad pública y la utilidad de la información estadística para el país:
I.	Herramienta Geoportal dirigida a diversos públicos como academia, gremios y usuarios que utilizan los productos cartográficos para la consulta de estadísticas
II.	ConcentraDANE
III.	Colombia: datos y relatos
IV.	Ábrale la puerta al DANE
V.	Promoción de la participación ciudadana y la rendición de cuentas (Ruedas de prensa y consulta PEI).
</t>
    </r>
    <r>
      <rPr>
        <b/>
        <sz val="8"/>
        <color rgb="FF000000"/>
        <rFont val="Segoe UI"/>
        <family val="2"/>
      </rPr>
      <t xml:space="preserve">
2. Formación para equipos operativos (CAMPUS DANE):
</t>
    </r>
    <r>
      <rPr>
        <sz val="8"/>
        <color rgb="FF000000"/>
        <rFont val="Segoe UI"/>
        <family val="2"/>
      </rPr>
      <t xml:space="preserve">Durante este periodo, se llevaron a cabo dos sesiones presenciales para desarrollar los planes de aprendizaje de las Encuestas Pulsos y Percepciones, así como las Encuestas Sociales. Además, se efectuaron ajustes en cuatro materiales pedagógicos transversales utilizados por la Dirección de Difusión y Cultura Estadística (DICE) para los procesos de aprendizaje de las encuestas. Además, se organizó una sesión de entrenamiento con el equipo operativo del Proyecto Transversal, centrada en discutir las acciones de comunicación que se pueden aplicar en campo con fuentes de información y actores clave.
</t>
    </r>
    <r>
      <rPr>
        <b/>
        <sz val="8"/>
        <color rgb="FF000000"/>
        <rFont val="Segoe UI"/>
        <family val="2"/>
      </rPr>
      <t xml:space="preserve">
3. DANE 70 AÑOS 
</t>
    </r>
    <r>
      <rPr>
        <sz val="8"/>
        <color rgb="FF000000"/>
        <rFont val="Segoe UI"/>
        <family val="2"/>
      </rPr>
      <t xml:space="preserve">
Se avanzó en la elaboración de un documental y la definición de los indicadores para los visores de datos de los 70 años. Para esto, se realizaron reuniones con la dirección de Canal Institucional, </t>
    </r>
    <r>
      <rPr>
        <sz val="8"/>
        <color rgb="FFFF0000"/>
        <rFont val="Segoe UI"/>
        <family val="2"/>
      </rPr>
      <t>parte de RTVC</t>
    </r>
    <r>
      <rPr>
        <sz val="8"/>
        <color rgb="FF000000"/>
        <rFont val="Segoe UI"/>
        <family val="2"/>
      </rPr>
      <t xml:space="preserve"> Sistema de Medios Públicos, en las que se exploraron rutas de colaboración respecto al documental y se definieron posibles personas para entrevistar, acorde a estos temas:
• Para qué sirven los INE, los censos y sus protagonistas.
• El país en cifras (IPC, Mercado Laboral y PIB a lo largo del tiempo).
• Fortalecimiento del SEN.
• Colombia comparada en cifras a nivel global.
• El futuro del DANE.
</t>
    </r>
    <r>
      <rPr>
        <sz val="8"/>
        <color rgb="FFFF0000"/>
        <rFont val="Segoe UI"/>
        <family val="2"/>
      </rPr>
      <t>En segundo lugar,</t>
    </r>
    <r>
      <rPr>
        <sz val="8"/>
        <color rgb="FF000000"/>
        <rFont val="Segoe UI"/>
        <family val="2"/>
      </rPr>
      <t xml:space="preserve"> se están revisando los indicadores relevantes buscando un criterio de continuidad y comparabilidad de los datos para elaborar su respectiva representación visual.</t>
    </r>
  </si>
  <si>
    <r>
      <rPr>
        <b/>
        <sz val="8"/>
        <color rgb="FF000000"/>
        <rFont val="Segoe UI"/>
        <family val="2"/>
      </rPr>
      <t>Campus DANE</t>
    </r>
    <r>
      <rPr>
        <sz val="8"/>
        <color rgb="FF000000"/>
        <rFont val="Segoe UI"/>
        <family val="2"/>
      </rPr>
      <t xml:space="preserve"> se avanzó en varias actividades destinadas a la formación y evaluación de los equipos operativos. Durante el periodo julio – septiembre realizaron trece (13) encuentros para la planeación de los procesos de aprendizaje de las siguientes operaciones estadísticas: Índices, Encuestas Sociales, Comercio Internacional, Índice de Capacidad Estadística Territorial, Encuesta de Micronegocios (EMICRON) urbana, Censo Económico Nacional Urbano (CENU), Temática Social (TS), Encuesta Anual de Inversión Extranjera Directa (EAID), Encuesta de Cultura Política (ECP) y Encuesta de Calidad de Vida (ECV). Asimismo, se realizaron procesos de entrenamiento al personal operativo de las Encuestas Pulso Migratorio (EPM), la Encuesta de Ambiente y Desempeño Institucional Nacional y Departamental (EDI-EDID) y la Encuesta de Micronegocios rural (EMICRON rural).
</t>
    </r>
    <r>
      <rPr>
        <b/>
        <sz val="8"/>
        <color rgb="FF000000"/>
        <rFont val="Segoe UI"/>
        <family val="2"/>
      </rPr>
      <t xml:space="preserve">DANE al barrio: </t>
    </r>
    <r>
      <rPr>
        <sz val="8"/>
        <color rgb="FF000000"/>
        <rFont val="Segoe UI"/>
        <family val="2"/>
      </rPr>
      <t xml:space="preserve">En el marco del eje de sensibilización colectiva de las operaciones estadísticas, se realizó una sesión el día 14 de julio con sensibilizadores transversales y equipos operativos para socializar las herramientas de relacionamiento y sensibilización (Caja de Herramientas relacionamiento y sensibilización y Tablero de seguimiento Entorno y actores claves y Renuencia y rechazo, desarrolladas por el GIT Comunicación con Grupos de Interés. Durante el mes de agosto, en el marco del eje de sensibilización colectiva de las operaciones estadísticas, se realizó una acción de sensibilización el día 10 de agosto en el municipio de Mistrató (Risaralda) con representantes de la comunidad Embera Chamí, con el objetivo de explicarles qué hace el DANE, cuáles son las encuestas que se aplican en su territorio y llegar a acuerdos sobre el ingreso del personal operativo a su territorio. En dicha actividad participaron representantes de DCD, DRA, la Dirección Territorial de Centro Occidente y la asesora de la Dirección para asuntos étnicos. En esta actividad, se pusieron una metodología de sensibilización colectiva diseñada para el proyecto de DANE al barrio, la cual tuvo amplia acogida entre los asistentes.
</t>
    </r>
    <r>
      <rPr>
        <b/>
        <sz val="8"/>
        <color rgb="FF000000"/>
        <rFont val="Segoe UI"/>
        <family val="2"/>
      </rPr>
      <t xml:space="preserve">Relacionamiento y Sensiblización: </t>
    </r>
    <r>
      <rPr>
        <sz val="8"/>
        <color rgb="FF000000"/>
        <rFont val="Segoe UI"/>
        <family val="2"/>
      </rPr>
      <t xml:space="preserve">se construyeron las piezas de relacionamiento y sensibilización de tres encuestas: Encuesta de Ambiente y Desempeño Institucional (EDI-EDID), Encuesta de Cultura Política y el Censo de Edificaciones. Asimismo, se revisó el contenido de las invitaciones públicas de tres temáticas/sectores: Temática Información Regional - Subtemática Capacidad Estadística, Sector Agropecuario y Temática Social.  
</t>
    </r>
  </si>
  <si>
    <t>$ 1.243.902.309,00</t>
  </si>
  <si>
    <t>$ 847.342.099,33</t>
  </si>
  <si>
    <t>$ 465.767.020,67</t>
  </si>
  <si>
    <r>
      <rPr>
        <b/>
        <sz val="8"/>
        <color rgb="FF000000"/>
        <rFont val="Segoe UI"/>
        <family val="2"/>
      </rPr>
      <t>Campus DANE</t>
    </r>
    <r>
      <rPr>
        <sz val="8"/>
        <color rgb="FF000000"/>
        <rFont val="Segoe UI"/>
        <family val="2"/>
      </rPr>
      <t xml:space="preserve">:  implementación en diferentes operaciones estadísticas. En primer lugar, se realizaron siete entrenamientos al personal que ingresó a los equipos de las siguientes operaciones estadísticas: Encuesta sobre Diversidad Sexual y de Género en Colombia (EDSCO) con dos sesiones de entrenamiento, Gran Encuesta Integrada de Hogares (GEIH), Proyecto Trasnversal, Encuesta de Micronegocios (EMICRON), Censo Económico Nacional Urbano (CENU) e Índices. Asimismo, se avanzó en las sesiones de planeación del aprendizaje de la Encuesta de Sacrificio de Ganado (ESAG) para un total de cuatro. Finalmente, se construyeron siete materiales pedagógicos para el CENU y la ficha técnica que requerimientos que harán posible la implementación del Plan de Aprendizaje durante 2024.  
</t>
    </r>
    <r>
      <rPr>
        <b/>
        <sz val="8"/>
        <color rgb="FF000000"/>
        <rFont val="Segoe UI"/>
        <family val="2"/>
      </rPr>
      <t>Rendición de Cuentas 2023</t>
    </r>
    <r>
      <rPr>
        <sz val="8"/>
        <color rgb="FF000000"/>
        <rFont val="Segoe UI"/>
        <family val="2"/>
      </rPr>
      <t>, llevada a cabo conjuntamente por el Departamento Administrativo Nacional de Estadística (DANE) y el Instituto Geográfico Agustín Codazzi (IGAC), representó un cambio paradigmático al realizarse fuera de la centralidad, específicamente en la Universidad del Norte en Barranquilla, el 23 de noviembre. Este evento, transmitido en vivo por primera vez, amplió significativamente su alcance, permitiendo la participación tanto presencial como virtual. El informe preliminar, publicado el 31 de octubre en el sitio web del DANE, subrayó el compromiso con la transparencia y la comunicación institucional.</t>
    </r>
  </si>
  <si>
    <t>DICE_2</t>
  </si>
  <si>
    <t>Estrategia digital para la divulgación de información pública - Implementada</t>
  </si>
  <si>
    <r>
      <rPr>
        <b/>
        <sz val="8"/>
        <color rgb="FF000000"/>
        <rFont val="Segoe UI"/>
        <family val="2"/>
      </rPr>
      <t xml:space="preserve">En la implementación de la estrategia digital para el primer trimestre del año se alcanzaron los siguientes logros: 
</t>
    </r>
    <r>
      <rPr>
        <sz val="8"/>
        <color rgb="FF000000"/>
        <rFont val="Segoe UI"/>
        <family val="2"/>
      </rPr>
      <t xml:space="preserve">
1. Producción de piezas audiovisuales en formato vertical en redes sociales como reels de Instagram y videos pedagógicos en formato vertical con una vocera institucional.
2. Diseño de  nuevos productos para redes sociales como #datoDANE y la parrilla de sensibilización (sobre trabajo en campo y la importancia de darle info al DANE). Se rediseñaron productos existentes como videoboletín DANE.
3. Conformación y difusión de paquetes informativos de estadísticas con desagregación territorial y atados a fechas conmemorativas para periodistas a nivel nacional y regional.
4. Construcción de la sección DANE en la página web de la entidad, en la cual se dispondrán las notas periodísticas en las cuales se menciona a la entidad, principalmente entrevistas
5, Difusión de información con enfoque territorial en medios con ocasión de fechas conmemorativas como el Día de la Mujer, la cual se envió con una semana de anticipación y de forma independiente a periodistas de 28 medios de comunicación de Colombia: 15 medios regionales, 4 medios nacionales y 2 medios económicos.
6, Seminarios mensuales con ocasión de los 70 años transmitidos por streaming para el público en general a partir de marzo de 2023, lo que significa que para el primer trimestre solo se organizó un evento:
Todos cuentan: la fotografía instantánea de la población que complementa las estadísticas oficiales
Dictado por Douglas Leasure, investigador sénior y científico de datos del Leverhulme Center for Demographic Science (LCDS) de la Universidad de Oxford.</t>
    </r>
  </si>
  <si>
    <t>Documento Estrategia Digital de divulgación de información pública</t>
  </si>
  <si>
    <r>
      <t xml:space="preserve">En desarrollo de la estrategia digital de divulgación de información pública,  para el II trimestre del año se hicieron las siguientes actividades:
</t>
    </r>
    <r>
      <rPr>
        <b/>
        <sz val="8"/>
        <color rgb="FF000000"/>
        <rFont val="Segoe UI"/>
        <family val="2"/>
      </rPr>
      <t>Ruedas de prensa y elaboración de boletines técnicos:</t>
    </r>
    <r>
      <rPr>
        <sz val="8"/>
        <color rgb="FF000000"/>
        <rFont val="Segoe UI"/>
        <family val="2"/>
      </rPr>
      <t xml:space="preserve"> se realizaron 10 ruedas de prensa entre las que se destacan, Estadísticas Vitales (nacimientos y defunciones), Índice de precios al consumidor (IPC), Encuesta nacional de vida y Mercado laboral GEIH. 
</t>
    </r>
    <r>
      <rPr>
        <b/>
        <sz val="8"/>
        <color rgb="FF000000"/>
        <rFont val="Segoe UI"/>
        <family val="2"/>
      </rPr>
      <t xml:space="preserve">Difusión de información a través de redes sociales: </t>
    </r>
    <r>
      <rPr>
        <sz val="8"/>
        <color rgb="FF000000"/>
        <rFont val="Segoe UI"/>
        <family val="2"/>
      </rPr>
      <t xml:space="preserve">se realizaron 655 publicaciones en todas las redes sociales oficiales del DANE: 302 en Twitter, 143 en Facebook, 157 en Instagram, 53 en YouTube.  
</t>
    </r>
    <r>
      <rPr>
        <b/>
        <sz val="8"/>
        <color rgb="FF000000"/>
        <rFont val="Segoe UI"/>
        <family val="2"/>
      </rPr>
      <t>Seminarios mensuales con ocasión de los 70 años:</t>
    </r>
    <r>
      <rPr>
        <sz val="8"/>
        <color rgb="FF000000"/>
        <rFont val="Segoe UI"/>
        <family val="2"/>
      </rPr>
      <t xml:space="preserve"> El DANE ha venido convocando a una serie de seminarios mensuales en el marco del aniversario de la entidad. En este trimestre se llevó a cabo el segundo seminario en el cual se realizó la transmisión del evento y se hizo un registro fotográfico (https://www.youtube.com/watch?v=GMkaUY5DH0U). Además, para el tercer seminario se dispusieron los textos para las piezas gráficas, se preparó la transmisión y se gestionó la logística del lugar.
</t>
    </r>
    <r>
      <rPr>
        <b/>
        <sz val="8"/>
        <color rgb="FF000000"/>
        <rFont val="Segoe UI"/>
        <family val="2"/>
      </rPr>
      <t>Difusión de información con enfoque territorial en medios</t>
    </r>
    <r>
      <rPr>
        <sz val="8"/>
        <color rgb="FF000000"/>
        <rFont val="Segoe UI"/>
        <family val="2"/>
      </rPr>
      <t xml:space="preserve">: se consolidó un documento con información estadística del DANE desagregada por ciudades y sexo que se envió a los principales medios impresos y plataformas web del país con ocasión del Día Internacional de los Trabajadores y se les hizo llegar con algunos días de anticipación. </t>
    </r>
  </si>
  <si>
    <t xml:space="preserve">En desarrollo de la estrategia digital de divulgación de información pública,  para el III trimestre del año se hicieron las siguientes actividades:
Ruedas de prensa y elaboración de boletines técnicos: se realizaron 10 ruedas de prensa entre las que se destacan, Estadísticas Vitales (nacimientos y defunciones), Índice de precios al consumidor (IPC), Encuesta nacional de vida y Mercado laboral GEIH. 
Difusión de información a través de redes sociales: se realizaron 570 publicaciones en todas las redes sociales oficiales del DANE: 302 en Twitter, 143 en Facebook, 157 en Instagram, 53 en YouTube.  </t>
  </si>
  <si>
    <t xml:space="preserve">En desarrollo de la estrategia digital de divulgación de información pública,  para el IV trimestre del año se hicieron las siguientes actividades:
Ruedas de prensa y elaboración de boletines técnicos: se realizaron 09 ruedas de prensa entre las que se destacan: Censo Económico Nacional Urbano 2024, Índice de precios al consumidor (IPC), Encuesta nacional de vida y Mercado laboral GEIH. 
Difusión de información a través de redes sociales: se realizaron 336 publicaciones en todas las redes sociales oficiales del DANE: 146 en Twitter, 78 en Facebook, 84 en Instagram, 28 en YouTube.  </t>
  </si>
  <si>
    <t>Calendario editorial de redes sociales con métricas 
Control comunicados ruedas de prensa 2023.
Estrategia digital de divulgación de información pública</t>
  </si>
  <si>
    <t>Una vez revisada la información, se identificó un documento Word titulado "ESTRATEGIA DIGITAL DE DIVULGACIÓN DE INFORMACIÓN PÚBLICA " y documento Excel "Control comunicados ruedas de prensa 2023 (diciembre) (1)",  evidencias que respaldan el cumplimiento de la meta propuesta por el proceso.</t>
  </si>
  <si>
    <t>Servicio de difusión de la información estadística</t>
  </si>
  <si>
    <t>DICE_3</t>
  </si>
  <si>
    <t>Estrategia de difusión con desarrollos web y aplicaciones móviles  - Implementada</t>
  </si>
  <si>
    <t>En la estrategia de desarrollos web y aplicaciones móviles para el primer trimestre del año se alcanzaron los siguientes logros: 
Actualización, ajustes de diseño y ajustes de código fuente de las siguientes herramientas de visualización de datos: 
•	Visor de datos Índices de precios al consumidor – IPC- (Actualización de la herramienta) 
•	Visor de datos población indígena Wayuu (Actualización de la herramienta) 
•	Visor de datos estadísticas de migración (Actualización de la herramienta)
Se inició con el diagnóstico para la actualización de las siguientes herramientas:
•	Simulador del trabajo doméstico y de cuidado no remunerado para el hogar y la comunidad – Simulador TDCNR 
•	Visor de datos principales agregados macroeconómicos (Actualización de la herramienta)
•	Visor de datos de pobreza (Actualización de la herramienta)
•	Herramienta SIAC
Nuevos visores 
•	Visor 70 años DANE (Desarrollo nuevo)</t>
  </si>
  <si>
    <t>Estrategia de difusión con desarrollos web y aplicaciones móviles</t>
  </si>
  <si>
    <r>
      <rPr>
        <b/>
        <sz val="8"/>
        <color rgb="FF000000"/>
        <rFont val="Segoe UI"/>
        <family val="2"/>
      </rPr>
      <t xml:space="preserve">Visor 70 años DANE:
</t>
    </r>
    <r>
      <rPr>
        <sz val="8"/>
        <color rgb="FF000000"/>
        <rFont val="Segoe UI"/>
        <family val="2"/>
      </rPr>
      <t xml:space="preserve">
Se inició con el proyecto de backend para tener todos los indicadores y sus datos en una base de datos y de allí publicar dicha información por medio de servicios. 
•	Avance cuantitativo del mes:  
•	Definición de indicadores: 90% 
•	Ajustes del diseño: 10% 
•	Ajustes de código fuente: 40% 
</t>
    </r>
    <r>
      <rPr>
        <b/>
        <sz val="8"/>
        <color rgb="FF000000"/>
        <rFont val="Segoe UI"/>
        <family val="2"/>
      </rPr>
      <t xml:space="preserve">Visor de datos de Indicadores relevantes (Actualización de la herramienta)
</t>
    </r>
    <r>
      <rPr>
        <sz val="8"/>
        <color rgb="FF000000"/>
        <rFont val="Segoe UI"/>
        <family val="2"/>
      </rPr>
      <t xml:space="preserve">
Se actualizó la versión de angular de la 8.2 a la 15 y se adelantó la migración de archivos json a base de datos. 
•	Avance cuantitativo del mes 
•	Ajustes de diseño: 100% 
•	Ajustes de código fuente: 90% 
•	Configuraciones: 100% 
•	Pruebas: 100% 
•	Paso a producción: 0% 
</t>
    </r>
    <r>
      <rPr>
        <b/>
        <sz val="8"/>
        <color rgb="FF000000"/>
        <rFont val="Segoe UI"/>
        <family val="2"/>
      </rPr>
      <t xml:space="preserve">Visor de datos conteo de unidades económicas (Actualización de la herramienta) 
</t>
    </r>
    <r>
      <rPr>
        <sz val="8"/>
        <color rgb="FF000000"/>
        <rFont val="Segoe UI"/>
        <family val="2"/>
      </rPr>
      <t xml:space="preserve">
Se actualizó la versión de angular de la 8.2 a la 15 y se implementó el nuevo logo del DANE versión 70 años.
</t>
    </r>
  </si>
  <si>
    <t xml:space="preserve">  Visor 70 años DANE (Desarrollo nuevo)  
Avance cualitativo: En el proyecto de backend se crearon los servicios necesarios para exponer la información al visor, 
Avance cuantitativo   
Definición de indicadores: 90% 
Ajustes del diseño: 10% 
Ajustes de código fuente: 60% 
Configuraciones: 10% 
Pruebas: 0% 
Paso a producción: 50% 
Evidencia: Indicadores 70 años.pdf 
Micrositio web Cultura estadística 
Descripción del producto a entregar:  La creación del micrositio web tiene como objetivo principal establecer una plataforma educativa y de sensibilización que promueva la cultura estadística entre diversos públicos. Se propone conectar con niños, niñas, adolescentes, jóvenes y adultos para mejorar su conocimiento y comprensión de la información estadística, en especial la que produce y difunde por el Departamento Administrativo Nacional de Estadística (DANE).  
Avance cualitativo: Desde el inicio del mes de agosto se avanzó en la creación de los objetivos y la justificación del micrositio, además del plan de trabajo a desarrollar para llevar a término la ejecución y producción de este. </t>
  </si>
  <si>
    <t xml:space="preserve">Se realizó la entrega del desarrollo del visor DANE 70 años. </t>
  </si>
  <si>
    <t>Una vez revisada la información, se identificó un documento Word titulado "ESTRATEGIA DE DIFUSIÓN CON DESARROLLOS WEB Y APLICACIONES MÓVILES ",  evidencia que respaldan el cumplimiento de la meta propuesta por el proceso.</t>
  </si>
  <si>
    <t>Una vez revisada la información, se identificó un documento Word titulado "Estrategia de rediseño de la página del DANE ",  evidencia que respaldan el cumplimiento de la meta propuesta por el proceso.</t>
  </si>
  <si>
    <t>Estrategia de rediseño de la página del DANE para dar cumplimiento a la clasificación del nivel AA, de conformidad con la norma NTC 5854 - Implementada</t>
  </si>
  <si>
    <t xml:space="preserve">Estrategia de rediseño de la página del DANE para el primer trimestre del año se alcanzó el siguiente logro: 
Se realizó una prueba de usabilidad en el micositio de ANDA para medir la satisfacción de los usuarios con respecto al portal web obteniendo los siguientes resultados:  Identidad 94,81%, contenidos 49,35%, navegación 42,86% y gráfica web 85,71 para un indicador de: 68,1% del portal web, con la participación de 18 usuarios y diligenciamiento de 11 cuestionarios. </t>
  </si>
  <si>
    <t>Estrategia de rediseño de la página del DANE.
Anexo1, Presentacion_resultadosITrimestre</t>
  </si>
  <si>
    <r>
      <rPr>
        <b/>
        <sz val="8"/>
        <color rgb="FF000000"/>
        <rFont val="Segoe UI"/>
        <family val="2"/>
      </rPr>
      <t xml:space="preserve">Accesibilidad para el cumplimiento de la clasificación del nivel AA de conformidad con la norma  NTC 5854 en el portal web del DANE.
</t>
    </r>
    <r>
      <rPr>
        <sz val="8"/>
        <color rgb="FF000000"/>
        <rFont val="Segoe UI"/>
        <family val="2"/>
      </rPr>
      <t xml:space="preserve">•	Se realizaron nuevos ajustes y actualizaciones al footer del portal web DANE de acuerdo con las indicaciones del anexo2 de la resolución 1519 de 2020. 
•	Se realizó el informe de accesibilidad del portal web de acuerdo al diagnóstico de criterios de la resolución 1519 de 2020 
•	Se aplicaron pruebas de usabilidad para dar cumplimiento al indicador COM 11 
•	Se reportó informe de accesibilidad para FURAG 
•	Se realizó el análisis de pruebas de usabilidad para COM 11 realizando el reporte en ISOLUCION. 
•	Se realiza la maquetación y ajustes de las secciones de Proyecciones de población, DANE en los medios, Estimaciones del cambio demográfico y Registro de tracción animal  </t>
    </r>
  </si>
  <si>
    <t xml:space="preserve">En el marco de la estrategia se realizaron las siguientes actividades:   
•	Se realizó la propuesta de rediseño del home con criterios y recomendaciones de usabilidad y accesibilidad de acuerdo a la resolución 1519/2020 
•	Se reportó informe de criterios de accesibilidad a tener en cuenta en el portal web para rediseños. 
•	Se entregó el documento para publicación en el portal web de cumplimiento de la resolución 1519/2020 
•	Se realizó la actualización al nuevo logo DANE según las indicaciones de manejo de imagen institucional 
•	Implementación de sección caja de herramientas (sala de prensa antes DANE en los medios) </t>
  </si>
  <si>
    <t>$ 806.097.691,00</t>
  </si>
  <si>
    <t>$ 527.833.972,99</t>
  </si>
  <si>
    <t>$ 284.987.276,83</t>
  </si>
  <si>
    <t xml:space="preserve">Se ajustaron los instrumentos (formulario y guion) para las pruebas de usabilidad del 4º trimestre. 
Se coordinó con Servicio al ciudadano una prueba presencial, con estudiantes de la Universidad Tecnológica y Pedagógica de Colombia. Esta prueba tuvo lugar el 21 de noviembre, en las instalaciones del DANE. 
Se realizaron comentarios de usabilidad y accesibilidad a la sección de la ODS del Portal Web DANE. </t>
  </si>
  <si>
    <t>Una vez revisada la información, se identificó dos (2) documentos Word titulado "ESTRATEGIA DE SERVICIO AL CIUDADANO ",  esto impide reconocer la evidencia que respaldan el cumplimiento de la meta, por lo cual se recomienda al proceso realizar la verificación de los  documentos o soportes que son evidencia de la meta, coincidan con el nombre de los archivos cargados en el repositorio.</t>
  </si>
  <si>
    <t>Estrategia para el fortalecimiento de servicio al ciudadano - Implementada</t>
  </si>
  <si>
    <t>8. Servicio al ciudadano</t>
  </si>
  <si>
    <r>
      <rPr>
        <b/>
        <sz val="8"/>
        <color rgb="FF000000"/>
        <rFont val="Segoe UI"/>
        <family val="2"/>
      </rPr>
      <t xml:space="preserve">En la implementación de la estrategia de Servicio al Ciudadano para el primer trimestre del año se alcanzaron los siguientes logros: 
</t>
    </r>
    <r>
      <rPr>
        <sz val="8"/>
        <color rgb="FF000000"/>
        <rFont val="Segoe UI"/>
        <family val="2"/>
      </rPr>
      <t xml:space="preserve">
1. Elaboración del documento de caracterización de la ciudadanía 2022. (https://www.dane.gov.co/files/control_participacion/grupos-de-interes/caracterizaci%C3%B3n_ciudadan%C3%ADa_2022.pdf)
2. Actualización y publicación de preguntas frecuentes en el sitio web.
3. Se realizó la estrategia de racionalización de trámites 2023 en el SUIT y solicitud actualización en el sitio web del DANE.
4. Fortalecimiento de la apropiación de la cultura estadística realizando en el primer cuatrimestre de 2023 con 10 charlas de los siguientes temas: EDIT, exploración de la página web, Conceptos básicos de REDATAM y Micro datos, Mercado laboral, Censo Económico, Página Web
5 Chat Virtual. Se estableció para el año 2023  implementación de dos (2) nuevas funcionalidades en el chat bot: cambios gráficos mediante la inclusión de elementos visuales y la implementación de un panel de seguimiento de asesores.
6. Fortalecimiento de la sala especializada. </t>
    </r>
  </si>
  <si>
    <t>Documento Estrategia de servicio al ciudadano.
Anexos. Caracterización_ciudadanía_2022
Estrategia racionalización de trámites y correo.</t>
  </si>
  <si>
    <r>
      <rPr>
        <b/>
        <sz val="8"/>
        <color rgb="FF000000"/>
        <rFont val="Segoe UI"/>
        <family val="2"/>
      </rPr>
      <t xml:space="preserve">CHAT VIRTUAL
Cambios gráficos por inclusión visual: </t>
    </r>
    <r>
      <rPr>
        <sz val="8"/>
        <color rgb="FF000000"/>
        <rFont val="Segoe UI"/>
        <family val="2"/>
      </rPr>
      <t xml:space="preserve">Se acondicionaron los cambios gráficos para soportar inclusión visual en la página web del chatbot y en la vista del chatbot. Se adicionaron botones para cambios de contraste a oscuro, cambio de escala de grises, permitir aumento o disminución de tamaño de fuente. Los ciudadanos pueden acceder a estas funcionalidades desde su navegador o dispositivos móviles, para acondicionar la interfaz de acuerdo a cada necesidad. 
</t>
    </r>
    <r>
      <rPr>
        <b/>
        <sz val="8"/>
        <color rgb="FF000000"/>
        <rFont val="Segoe UI"/>
        <family val="2"/>
      </rPr>
      <t>Implementación funcionalidad del panel de seguimiento de asesores:</t>
    </r>
    <r>
      <rPr>
        <sz val="8"/>
        <color rgb="FF000000"/>
        <rFont val="Segoe UI"/>
        <family val="2"/>
      </rPr>
      <t xml:space="preserve"> Se adicionó una vista en el módulo de reportes que permita visualizar información en tiempo real y con actualización cada 30 segundos, sobre la información de la operación de los asesores que atienden a los ciudadanos. Se puede ver la siguiente información:
I. Estado de los asesores del DANE conectados al sistema (disponible, ausente, ocupado);  II. Cantidad de ciudadanos en cola de espera del sistema de chatbot; III. Cantidad de conversaciones que actualmente este manteniendo un asesor del DANE por medio del sistema con los ciudadanos. 
</t>
    </r>
    <r>
      <rPr>
        <b/>
        <sz val="8"/>
        <color rgb="FF000000"/>
        <rFont val="Segoe UI"/>
        <family val="2"/>
      </rPr>
      <t xml:space="preserve">
</t>
    </r>
    <r>
      <rPr>
        <sz val="8"/>
        <color rgb="FF000000"/>
        <rFont val="Segoe UI"/>
        <family val="2"/>
      </rPr>
      <t xml:space="preserve">La Directora Nacional del DANE firma el convenio marco con la Universidad Nacional de Colombia por medio del cual se establecen canales de cooperación entre los que se acuerda el establecimiento de centros de datos en las diferentes sedes de la Universidad.
Se reciben tres memorandos de entendimiento firmados. El primero entre la Universidad Católica de Pereira y la Territorial Centro Occidente; el segundo entre la Universidad de Manizales y la Territorial Centro Occidente y el tercero entre la Universidad Colegio Mayor del Cauca y la Territorial Sur Occidente. La Oficina de Sistemas y el GIT de Información y Servicio al Ciudadano proceden con la implementación de estos centros de datos. 
Los centros de datos de las universidades Católica de Pereira, de Manizales y Colegio Mayor del Cauca aún se encuentran en proceso de implementación. Se realizó capacitación y ya tienen activa la conexión VP. 
</t>
    </r>
  </si>
  <si>
    <t xml:space="preserve">Documento Estrategia de servicio al ciudadano.
</t>
  </si>
  <si>
    <t xml:space="preserve">Se realizó la entrega de la herramienta virtual con las 2 funcionalidades implementadas, se entrega reporte de las metricas discriminadas por mes, con la siguiente información:
•	Fecha Inicio 
•	Fecha Fin 
•	Sesiones 
•	Preguntas 
•	Promedio de preguntas por sesión 
•	Atendidas por Agenti (Resueltas por Agenti, Resueltas con Sugerencias y Resueltas Puntualmente, No resueltas por Agenti)
•	Resueltas por Apoyo Humano (Transferidas del Robot a Apoyo Humano y Mensajes Directos de Apoyo Humano)
•	No resueltas por Apoyo Humano (No resueltas por apoyo humano con asesores y No resueltas por apoyo humano sin asesores)
•	Correos Recibidos del mes 
•	Correos Por responder Acumulado 
•	Correos Respondidos 
</t>
  </si>
  <si>
    <t xml:space="preserve">Se hizo seguimiento de la herramienta virtual con las 2 funcionalidades implementadas, se entrega reporte de las metricas discriminadas con la siguiente información:
•	Fecha Inicio 
•	Fecha Fin 
•	Sesiones 
•	Preguntas 
•	Promedio de preguntas por sesión 
•	Atendidas por Agenti (Resueltas por Agenti, Resueltas con Sugerencias y Resueltas Puntualmente, No resueltas por Agenti)
•	Resueltas por Apoyo Humano (Transferidas del Robot a Apoyo Humano y Mensajes Directos de Apoyo Humano)
•	No resueltas por Apoyo Humano (No resueltas por apoyo humano con asesores y No resueltas por apoyo humano sin asesores)
•	Correos Recibidos del mes 
•	Correos Por responder Acumulado 
•	Correos Respondidos </t>
  </si>
  <si>
    <t>Dirección de Geo estadística - DIG</t>
  </si>
  <si>
    <t>INFORMACION GEOESPACIAL</t>
  </si>
  <si>
    <t>Bases de datos del marco geo estadístico nacional - DIG</t>
  </si>
  <si>
    <t>DIG_1</t>
  </si>
  <si>
    <t>Bases de datos del registro estadístico base de empresas, actualizadas.</t>
  </si>
  <si>
    <t xml:space="preserve">Número de bases de datos generadas en la vigencia </t>
  </si>
  <si>
    <t>Dos (2) bases de datos producto de la actualización y mantenimiento del Registro Estadístico Base de Empresas. 
Una (1) base de datos con la caracterización de la vinculación por prestación de servicios en entidades del nivel nacional</t>
  </si>
  <si>
    <t>Durante el periodo se genero una de las bases de datos del Registro estadístico de Empresas, con la consolidación y cargue a la base de datos Oracle de 3.376.138 registros del Registro Estadístico de Relaciones Laborales RELAB vigencia segundo semestre de 2022 estructurados por el grupo del DEST catalogados como Altas, Permanentes, B-7 y Similaridad.</t>
  </si>
  <si>
    <t>PRODUCTOS GEOESPACIALES</t>
  </si>
  <si>
    <t>$ 2.463.366.866,00</t>
  </si>
  <si>
    <t>$ 1.862.725.085,00</t>
  </si>
  <si>
    <t>$ 1.328.496.263,00</t>
  </si>
  <si>
    <t>Durante la vigencia se adelantó la actualización y mantenimiento de las bases de datos del registro estadístico de base de empresas y de la caracterización de la vinculación por prestación de servicios en las entidades nacionales.</t>
  </si>
  <si>
    <t>BASES DE DATOS ACTUALIZADAS</t>
  </si>
  <si>
    <t xml:space="preserve"> $                                    81.166.000,00</t>
  </si>
  <si>
    <t xml:space="preserve">En seguimiento realizado al proceso DIG para el segundo semestre se observa:
1) Para el III trimestre, se cita como evidencia “Productos Geoespaciales”;
De lo anterior y de acuerdo a revisión realizada a los documentos se comprende que existe coherencia con lo establecido como meta y a lo descrito en su avance cualitativo para el respectivo trimestre; que describe; “se generó una de las bases de datos del Registro estadístico de Empresas, con la consolidación y cargue a la base de datos Oracle de 3.376.138 registros del Registro Estadístico de Relaciones Laborales RELAB vigencia segundo semestre de 2022 estructurados por el grupo del DEST catalogados como Altas, Permanentes, B-7 y Similaridad”.
Se recomienda ajustar la formula del indicador de manera que sea una representación matemática del cálculo del indicador que permita medir el avance y cumplimiento de la meta.
2) Para el IV trimestre se cita como evidencia carpeta “BASE DE DATOS ACTUALIZADAS.
De lo anterior y de acuerdo a revisión realizada a los documentos se comprende que existe coherencia con lo establecido como meta y a lo descrito en su avance cualitativo para el respectivo trimestre. 
Se recomienda ajustar la formula del indicador de manera que sea una representación matemática del cálculo del indicador que permita medir el avance y cumplimiento de la meta.
</t>
  </si>
  <si>
    <t>DIG_2</t>
  </si>
  <si>
    <t>Boletines generados con indicadores a partir del aprovechamiento de registros estadísticos producidos.</t>
  </si>
  <si>
    <t>Numero de boletines con indicadores generados en la vigencia</t>
  </si>
  <si>
    <t>Un (1) boletín de caracterización con enfoque de género de los directivos de las entidades públicas
Un (1) boletín de cobertura de los servicios del estado a partir de la información desagregada de las sedes, seccionales, territoriales y demás oficinas y centros de atención de las entidades del orden nacional 
Un (1) boletín de taxonomía de la formalidad empresarial en tres dimensiones: entrada, insumos y tributaria a partir de registros administrativos empresariales.</t>
  </si>
  <si>
    <t>En este periodo se avanza en los boletines, así:
BOLETIN_COBERTURA: Un (1) informe realizado con la información obtenida de la encuesta a coordinadores sobre el uso del DEE en las OOEE.
BOLETIN_GENERO: Dos (2) informes realizados sobre la información entregada por FEDESOFT y un (1) protocolo de buenas prácticas para la creación de un directorio en el marco del directorio de economía digital.
BOLETIN_TAXONOMIA: Una (1) presentación extendida correspondiente a la utilizada en la rueda de prensa de demografía empresarial. Una (1) base de datos con los registros estructurados de permanentes de RUES (NITs duplicados y corregidos) del periodo 2022.</t>
  </si>
  <si>
    <t>https://danegovco.sharepoint.com/:f:/r/sites/PlanesInstitucionales-MetasHisttricasporrea2018-2022/Documentos%20compartidos/DIG/Evidencias%20Planes%20Institucionales%202023/PAI/DIG_2/I%20Trimestre/MARZO?csf=1&amp;web=1&amp;e=dLLRKQ
Contiene:
BOLETIN_COBERTURA
BOLETIN_GENERO
BOLETIN_TAXONOMIA</t>
  </si>
  <si>
    <t>-</t>
  </si>
  <si>
    <t>Se termino el Boletín de caracterización con enfoque de género de los directivos de las entidades públicas, el cual cuenta con Una (1) base de datos con la información de las entidades públicas a contactar, para la actualización de información en el marco del ICET; Una (1) Base de datos con la integración de resultado de webscraping de la información de la página web del SECOP, y su comparativa con otras bases de datos con el fin de buscar NITs asociados a entidades complementarias y sucursales</t>
  </si>
  <si>
    <t>BOLETIN 1
https://danegovco.sharepoint.com/:f:/r/sites/PlanesInstitucionales-MetasHisttricasporrea2018-2022/Documentos%20compartidos/DIG/Evidencias%20Planes%20Institucionales%202023/PAI/DIG_2/II%20Trimestre/BOLETIN%201?csf=1&amp;web=1&amp;e=4qudxd</t>
  </si>
  <si>
    <t>Se genero el BOLETIN_TAXONOMIA: Nueve (9) archivos con la actualización del proceso generación de la base preparada RUES, incluyendo en los ETL y en los scripts de SQL del proceso de generación de la base preparada de RUES, la utilidad de modificar los NUMERO_DE_IDENTIFICACION que han sido caracterizados como Permisos por Protección Temporal PPT, Permisos Especiales de Permanencia PEP y estado legal B-7 para solucionar la exclusión de registros por duplicidad en el aprovechamiento del registro administrativo de CONFECAMARAS.</t>
  </si>
  <si>
    <t>https://danegovco.sharepoint.com/:f:/r/sites/PlanesInstitucionales-MetasHisttricasporrea2018-2022/Documentos%20compartidos/DIG/Evidencias%20Planes%20Institucionales%202023/PAI/DIG_2/III%20Trimestre?csf=1&amp;web=1&amp;e=BYPJLZ</t>
  </si>
  <si>
    <t>Se logro contar con los tres boletines de caracterización con enfoque de género, de cobertura de los servicios y de taxonomía, los cuales se lograron a partir del aprovechamiento de los registros estadísticos que se trabajaron en la vigencia.</t>
  </si>
  <si>
    <t>BOLETINES GENERADOS</t>
  </si>
  <si>
    <t xml:space="preserve"> $                                    31.173.000,00</t>
  </si>
  <si>
    <t xml:space="preserve">En seguimiento realizado al proceso DIG para el segundo semestre se observa:
1) Para el III trimestre, se cita como evidencia “Boletín taxonomía la cual se dispone a través del siguiente link: https://danegovco.sharepoint.com/:f:/r/sites/PlanesInstitucionales-MetasHisttricasporrea2018- 2022/Documentos%20compartidos/DIG/Evidencias%20Planes%20Institucionales%202023/PAI/DIG_2/III%20Trimestre?csf=1&amp;web=1&amp;e=BYPJLZ.
De lo anterior y de acuerdo a revisión realizada a los documentos, se observa para el III trimestre se encuentra cargado archivo en Word con boletín taxonomía; el cual se aprecia como un archivo de trabajo; sin que se evidencie que se haya realizado su versión final. Así las cosas, no se pudo comprobar el cumplimiento del avance de la meta para el respectivo trimestre. Se recomienda cargar las evidencias de acuerdo a lo establecido como meta y lo descrito en el avance cualitativo, con el fin de poder verificar su cumplimiento.
2) Para el IV Trimestre se encuentra cargada carpeta” BOLETINES GENERADOS”, con información de 3 boletines: Boletín de cobertura, Boletín de genero y Boletín de taxonomía. 
De lo anterior y de acuerdo a revisión realizada a los documentos para el IV trimestre se observa, que se encuentran cargados archivos en Word con boletines de cobertura, boletín de género y boletín de taxonomía; los cuales se aprecian como archivos de trabajo; así las cosas, no se observa que se hayan realizado los boletines definitivos; por tanto, no se comprueba el cumplimiento de lo establecido como meta para el respectivo trimestre. 
Se recomienda cargar las evidencias de acuerdo a lo establecido como meta y lo descrito en el avance cualitativo, con el fin de poder verificar y dar cumplimiento a lo programado. Adicionalmente se recomienda al proceso, ajustar la formula del indicador de manera que sea una representación matemática del cálculo del indicador, que permita medir el avance y cumplimiento de la meta.
</t>
  </si>
  <si>
    <t>DIG_3</t>
  </si>
  <si>
    <t xml:space="preserve">Marco geo estadístico nacional actualizado en sus componentes cartográficos y temáticos </t>
  </si>
  <si>
    <t>Numero de bases de datos generadas en la vigencia</t>
  </si>
  <si>
    <t xml:space="preserve">Una (1) base de datos del Marco Geo estadístico Nacional cartográfico y temático, actualizado, con ajuste de límites territoriales, surgimiento/eliminación de centros poblados, crecimiento horizontal y vertical y actualización de variable vivienda.​
Un (1) base de datos con la agrupación y homologada 2021 Vs 2022 con los cambios por ajustes urbanos. ​
</t>
  </si>
  <si>
    <t xml:space="preserve"> $                                              658.578.000</t>
  </si>
  <si>
    <t>Se avanza en los procesos de actualización cartográfica y temática del Marco Geoestadístico Nacional.</t>
  </si>
  <si>
    <t>Durante la vigencia se actualizo en sus componentes cartográficos y temáticos, las bases de datos del  Marco Geoestadístico Nacional . Esta actualización se realizó con el usos de imágenes de satélite, registros administrativos y estadísticos, con los  límites territoriales, surgimiento/eliminación de centros poblados, crecimiento horizontal y vertical y actualización de variable vivienda.​
Así mismo, se cuenta con la  base de datos con la agrupación y homologada 2021 Vs 2022 con los cambios por ajustes urbanos. ​</t>
  </si>
  <si>
    <t xml:space="preserve"> $                                  658.578.000,00</t>
  </si>
  <si>
    <t>$ 2.419.173.612,51</t>
  </si>
  <si>
    <t>$ 2.353.733.627,51</t>
  </si>
  <si>
    <t xml:space="preserve">En seguimiento realizado al proceso DIG en el segundo semestre se observa:
1)Para el III trimestre del 2023 la meta no reporta avance; está proyectada para ser finalizada y presentado el reporte de cumplimiento en diciembre 2023; sin embargo, se recomienda ajustar la formula del indicador y la unidad de medida, de manera que sea una representación matemática del cálculo del indicador que permita medir el avance y cumplimiento de la meta.
2) Para el IV trimestre Para el IV trimestre se cita como evidencia “BASE DE DATOS ACTUALIZADAS” relacionada con la actualización cartográfica y temática del Marco Geoestadístico Nacional; que contiene 3 subcarpeta: - ACTUALIZACION MGN, - CARTO_CE y - MHD 
De lo anterior y de acuerdo a revisión realizada a los documentos se comprende que existe coherencia con lo establecido como meta y a lo descrito en su avance cualitativo para el respectivo trimestre. 
se recomienda ajustar la formula del indicador y la unidad de medida, de manera que sea una representación matemática del cálculo del indicador que permita medir el avance y cumplimiento de la meta.
</t>
  </si>
  <si>
    <t>DIG_4</t>
  </si>
  <si>
    <t>Base de datos del Marco Maestro Rural y Agropecuario cartográficamente, actualizado.</t>
  </si>
  <si>
    <t>Una (1) base de datos validada con la variable de cobertura de tierra a partir de la integración de información de gremios e imágenes de satélite</t>
  </si>
  <si>
    <t>Se avanza en la actualización de las variables de cobertura de la tierra, apartir del uso de imágenes de satélite.</t>
  </si>
  <si>
    <t>Se cuenta con la base de datos del marco maestro rural y agropecuario, actualizado cartográficamente en su variable de cobertura de la tierra a partir del uso de imagenes de satélite.</t>
  </si>
  <si>
    <t>BASE DE DATOS ACTUALIZADA</t>
  </si>
  <si>
    <t xml:space="preserve"> $                                  231.657.000,00</t>
  </si>
  <si>
    <t xml:space="preserve">En seguimiento realizado al proceso DIG en el segundo semestre, se observa
1)Para el III trimestre del 2023 la meta no reporta avance; está proyectada para ser finalizada y presentado el reporte de cumplimiento en diciembre 2023; Sin embargo, se recomienda ajustar la formula del indicador y la unidad de medida, de manera que sea una representación matemática del cálculo del indicador que permita medir el avance y cumplimiento de la meta.
2) para el IV trimestre Para el IV trimestre se cita como evidencia “BASE DE DATOS ACTUALIZADA” (la cual contiene 2 subcarpetas: 1) “ENA (contiene documentos en Excel: -ACTUALIZACION_ENA _2023_M1_M2_M, -Base_ENA_2023. -CONGLOMERADOS_ENA_2023_MODUL) 2) META 2 (contiene subcarpetas de: -ACTUALIZACION CONGLOMERADOS, - ACTUALIZACION_DOMINIOS, - REGISTROS_PESCADORES).  De lo anterior y de acuerdo a revisión realizada a los documentos se comprende que existe coherencia con lo establecido en la meta y a lo descrito en su avance cualitativo para el respectivo trimestre. 
</t>
  </si>
  <si>
    <t>Servicio de geo información estadística - DIG</t>
  </si>
  <si>
    <t>DIG_5</t>
  </si>
  <si>
    <t>Liderar y participar en 4 iniciativas que promuevan el uso e integración de la información estadística y geoespacial, enfocadas en el desarrollo sostenible, los marcos globales, la gestión de riesgo de desastres y la interoperabilidad de la información entre el SEN y la ICDE</t>
  </si>
  <si>
    <t>Numero de iniciativas ejecutadas en la vigencia al 100%</t>
  </si>
  <si>
    <t>Documento actividades realizadas</t>
  </si>
  <si>
    <t>13. Gestión de desarrollo de capacidades e innovación</t>
  </si>
  <si>
    <t xml:space="preserve"> $                                                       59.800.000</t>
  </si>
  <si>
    <t xml:space="preserve">Durante este periodo se generaron los documentos: 
1. Reporte de consulta global sobre el documento “Authoritative Data in an Evolving Geospatial Landscape: An Exploration of Policy and Legal Challenges” en el marco del comité de Expertos de las Naciones Unidas sobre la Gestión de la Información Geoespacial Mundial.
2. Revisión de niveles de información geográfica desagregada para el fortalecimiento del marco estadístico y geoespacial de las Américas - MEGA. Donde en el marco de MEGA se determina la importancia de la desagregación geográfica, dado que garantiza que los datos se habiliten geoespacial mente de forma coherente y sean integrables; permitiendo a los usuarios descubrir, acceder, integrar, analizar y visualizar la información estadística en todas las geografías de interés. 
</t>
  </si>
  <si>
    <t>2 DOCUMENTOS
https://danegovco.sharepoint.com/:f:/r/sites/PlanesInstitucionales-MetasHisttricasporrea2018-2022/Documentos%20compartidos/DIG/Evidencias%20Planes%20Institucionales%202023/PAI/DIG_5/I%20Semestre/2%20DOCUMENTOS?csf=1&amp;web=1&amp;e=fU43jr</t>
  </si>
  <si>
    <t>$ 1.730.348.167,00</t>
  </si>
  <si>
    <t>$ 1.324.511.198,95</t>
  </si>
  <si>
    <t>$ 928.253.073,00</t>
  </si>
  <si>
    <t>Se genero los documentos con iniciativas que promuevan el uso e integración de la información estadística y geoespacial, enfocadas en el desarrollo sostenible, los marcos globales, la gestión de riesgo de desastres y la interoperabilidad de la información entre el SEN y la ICDE</t>
  </si>
  <si>
    <t>DOCUMENTOS DE INVESTIGACIÓN</t>
  </si>
  <si>
    <t xml:space="preserve"> $                                    59.800.000,00</t>
  </si>
  <si>
    <t xml:space="preserve">1)Para el III trimestre del 2023 la meta no reporta avance; dado que su periodicidad es semestral; por tanto, está proyectada para ser finalizada y presentado el reporte de cumplimiento en diciembre 2023; sin embargo, se sugiere a la oficina asesora de planeación revisar el diseño del instrumento en el que se va a reportar, teniendo en cuenta el error que se genera en la formulación de la columna de avance total acumulado, para cada trimestre; dado que en lo reportado por el proceso,  se observa diligenciado en el III trimestre de la Matriz del Plan de acción,  un Avance Total acumulado de 4 que es número de la meta que se desea cumplir para el segundo semestre, el cual debe estar diligenciado en su avance total acumulado en el IV trimestre /dic 23. Adicionalmente se recomienda al proceso ajustar la formula y unidad de medida del indicador de manera que sea una representación matemática del cálculo del indicador que permita medir el avance y cumplimiento de la meta.
2) Para el IV trimestre se cita como evidencia “DOCUMENTOS DE INVESTIGACIÓN” (con contenido de iniciativas que promuevan el uso e integración de la información estadística y geoespacial, enfocadas en el desarrollo sostenible, los marcos globales, la gestión de riesgo de desastres y la interoperabilidad de la información entre el SEN y la ICDE. D); De lo anterior y de acuerdo a revisión realizada a los documentos se comprende que existe coherencia con lo establecido como meta y a lo descrito en su avance cualitativo para el respectivo semestre; sin embargo se observa que no se atendió las recomendaciones dadas por Auditor en seguimiento  de semestre anterior, sobre “revisar la unidad de medida del indicador, este corresponde a un número no a porcentaje”; No obstante, se recomienda ajustar la unidad de medida y formula del indicador de manera que sea una representación matemática del cálculo del indicador que permita medir el avance y cumplimiento de la meta.
</t>
  </si>
  <si>
    <t>DIG_6</t>
  </si>
  <si>
    <t>Un Catastro Multipropósito que aporte a la creación de valor público</t>
  </si>
  <si>
    <t>Proyectos de investigación e innovación, enmarcados en el análisis y modelado de datos geoespaciales, en aras de fortalecer y generar valor agregado sobre el marco de procesos estadísticos, ejecutados</t>
  </si>
  <si>
    <t xml:space="preserve">Numero de documentos de proyectos de investigación e innovación ejecutados </t>
  </si>
  <si>
    <t>Documentos generados</t>
  </si>
  <si>
    <t>Se avanza en los documentos de conceptualización del SEN y la ICDE. Así como de las nuevas metodologías para actualización de los marcos</t>
  </si>
  <si>
    <t>Documentos generados frente a investigación e innovación, enmarcados en el análisis y modelado de datos geoespaciales, en aras de fortalecer y generar valor agregado sobre el marco de procesos estadísticos.</t>
  </si>
  <si>
    <t>DOCUMENTOS GENERADOS</t>
  </si>
  <si>
    <t>$ 1.705.467.513,57</t>
  </si>
  <si>
    <t>$ 1.634.713.088,45</t>
  </si>
  <si>
    <t xml:space="preserve">En seguimiento realizado al proceso DIG en el segundo semestre, se observa
1)Para el III trimestre del 2023 la meta no reporta avance;  está proyectada para ser finalizada y presentado el reporte de cumplimiento en diciembre 2023; sin embargo, se sugiere a la oficina asesora de planeación revisar el diseño del instrumento en el que se va a reportar, teniendo en cuenta el error que se genera en la formulación de la columna de avance total acumulado, para cada trimestre; dado que en lo reportado por el proceso,  se aprecia diligenciado en el III trimestre en la Matriz del Pan de Acción,  un Avance Total acumulado de 2 que es número de la meta que se desea cumplir para el segundo semestre, el cual debe estar diligenciado en su avance total acumulado en el IV trimestre /dic 23. Adicionalmente, se recomienda al proceso ajustar la formula y unidad de medida del indicador de manera que sea una representación matemática del cálculo del indicador que permita medir el avance y cumplimiento de la meta
2)Para el IV trimestre del 2023, se cita como evidencia “DOCUMENTOS GENERADOS” (Documentos generados frente a investigación e innovación, enmarcados en el análisis y modelado de datos geoespaciales, en aras de fortalecer y generar valor agregado sobre el marco de procesos estadísticos); se observa evidencia de “Documentos generados” con subcarpetas: - Fortalecimiento _MMRA y – MGN_Rural. De lo anterior y de acuerdo a revisión realizada a los documentos se comprende que existe coherencia con lo establecido como meta y a lo descrito en su avance cualitativo para el respectivo trimestre.
Se recomienda ajustar la unidad de medida y formula del indicador de manera que sea una representación matemática del cálculo del indicador que permita medir el avance y cumplimiento de la meta. 
</t>
  </si>
  <si>
    <t>DIG_7</t>
  </si>
  <si>
    <t>Actualizar el sistema de información geo estadística (SIGE) para aumentar la disponibilidad de información estadística y geoespacial de alta calidad.</t>
  </si>
  <si>
    <t>Numero de sistemas de información actualizados al 100%</t>
  </si>
  <si>
    <t xml:space="preserve">
Sistema de información Geo estadística actualizado</t>
  </si>
  <si>
    <t>A la fecha se han fortalecido los diferentes sistemas que soportan el geo portal en cuanto a la disposición y uso de los datos de las operaciones censales. Así, como generación de herramientas para apoyar los trabajos de campo.</t>
  </si>
  <si>
    <t>Se actualizo el  sistema de información geo estadística (SIGE) en sus diferentes componentes y con las aplicaciones desarrolladas en esta vigencia, articulado con el SIGE y el geo portal, para aumentar la disponibilidad de información estadística y geoespacial de alta calidad.</t>
  </si>
  <si>
    <t>SIGE</t>
  </si>
  <si>
    <t xml:space="preserve"> $                                  220.000.000,00</t>
  </si>
  <si>
    <t xml:space="preserve">En seguimiento realizado al proceso DIG en el segundo semestre, se observa
1) Para el III trimestre del 2023 la meta no reporta avance; está proyectada para ser finalizada y presentado el reporte de cumplimiento en diciembre 2023; sin embargo, se sugiere a la oficina asesora de planeación revisar el diseño del instrumento en el que se va a reportar, teniendo en cuenta el error que se genera en la formulación de la columna de avance total acumulado, para cada trimestre; dado que en lo reportado por el proceso,  se aprecia diligenciado en el III trimestre en la Matriz, un Avance Total acumulado de 1 que es número de la meta que se desea cumplir para el segundo semestre, el cual debe estar diligenciado en su avance total acumulado en el IV trimestre /dic 23). Adicionalmente se recomienda al proceso ajustar la formula y unidad de medida del indicador de manera que sea una representación matemática del cálculo del indicador que permita medir el avance y cumplimiento de la meta. 
 2)Para el IV trimestre del 2023, se cita como evidencia “SIGE” (que de acuerdo a la descripción que realiza el proceso en su avance cualitativo debe contener la actualización del sistema de información geo estadística en el (SIGE) en sus diferentes componentes y con las aplicaciones desarrolladas en esta vigencia, articulado con el SIGE y el geo portal, para aumentar la disponibilidad de información estadística y geoespacial de alta calidad). Se observa carpeta BASE DE DATOS SIGE (la cual contiene subcarpetas de: GEOVISORES, GEOVISORES INTERNOS, MAESTRO DIRECCIONES); De lo anterior y de acuerdo a revisión realizada a los documentos se comprende que existe coherencia con lo establecido como meta y a lo descrito en su avance cualitativo para el respectivo trimestre. 
Se sugiere organizar los documentos de acuerdo a lo que se menciona como EVIDENCIA en la matriz del PAI, que contenga la información  en la cual debe reposar la evidencia de cumplimiento del avance de la meta;  dado la importancia de escribir el nombre de los documentos o soportes que son evidencia de la meta que coincidan con el nombre de los archivos cargados en el repositorio y que se encuentre acorde con la descripción efectuada en el avance Cualitativo, con el fin de verificar y dar cumplimiento establecido para el respectivo trimestre.  Así mismo se observa que en la unidad de medida del indicador, este corresponde a un número no a porcentaje”; No obstante, se recomienda ajustar la unidad de medida y formula del indicador de manera que sea una representación matemática del cálculo del indicador que permita medir el avance y cumplimiento de la meta.   
</t>
  </si>
  <si>
    <t>DIG_8</t>
  </si>
  <si>
    <t>Productos geoespaciales que soporte los procesos de difusión de las operaciones estadísticas y otras fuentes, generados.</t>
  </si>
  <si>
    <t>Porcentaje de avance en la generación de productos geoespaciales</t>
  </si>
  <si>
    <t>Bases de datos generadas</t>
  </si>
  <si>
    <t>Se elaboraron los productos geoespaciales, geo analíticos y de geo visualización a demanda, donde se tiene los productos geoespaciales temáticos como soporte a la difusión de resultados de operaciones estadísticas,  requeridos para publicaciones, informes,  reportes, socializaciones, entre otros. Y la elaboración de reportes y productos de prueba de las aplicaciones para la implementación de geo visualizaciones y otros productos geo-estadísticos.</t>
  </si>
  <si>
    <t>https://danegovco.sharepoint.com/:f:/r/sites/PlanesInstitucionales-MetasHisttricasporrea2018-2022/Documentos%20compartidos/DIG/Evidencias%20Planes%20Institucionales%202023/PAI/DIG_8/I%20Trimestre?csf=1&amp;web=1&amp;e=2bPDM4
Contiene:
Explorar nuevos desarrollos y aplicaciones de uso abierto
Productos geoespaciales, geo analíticos y de geo visualización a demanda</t>
  </si>
  <si>
    <t>PRODUCTOS GEOESPACIALES
https://danegovco.sharepoint.com/:f:/r/sites/PlanesInstitucionales-MetasHisttricasporrea2018-2022/Documentos%20compartidos/DIG/Evidencias%20Planes%20Institucionales%202023/PAI/DIG_8/II%20Trimestre/PRODUCTOS%20GEOESPACIALES?csf=1&amp;web=1&amp;e=rWz8Rt</t>
  </si>
  <si>
    <t>Durante el periodo se han generado los productos geoespaciales, geo analíticos y de geo visualización a demanda, donde se tiene los productos geoespaciales temáticos como soporte a la difusión de resultados de operaciones estadísticas,  requeridos para publicaciones, informes,  reportes, socializaciones, entre otros. Y la elaboración de reportes y productos de prueba de las aplicaciones para la implementación de geo visualizaciones y otros productos geo-estadísticos.</t>
  </si>
  <si>
    <t>Se generaron los diferentes productos geoespaciales que soportaron los procesos de difusión de las operaciones estadísticas y otras fuentes.</t>
  </si>
  <si>
    <t>PRODUCTOS GENERADOS</t>
  </si>
  <si>
    <t xml:space="preserve">En seguimiento realizado al proceso DIG en el segundo semestre, se observa
1) Para el III trimestre  se cita como evidencia  “ PRODUCTOS GEOESPACIALES”(que hace referencia a Productos geoespaciales que soporte los procesos de difusión de las operaciones estadísticas y otras fuentes, generados); de lo cual y de acuerdo a revisión realizada se observa el cargue de carpeta de dicho documento  que contiene 2 subcarpetas: GEONALITICA y GEODIFUSION; de lo anterior se comprende que existe coherencia con lo establecido como meta y a lo descrito en su avance cualitativo para el respectivo trimestre; sin embargo, se recomienda ajustar la unidad de medida y formula del indicador de manera que sea una representación matemática del cálculo del indicador que permita medir el avance y cumplimiento de la meta.   
2)Para el IV trimestre del 2023, se cita como evidencia “PRODUCTOS GENERADOS” (Que de acuerdo a su avance cualitativo describe que se generaron los diferentes productos geoespaciales que soportaron los procesos de difusión de las operaciones estadísticas y otras fuentes); de acuerdo a revisión realizada se aprecia el cargue de carpeta de los productos generados con una subcarpeta denominada GEOANALITICOS_GEOVISUALIZACION que contiene la información de GEOANALITICA Y GEOVISUALIZACIÓN. De lo anterior y de acuerdo a revisión realizada a los documentos se comprende que existe coherencia con lo establecido como meta y a lo descrito en su avance cualitativo para el respectivo trimestre. 
Se recomienda ajustar la unidad de medida y formula del indicador de manera que sea una representación matemática del cálculo del indicador que permita medir el avance y cumplimiento de la meta.   
</t>
  </si>
  <si>
    <t>DIG_9</t>
  </si>
  <si>
    <t>Implantación, socialización y mantenimiento del Sistema para la Gestión de la Estratificación Socioeconómica - SIGESCO y de las coberturas de los servicios públicos domiciliarios.</t>
  </si>
  <si>
    <t>Porcentaje de cumplimiento alcanzado en la implantación, socialización y mantenimiento SIGESCO</t>
  </si>
  <si>
    <t>Documentos de implantación, socialización y mantenimiento del Sistema para la Gestión de la Estratificación Socioeconómica y de las coberturas de los servicios públicos domiciliarios</t>
  </si>
  <si>
    <t>5. Convergencia regional.</t>
  </si>
  <si>
    <t>Modelos de desarrollo supramunicipales para el fortalecimiento de vínculos urbano-rurales y la integración de territorios.</t>
  </si>
  <si>
    <t>Se ha trabajado en la implementación y socialización con los diferentes actores de la estratificación, lo cual ha generado ajustes al sistema, los cuales se han vendio realizando el la medida que se requieren.</t>
  </si>
  <si>
    <t>Se adelanto los diferentes procesos de socialización y mantenimiento del Sistema para la Gestión de la Estratificación Socioeconómica - SIGESCO y de las coberturas de los servicios públicos domiciliarios.</t>
  </si>
  <si>
    <t>SIGESCO</t>
  </si>
  <si>
    <t xml:space="preserve"> $                                    60.456.000,00</t>
  </si>
  <si>
    <t xml:space="preserve">En seguimiento realizado al proceso DIG en el segundo semestre, se observa
1) Para el III trimestre del 2023 la meta no reporta avance; está proyectada para ser finalizada y presentado el reporte de cumplimiento en diciembre 2023; Sin embargo; Sin embargo; se sugiere a la oficina asesora de planeación revisar el diseño del instrumento en el que se va a reportar, teniendo en cuenta el error que se genera en la formulación de la columna de avance total acumulado, para cada trimestre; dado que en lo reportado por el proceso,  se aprecia diligenciado en el III trimestre en la Matriz, un Avance Total acumulado de 1 que es número de la meta que se desea cumplir para el segundo semestre, el cual debe estar diligenciado en su avance total acumulado en el IV trimestre dic 23. Adicionalmente se recomienda al proceso ajustar la formula y unidad de medida del indicador de manera que sea una representación matemática del cálculo del indicador que permita medir el avance y cumplimiento de la meta
2)Para el IV trimestre del 2023, se cita como evidencia “SIGESCO” (que de acuerdo a la meta descriptiva del  proceso  debe contener Implantación, socialización y mantenimiento del Sistema para la Gestión de la Estratificación Socioeconómica SIGESCO y de las coberturas de los servicios públicos domiciliarios); de lo cual se observa el cargue de carpeta de dicho documento  que contiene Carpeta denominada IMPLANTACION¬_SOCIALIZACIÓN_SIGESCO, que contiene dos subcarpetas: ESTRATIFICACION REPOTENCIADA y archivo comprimido en Zip -Sigesco_31102023: De lo anterior y de acuerdo a revisión realizada a los documentos se comprende que existe coherencia con lo establecido como meta y a lo descrito en su avance cualitativo para el respectivo trimestre; sin embargo se recomienda, escribir el nombre de los documentos o soportes que son evidencia de la meta que coincidan con el nombre de los archivos cargados en el repositorio y que se encuentre acorde con la descripción efectuada en el avance Cualitativo; con el fin de poder verificar y dar cumplimiento establecido para el respectivo trimestre adicionalmente se recomienda ajustar la unidad de medida y formula del indicador de manera que sea una representación matemática del cálculo del indicador que permita medir el avance y cumplimiento de la meta.   
</t>
  </si>
  <si>
    <t>Dirección de Recolección y Acopio - DRA</t>
  </si>
  <si>
    <t>Bases de datos de la temática de pobreza y condiciones de vida</t>
  </si>
  <si>
    <t>DRA_1</t>
  </si>
  <si>
    <t>Bases de datos operativas recolectadas, depuradas y consolidadas de la Encuesta de Gasto Interno en Turismo - EGIT</t>
  </si>
  <si>
    <t xml:space="preserve">Bases recolectadas de la EGIT/Bases proyectadas a recolectar de la EGIT </t>
  </si>
  <si>
    <t>Una base de datos operativa recolectada, depurada y consolidada de la Encuesta de Gasto Interno en Turismo - EGIT</t>
  </si>
  <si>
    <t>Se realiza la evidencia de entrega de las bases de información recolectada, depurada y consolidada correspondiente a los tres primeros meses del 2023</t>
  </si>
  <si>
    <t>3. Cierre estapa 2303 EGIT</t>
  </si>
  <si>
    <t>Se realiza la recolección de las bases correspondientes a los meses de abril, mayo y junio con los parámetros requeridos para la EGIT</t>
  </si>
  <si>
    <t>1. Cierre etapa 2304 EGIT.pdf
2. Cierre etapa 2305 EGIT.pdf
3. Cierre etapa 2306 EGIT.pdf</t>
  </si>
  <si>
    <t>Se realiza la entrega de la base acorde a la codificación de la etapa correspondiente al cierre operativo de la EGIT</t>
  </si>
  <si>
    <t>3. EGIT_CIERRE OPERATIVO_ETAPA_2309.pdf
2. EGIT_CIERRE OPERATIVO_ETAPA_2308.pdf
1. EGIT_CIERRE OPERATIVO_ETAPA_2307.pdf</t>
  </si>
  <si>
    <t>$ 12.478.425.014,04</t>
  </si>
  <si>
    <t>$ 11.197.915.505,00</t>
  </si>
  <si>
    <t>$ 3.268.885.459,00</t>
  </si>
  <si>
    <t>Se realiza la recolección de las bases correspondientes a los meses de Octubre, Noviembre y Diciembre  con los parámetros requeridos para la EGIT</t>
  </si>
  <si>
    <t>EGIT_Cierre operativo etapa 2311.pdf
EGIT_Cierre operativo etapa 2310.pdf</t>
  </si>
  <si>
    <t>Satisfactorio</t>
  </si>
  <si>
    <t>ANGELA VIVIANA TORRES VELANDIA</t>
  </si>
  <si>
    <t>La evidencia permite observar que el  avance reportado coincide con el avance programado para el semestre. Ya que el entregable es una base de datos, se reitera la recomenación de adjuntar evidencia correspondiente en donde se pueda visualizar dicha base. 
Se evidencia ajuste en redacción de los factores asociados a la meta.
Finalmente se evidencia seguimiento a los avances en las metas por parte de la primera y segunda línea de defensa. Para esta última, se encuentra plazmado, en el informe de seguimiento a PAI 2023, generado por la Oficina Asesora de Planeación para el IV trimestre.</t>
  </si>
  <si>
    <t>DRA_2</t>
  </si>
  <si>
    <t>Bases de datos operativas recolectadas, depuradas y consolidadas de la Encuesta Pulso Social - EPS</t>
  </si>
  <si>
    <t>Bases recolectadas de Pulso/Bases proyectadas a recolectar de Pulso</t>
  </si>
  <si>
    <t>Una base de datos operativa recolectada, depurada y consolidada de la Encuesta Pulso Social - EPS</t>
  </si>
  <si>
    <t>3. Cierre estapa 2303 EPS</t>
  </si>
  <si>
    <t>Se realiza la evidencia de entrega de las bases de información recolectada, depurada y consolidada correspondiente a los meses de abril y mayo del 2023, la base del mes de junio se encuentra en procesamiento pero realizó su recolección sin novedad.</t>
  </si>
  <si>
    <t>1. Cierre etapa 2304 EPS.pdf
2. Cierre etapa 2305 EPS.pdf</t>
  </si>
  <si>
    <t>Se realiza la entrega de la base acorde a la codificación de la etapa correspondiente al cierre operativo de la EPS</t>
  </si>
  <si>
    <t>2. EPS_CIERRE OPERATIVO_ETAPA_2308.PDF
1. EPS_CIERRE OPERATIVO_ETAPA_2307.PDF</t>
  </si>
  <si>
    <t>Se dio cumplimiento a esta meta en el mes de septiembre.</t>
  </si>
  <si>
    <t>Bases de datos de la temática de gobierno</t>
  </si>
  <si>
    <t>DRA_3</t>
  </si>
  <si>
    <t>Base de datos operativa recolectada, depurada y consolidada de las Encuestas sobre ambiente y desempeño Institucional nacional y departamental EDI-EDID</t>
  </si>
  <si>
    <t xml:space="preserve">Porcentaje de cobertura obtenida /  Porcentaje de cobertura esperada </t>
  </si>
  <si>
    <t>Una base de datos operativa recolectada, depurada y consolidada de las Encuestas sobre ambiente y desempeño Institucional nacional y departamental EDI-EDID</t>
  </si>
  <si>
    <t>$ 653.461.014,00</t>
  </si>
  <si>
    <t>$ 614.511.046,00</t>
  </si>
  <si>
    <t>$ 368.406.915,00</t>
  </si>
  <si>
    <t>se realiza la recolección de las bases correspondientes a con los parámetros requeridos para la EDI-EDID</t>
  </si>
  <si>
    <t>Base de Datos Final EDI-EDID 2023_ Adriana Jaidy Murillo Piza - Outlook (1)</t>
  </si>
  <si>
    <t>Se observa 1 reporte por correo electrónico, correspondiente a la generación de la base de datos de la EDI-EDID 2023, lo cual es compatible con lo reportado en el avance cualitativo y cuantitativo del II semestre.
Teniendo en cuenta que el entregable es una base de datos, se recomienda adjuntar evidencia correspondiente en donde se pueda visualizar dicha base.
Se recomienda revisar que la meta total, la meta, la fórmula del indicador y el entregable, presenten una relación coherente; ya que el entregable es una base de datos, mientras que el indicador da cuenta del avance en porcentaje de cobertura de dicha base.
Finalmente se evidencia seguimiento a los avances en las metas por parte de la primera y segunda línea de defensa. Para esta última, se encuentra plazmado, en el informe de seguimiento a PAI 2023, generado por la Oficina Asesora de Planeación para el IV trimestre.</t>
  </si>
  <si>
    <t>Bases de datos de la temática agropecuaria</t>
  </si>
  <si>
    <t>DRA_4</t>
  </si>
  <si>
    <t>Bases de datos de Encuesta de Sacrificio de Ganado ESAG recolectada</t>
  </si>
  <si>
    <t>Numero de fuentes recolectadas / número total de fuentes</t>
  </si>
  <si>
    <t>Una base de datos de Encuesta de Sacrificio de Ganado ESAG mensual recolectada</t>
  </si>
  <si>
    <t>Se realiza la consolidación y entrega de información correspondiente a la recolección de bases de los meses de enero hasta marzo.</t>
  </si>
  <si>
    <t>ESAG_Consolidado_reporte_mensual_marzo.xlsx</t>
  </si>
  <si>
    <t>Se realiza el levantamiento de la información con las bases de datos acordes a los parámetros definidos para la recolección de información, la base del mes de junio se encuentra en procesamiento debido al cierre mes vencido que lleva la operación para su entrega mensual verificada.</t>
  </si>
  <si>
    <t>ESAG_Consolidado_reporte_mensual_junio_2023</t>
  </si>
  <si>
    <t>Se realiza la entrega del consolidado de bases de información de la ESAG distribiudo por mes de recolección.</t>
  </si>
  <si>
    <t>ESAG_Consolidado_reporte_mensual_septiembre_2023.xlsx</t>
  </si>
  <si>
    <t>$ 13.984.246.461,96</t>
  </si>
  <si>
    <t>$ 12.700.409.608,27</t>
  </si>
  <si>
    <t>$ 5.153.802.136,28</t>
  </si>
  <si>
    <t>Se realiza la entrega las  bases de información de la ESAG distribuido por mes de recolección.</t>
  </si>
  <si>
    <t>Avance_mensual.xls</t>
  </si>
  <si>
    <t>Se reitera la recomiendación de revisar que la meta total, la fórmula del indicador y la unidad de media, presenten una relación coherente, ya que la fórmula está dada por: Numero de fuentes recolectadas / numero total de fuentes; sin embargo, dicha medición no refleja el cumplimiento de la meta y el entregable de la misma, dado por bases de datos recolectadas y no por número de fuentes recolectadas en dichas bases de datos. Por lo anterior, no es posible establecer si el avance cuantitativo corresponde a la cantidad de bases recolectadas en el periodo o al número de fuentes recolectadas en el periodo. 
En cuanto al avance cualitativo, cuantitativo y la evidencia proporcionada, estas no son correspondientes a lo mencionado en el reporte para el periodo, ya que la carpeta de evidencias del 3 trimestre contiene dos bases de datos correspondientes a los meses de julio y agosto de 2023, y la carpeta de evidencias del 4 trimestre, contiene 3 bases de datos correspondientes a los meses de septiembre, octubre y noviembre 2023, para un total de 5 bases de datos en el segundo semestre.
Finalmente se evidencia seguimiento a los avances en las metas por parte de la primera y segunda línea de defensa. Para esta última, se encuentra plazmado, en el informe de seguimiento a PAI IV trimestre de 2023, generado por la Oficina Asesora de Planeación; sin embargo, no se observa identificación de las inconsistencias entre el objetivo de la meta y la fórmula del indicador, ni la identificación de evidencias para corroborar lo reportado cuantitativa y cualitativamente.</t>
  </si>
  <si>
    <t>DRA_5</t>
  </si>
  <si>
    <t>Bases de datos de Sistema de Información de Precios del Sector Agropecuario SIPSA recolectadas mensualmente.
365 Bases de Datos de SIPSA Abastecimiento
44 Bases de Datos de SIPSA Insumos</t>
  </si>
  <si>
    <t>Bases de datos recolectadas / bases de datos proyectadas * 100</t>
  </si>
  <si>
    <t>Documentos con las pruebas de los aplicativos y los requerimientos de desarrollo de los aplicativos de SIPSA</t>
  </si>
  <si>
    <t>MARZO.zip</t>
  </si>
  <si>
    <t>Se realiza la consolidación y entega de información correspondiente a la recolección de bases de los meses de abril hasta junio.</t>
  </si>
  <si>
    <t>17 archivos en excel con los precios, insumos y abastecimiento.</t>
  </si>
  <si>
    <t>Se realiza la consolidación de las bases de información de SIPSA en cada uno de los componentes y en los meses correspondientes al trimestre</t>
  </si>
  <si>
    <t>25 archivos Excel con las bases consolidadas</t>
  </si>
  <si>
    <t>se cargó un total de 24 archivos Excel con las bases de datos</t>
  </si>
  <si>
    <t>24 archivos con datos de análisis y bases de datos</t>
  </si>
  <si>
    <t>Se mantiene recomendación de revisar que la meta total, la fórmula del indicador y la unidad de media presenten una relación coherente; dado que la meta e indicador tienen que ver con bases de datos de SIPSA, mientras que en el entregable se mencionan documentos con las pruebas de los aplicativos y los requerimientos de desarrollo de los aplicativos de SIPSA. En ese sentido, no es comprensible si la meta  es la generación de las bases o aplicar pruebas al aplicativo, más aún, cuando el  reporte de avance cualitativo y cuantitativo y las evidencias describen y muestran bases de datos y no documentos de pruebas.
En cuanto a la revisión de evidencias, estas reflejan lo descrito en el reporte cualitativo y cuantitativo para el 2 semestre.
Finalmente se evidencia seguimiento a los avances en las metas por parte de la primera y segunda línea de defensa. Para esta última, se encuentra plazmado, en el informe de seguimiento a PAI IV trimestre de 2023, generado por la Oficina Asesora de Planeación.  Sin embargo, no se observa identificación de las inconsistencias en la formulación del plan.</t>
  </si>
  <si>
    <t>DRA_6</t>
  </si>
  <si>
    <t>Documentos que contengan el resultado de las pruebas de escritorio del desarrollo y/o mejora de los aplicativos para SIPSA y del rediseño del componente de leche y los requerimientos del aplicativos de captura y análisis para situaciones de contingencia para SIPSA.</t>
  </si>
  <si>
    <t>Cantidad de documentos generados</t>
  </si>
  <si>
    <t xml:space="preserve">Documentos finales </t>
  </si>
  <si>
    <t>Se ha realizado el avance en el desarrollo e implementación código CPC de tres componentes, están realizadas las pruebas de escritorio en espera del documento de aprobación para realizar el cargue a producción, las mejoras al aplicativo de leche ya se subieron a producción quedando al 100% y sin ningún otro requerimiento, en el componente de abastecimiento a las mejoras ya se realizaron las pruebas pertinentes al aplicativo de JAVA en espera del documento de aprobación para hacer el despliegue, en el aplicativo de PHP nos encontramos realizando las pruebas a las mejoras solicitadas, distrito de riego el ingeniero que ya se encuentra trabajando en las mejoras, en cuanto al rediseñó de leche se comenzó en el mes de Septiembre con el desarrollo. Con relación a la apk de insumos se están realizando las pruebas para validar la migración de la versión de Android.</t>
  </si>
  <si>
    <t>se realiza 13 matrices y 24 bases de datos para el último trimestre del 2023. adjuntas en Excel y carpetas</t>
  </si>
  <si>
    <t>13 archivos con matrices y carpetas mensuales del último cuatrimestre del 23 con Bases</t>
  </si>
  <si>
    <t>Bases de datos de la temática de precios y costos</t>
  </si>
  <si>
    <t>DRA_7</t>
  </si>
  <si>
    <t>Base de datos con la producción mensual recolectada de las operaciones de índices correspondientes a:
 IPC
IPP
ICTC
ICTIP
ICES
ICOCED
ICOCIV
PPA
PVPLVA</t>
  </si>
  <si>
    <t>Bases de datos recolectadas/ bases de datos proyectadas*100</t>
  </si>
  <si>
    <t xml:space="preserve"> Base de datos</t>
  </si>
  <si>
    <t>Se realiza la entrega de las bases de datos del grupo de Precios y Costos con relación al primer trimestre del 2023 con sus soportes mes a mes.</t>
  </si>
  <si>
    <t>6 carpetas con la descripción de entrega para cada operación programada.</t>
  </si>
  <si>
    <t>Se realiza la entrega de las bases de datos del grupo de Precios y Costos con relación al segundo trimestre del 2023 con sus soportes mes a mes.</t>
  </si>
  <si>
    <t xml:space="preserve">Se realiza el cargue de 6 carpetas donde se consolidan las bases mes a mes de cada una de las operaciones del GIT de precios y costos. </t>
  </si>
  <si>
    <t>6 carpetas con las consolidaciones por mes</t>
  </si>
  <si>
    <t>$ 7.627.586.561,43</t>
  </si>
  <si>
    <t>$ 7.510.583.981,20</t>
  </si>
  <si>
    <t>$ 6.371.049.204,48</t>
  </si>
  <si>
    <t>en las operaciones estadisticas de indices se realiza un total de 23  bases para el ultimo trimestre de la vigencia</t>
  </si>
  <si>
    <t>13 archivos con matrices y carpetas mensuales del ultimo cuatrimetre del 23 con Bases</t>
  </si>
  <si>
    <t>La versión 6 del PAI, refleja los ajustes recomendados por la OCI en la formulación de la meta.
Una vez revisado el reporte trimestral y contrastarlo contra las evidencias cargadas en el Sharepoint,  se establece que el avance cualitativo, cuantitativo y el reporte de evidencias es coherente y refleja el cumplimiento del avance esperado para el periodo; sin embargo, se recomienda adjuntar evidencia que permita ver las bases de datos generadas y su ubicación, ya que no se encontraron las matrices ni las carpetas con bases mencionadas en el reporte del IV trimestre.
Finalmente se evidencia seguimiento a los avances en las metas por parte de la primera y segunda línea de defensa. Para esta última, se encuentra plazmado, en el informe de seguimiento a PAI 2023, generados por la Oficina Asesora de Planeación para el cuarto trimestre.</t>
  </si>
  <si>
    <t>DRA_8</t>
  </si>
  <si>
    <t>Base de datos de la información recolectada, consolidada, depurada mensualmente de la Gran Encuesta Integrada de Hogares</t>
  </si>
  <si>
    <t>Numero de segmentos trabajados/ total segmentos anuales*100</t>
  </si>
  <si>
    <t>Base de datos recolectada</t>
  </si>
  <si>
    <t>Se realiza la consolidación de las bases de recolección con la información con los parámetros requeridos para los meses de enero, febrero y marzo.</t>
  </si>
  <si>
    <t>carpeta: 03. Marzo</t>
  </si>
  <si>
    <t>Se realiza la entrega de las bases de información consolidad y depurada por mes acorde al segundo trimestre de recolección de la GEIH</t>
  </si>
  <si>
    <t>Carpeta 06. Junio</t>
  </si>
  <si>
    <t>Se realiza la consolidación por meses de recolección y se entregan las bases por codificación correspondiente.</t>
  </si>
  <si>
    <t>Carpeta correspondiente a septiembre</t>
  </si>
  <si>
    <t>$ 25.840.448.866,96</t>
  </si>
  <si>
    <t>$ 24.453.603.663,07</t>
  </si>
  <si>
    <t>$ 18.963.370.531,39</t>
  </si>
  <si>
    <t xml:space="preserve"> carpetas con 56 archivos de bases de datos para el periodo</t>
  </si>
  <si>
    <t>DRA_9</t>
  </si>
  <si>
    <t>Base de resultados depurados operativos de los procesos de recuento y sensibilización</t>
  </si>
  <si>
    <t>Base de datos criticada</t>
  </si>
  <si>
    <t>3 carpetas con la información de los informes de verificación y cierre de los procesos de recuento y sensibilización a corte del primer semestre de 2023.</t>
  </si>
  <si>
    <t>Carpetas:
1. Cronograma con la planeacion de la OOEE
2. Informe de cierre o critica entregado con puntualidad
3. Informe con los mecanismos de verificación de la informacion recolectada</t>
  </si>
  <si>
    <t>Se realiza la consolidación de los archivos de base de datos, informes y cronogramas como resultado de la ejecución.</t>
  </si>
  <si>
    <t>3 carpetas con 58 archivos de BD</t>
  </si>
  <si>
    <t>En cuanto al avance cualitativo y cuantitativo reportado, este guarda coherencia con los soportes proporcionados; lo cual evidencia cumplimiento del avance programado para el periodo.
Finalmente se evidencia seguimiento a los avances en las metas por parte de la primera y segunda línea de defensa. Para esta última, se encuentra plazmado, en el informe de seguimiento a PAI 2023, generado por la Oficina Asesora de Planeación para el cuarto trimestre.</t>
  </si>
  <si>
    <t>Bases de datos de la temática de construcción</t>
  </si>
  <si>
    <t>DRA_10</t>
  </si>
  <si>
    <t>Bases de datos recolectadas y criticadas de acuerdo con la metodología y lineamientos establecidos de las operaciones CEED, IPOC y CHV.</t>
  </si>
  <si>
    <t>Base recolectada y criticada/Base planeada a recolectar*100</t>
  </si>
  <si>
    <t>La base final del CEED al primer trimestre de 2023 esta en proceso de cierre, la base final se tiene programada para entrega el 03 de mayo.
La base de IPOC será entregada por cronograma el 27 de abril, aún estamos en operativo.
La base de CHV se entrega el 18 de mayo, estamos en proceso de recolección.</t>
  </si>
  <si>
    <t>Se realiza el reporte de entrega del trimestre correspondiente a las operaciones de la CEED y de la CHV, debido a que la operación de la IPOC se encuentra en proceso de cierre pero sin novedad en la recolección de la base de información.</t>
  </si>
  <si>
    <t>Reporte IPOC_II_julio 07072023-R.docx
Entrega base CEED inicial-segundo trimestre2023.pdf</t>
  </si>
  <si>
    <t>Se realiza la recolección de la información y se genera el informe primerio de cierre del operativo.</t>
  </si>
  <si>
    <t>Reporte PARCIAL_IPOC_III_06102023-R.docx</t>
  </si>
  <si>
    <t>$ 6.247.890.355,14</t>
  </si>
  <si>
    <t>$ 6.120.339.252,83</t>
  </si>
  <si>
    <t>$ 4.851.810.485,69</t>
  </si>
  <si>
    <t>Se realiza la recolección de la información y se genera el informe de cierres del operativos.</t>
  </si>
  <si>
    <t>3 archivos con los reportes y bases de la recolección</t>
  </si>
  <si>
    <t>DRA_11</t>
  </si>
  <si>
    <t>Bases de datos recolectadas y criticadas de acuerdo con la metodología y lineamientos establecidos de las operaciones ELIC y FIVI.</t>
  </si>
  <si>
    <t>Se realiza la entrega de las bases finales de las operaciones en sus periodos de recolección de enero y febrero, la base ELIC de marzo esta en proceso de recolección y se entrega el 05 de mayo. La base FIVI de marzo se entrega el 02 de mayo.</t>
  </si>
  <si>
    <t>4 archivos en word con los informes finales de operativo
4 archivos en excel con las bases de información de enero y febrero de la FIVI y de la ELIC.</t>
  </si>
  <si>
    <t>La recolección del mes de junio se encuentra en cierre, sin novedades que alteraran los parámetros requeridos para la recolección de la operación.</t>
  </si>
  <si>
    <t>Informe Final Operativo ELIC JUN_2023-R.docx</t>
  </si>
  <si>
    <t>Se realiza la entrega consolidada del informe final operativo de la ELIC y FIVI</t>
  </si>
  <si>
    <t>Informe Final Operativo ELIC JUL_2023-R-corr.docx
ENTREGA BD ELIC julio 2023.rar
01BASE FIVI JULIO_2023.xlsx
01 INFORME FIVI_JULIO.docx</t>
  </si>
  <si>
    <t>Se realiza la entrega consolidada del informe de operativo</t>
  </si>
  <si>
    <t>5 archivos con los reportes y bases de la recoleccion</t>
  </si>
  <si>
    <t>Se evidencian soportes que dan cuenta de lo reportado cualitativa y cuantitativamente para el periodo, dando cumplimiento al avance programado.
Finalmente se evidencia seguimiento a los avances en las metas por parte de la primera y segunda línea de defensa. Para esta última, se encuentra plazmado, en el informe de seguimiento a PAI 2023, generado por la Oficina Asesora de Planeación para el cuarto trimestre.</t>
  </si>
  <si>
    <t>Bases de datos de la temática ambiental</t>
  </si>
  <si>
    <t>DRA_12</t>
  </si>
  <si>
    <t>Base de datos mensuales con los criterios de cobertura, calidad y oportunidad definidos en el plan de recolección de las operaciones:
Encuesta Mensual Manufacturera con Enfoque Territorial
Estadística de cemento Gris y Concreto
Indicador de Mezcla Asfáltica</t>
  </si>
  <si>
    <t>Número de bases entregadas / Número de bases a entregar*100</t>
  </si>
  <si>
    <t>Bases de datos</t>
  </si>
  <si>
    <t xml:space="preserve">Se realiza la entrega de las 15 bases de información correspondientes a la ejecución de los tres primeros meses de recolección </t>
  </si>
  <si>
    <t>Cinco carpetas con los registros de las operaciones de EAI, EC, ECG, EMMET, IMA.</t>
  </si>
  <si>
    <t>Se realiza la consolidación de cada una de las bases con la información recolectada en las operaciones correspondientes mes a mes, para el periodo de marzo a mayo, el mes de junio se encuentra en cierre la ECG, EC y la EAI.</t>
  </si>
  <si>
    <t>6 carpetas con las nomenclaturas de las operaciones a reportar y los meses de recolección.</t>
  </si>
  <si>
    <t>Se organiza la entrega de la información por cada una de las operaciones a reportar y acorde a los tiempo de la ejecución de la recolección de las bases de datos.</t>
  </si>
  <si>
    <t>5 carpetas con las siglas de cada operación</t>
  </si>
  <si>
    <t>$ 367.129.791,56</t>
  </si>
  <si>
    <t>$ 364.548.094,27</t>
  </si>
  <si>
    <t>$ 205.223.251,39</t>
  </si>
  <si>
    <t>se anexan un total de 14 bases de datos en formato Excel para el periodo correspondiente</t>
  </si>
  <si>
    <t>3 carpetas con 14 archivos de bases de datos</t>
  </si>
  <si>
    <t>Bases de datos de la temática de industria</t>
  </si>
  <si>
    <t>DRA_13</t>
  </si>
  <si>
    <t>Base de datos anual con los criterios de cobertura, calidad y oportunidad definidos en el plan de recolección  de las operaciones:
Encuesta Anual Manufacturera
Encuesta Ambiental Industrial</t>
  </si>
  <si>
    <t>En el marco de la Encuesta Anual Manufacturera y la Encuesta Ambiental Industrial, en el mes de julio se inició el operativo de recolección. Durante este proceso, encuestadores y monitores de las sedes de las direcciones territoriales se encargan de capturar y analizar la información con el fin de garantizar la cobertura y calidad de los datos, previo a la consolidación de las bases. En los meses siguientes, de acuerdo con el cronograma se continúa el proceso para que en el mes de diciembre se cuente con la base de datos anual</t>
  </si>
  <si>
    <t>$ 2.938.878.010,64</t>
  </si>
  <si>
    <t>$ 2.808.394.890,39</t>
  </si>
  <si>
    <t>$ 1.841.936.911,95</t>
  </si>
  <si>
    <t>se realiza 19 bases de datos para el último trimestre del 2023</t>
  </si>
  <si>
    <t>2 carpetas con 19 archivos de bases de datos</t>
  </si>
  <si>
    <t>Una vez revisadas las evidencias cargadas en la carpeta ubicada en el sharepoint dispuesto para tal fin, se encuentra coherenica entre el reporte cuantitativo, cualitativo y de evidencias, lo que refleja el cumplimiento del avance programado para el cierre del periodo.</t>
  </si>
  <si>
    <t>Bases de datos de la temática de comercio internacional</t>
  </si>
  <si>
    <t>DRA_15</t>
  </si>
  <si>
    <t>Manuales para la producción de las operaciones actualizados y alineados con:
Registro de Exportaciones
Registro de Importaciones
Zonas Francas</t>
  </si>
  <si>
    <t>Número de Manuales actualizados/ Número de Manuales a actualizar</t>
  </si>
  <si>
    <t>Manuales de producción de las encuestas correspondientes</t>
  </si>
  <si>
    <t>Los documentos definidos como manuales de acopio para los distintos roles en los que se cuentan las funciones del acopio de la información, se proyectaron y se encuentran el flujo de revisión técnica por parte del grupo de calidad de la Dirección de Recolección y Acopio, después de esta revisión, se procede a la carga de estos manuales en Isolución.</t>
  </si>
  <si>
    <t>$ 1.231.568.921,67</t>
  </si>
  <si>
    <t>$ 1.198.547.166,00</t>
  </si>
  <si>
    <t>$ 957.457.690,00</t>
  </si>
  <si>
    <t>se relizadocumentacion para recoleccion/acopio para las operaciones estadisticas de  Zonas Francas, importaciones y Exportaciones.</t>
  </si>
  <si>
    <t>3 carpetas con 10 documentos en formato word</t>
  </si>
  <si>
    <t>DRA_17</t>
  </si>
  <si>
    <t>Bases de datos semestrales con los criterios de cobertura, calidad y oportunidad definidos en el plan de recolección de los registro de:
Exportaciones  2023
Importaciones 2023
Zonas Francas 2023</t>
  </si>
  <si>
    <t>Número de bases entregadas / Número de bases proyectadas a entregar*100</t>
  </si>
  <si>
    <t>Se realiza la consolidación de las bases de información del acopio realizado a las operaciones de ZF, IMPO y EXPO en el primer semestre de 2023, las bases del mes de junio se encuentran en cierre por mes vencido pero se consolidaron con los parámetros requeridos.</t>
  </si>
  <si>
    <t>3 carpetas de cada operación de ZF, IMPO y EXPO</t>
  </si>
  <si>
    <t>Se dio cumplimiento a esta meta en el mes de junio de la presente anualidad</t>
  </si>
  <si>
    <t>DRA_18</t>
  </si>
  <si>
    <t>Base de datos mensuales con los criterios de cobertura, calidad y oportunidad definidos en el plan de recolección de la Encuesta Mensual de Comercio Exterior de Servicios 2023</t>
  </si>
  <si>
    <t>Se realiza la entrega de las bases por cada mes de ejecución en el primer trimestre.</t>
  </si>
  <si>
    <t xml:space="preserve">3 carpetas por mes con los archivos .csv </t>
  </si>
  <si>
    <t>Esta encuenta es un rediseño de la MTCES, en la cual ya se estan entregando bases de enero, febrero y marzo de 2023, se continúa con la entrega de bases de abril y mayo y actualmente se está recolectando junio</t>
  </si>
  <si>
    <t>Carpetas con las bases de información por mes de recolección</t>
  </si>
  <si>
    <t>Se realiza el consolidado mensual dentro del trimestre a evidenciar con el registro de las bases entregadas en el cierre operativo.</t>
  </si>
  <si>
    <t>Carpeta con el mes de septiembre</t>
  </si>
  <si>
    <t>se anexan un total de 3 bases de datos de la EMCES</t>
  </si>
  <si>
    <t xml:space="preserve">3 carpetas con 3 archivos con Bases de datos </t>
  </si>
  <si>
    <t>De acuerdo a la revisión efectuada, se evidencia que el avance cualitativo, cuantitativo y la descripción de evidencias son coherentes con los archivos cargados en la carpeta dispuesta para tal fin.</t>
  </si>
  <si>
    <t>Bases de datos de la temática de comercio interno</t>
  </si>
  <si>
    <t>DRA_20</t>
  </si>
  <si>
    <t>Base de datos mensuales con los criterios de cobertura, calidad y oportunidad definidos en el plan de recolección de la  Encuesta Mensual de Comercio 2023</t>
  </si>
  <si>
    <t>Se realiza la entrega de los soportes de envío de las bases consolidadas al área temática de cada uno de los meses de recolección.</t>
  </si>
  <si>
    <t>Archivo en word con los registros de envío de las bases de información.</t>
  </si>
  <si>
    <t>Se realiza la recolección de las bases de información de la EMC acorde a los parámetros requeridos para la operación en los meses de abril y mayo, para junio se presenta aún en cierre pero sin novedad en la bases de información.</t>
  </si>
  <si>
    <t>BD_EMC_ENE19_JUN23_30_06_2023 ENTREGA TEMATICA3.xlsx</t>
  </si>
  <si>
    <t>Se realiza la entrega de las bases correspondientes al cierre operativo por mes de la EMC.</t>
  </si>
  <si>
    <t>EVIDENCIAS ENTREGA BASES TERCER TRIMESTRE EMC.docx
BD_EMC_ENE19_JUN23_31_07_2023ENTREGA FINAL TEMATICAV3.xlsx
BD_EMC_ENE19_JUL23_31_08_2023 ENTREGA FINAL V3.xlsx
BD_EMC_ENE19_AGO23_02_10_2023TEMATICA FINAL.xlsx</t>
  </si>
  <si>
    <t>BD_EMC_ENE19_DIC_31_10_2023ENTREGA TEMATICA...xls</t>
  </si>
  <si>
    <t>DRA_21</t>
  </si>
  <si>
    <t>Base de datos anual con los criterios de cobertura, calidad y oportunidad definidos en el plan de recolección de la Encuesta Anual de Comercio 2022</t>
  </si>
  <si>
    <t>Base de datos</t>
  </si>
  <si>
    <t>En el mes de julio se realizó la contratación del personal encargado de la recolección y crítica de la información dando inicio al operativo. Actualmente se cuenta con un avance de recolección de 75%</t>
  </si>
  <si>
    <t>Se realiza las bases de datos anual para la EAC</t>
  </si>
  <si>
    <t>2 archivos con evidencias de entregas de Base de datos</t>
  </si>
  <si>
    <t>DRA_22</t>
  </si>
  <si>
    <t>Base de datos semestrales con los criterios de cobertura, calidad y oportunidad definidos en el plan de recolección del Precio de venta al público de Cigarrillos y Tabaco 2023</t>
  </si>
  <si>
    <t>Se realiza la entrega de la base semestral de la operación acorde a los tiempos y parámetros de calidad que fueron formulados para la misma.</t>
  </si>
  <si>
    <t>Base_Cigarrillos_Dic22_May23_con Cálculo.xlsx</t>
  </si>
  <si>
    <t xml:space="preserve"> un archivo con la base de datos para la anualidad de PVPCT</t>
  </si>
  <si>
    <t>Base_Cigarrillos_Ene23_Nov23_Anual_I-Sem_Con Cálculo.xls</t>
  </si>
  <si>
    <t>Bases de datos de la temática de transporte</t>
  </si>
  <si>
    <t>DRA_23</t>
  </si>
  <si>
    <t>Plan de recolección actualizado y alineado con el operativo de la Encuesta de Transporte Urbano de Pasajeros  2023</t>
  </si>
  <si>
    <t>Número de planes de recolección actualizados/ Número de planes de recolección a actualizar*100</t>
  </si>
  <si>
    <t>Plan de recolección de la encuesta correspondiente</t>
  </si>
  <si>
    <t>Se realiza el cargue y ajustes del plan de recolección correspondiente a la ETUP para su validación y cargue en isolución</t>
  </si>
  <si>
    <t>CNT-ETUP-PDR-001_PLAN_RECOLECCIÓN ETUP_2023.docx</t>
  </si>
  <si>
    <t>$ 240.833.519,00</t>
  </si>
  <si>
    <t>$ 201.081.112,00</t>
  </si>
  <si>
    <t>$ 160.770.205,00</t>
  </si>
  <si>
    <t>Se dio cumplimiento a esta meta en el mes de septiembre de la presente anualidad.</t>
  </si>
  <si>
    <t>DRA_24</t>
  </si>
  <si>
    <t>Base de datos trimestral con los criterios de cobertura, calidad y oportunidad definidos en el plan de recolección de la Encuesta de Transporte Urbano de Pasajeros  2023</t>
  </si>
  <si>
    <t>Se realiza la entrega de la base clasificada por cada mes de ejecución en el primer trimestre.</t>
  </si>
  <si>
    <t>3 carpetas por mes con los archivos en excel de las bases enviadas</t>
  </si>
  <si>
    <t>Se entregó las bases de abril y mayo. Actualmente, se está cerrando la recoleción de junio. La publicación de resultados de la ETUP es trimestral</t>
  </si>
  <si>
    <t>se cumplió la meta de las bases de datos trimestrales para la ETUP</t>
  </si>
  <si>
    <t xml:space="preserve">3 carpetas con 37archivos con Bases de Datos </t>
  </si>
  <si>
    <t>Bases de datos de la temática de servicios</t>
  </si>
  <si>
    <t>DRA_26</t>
  </si>
  <si>
    <t>Base de datos anual con los criterios de cobertura, calidad y oportunidad definidos en el plan de recolección  de la Encuesta Anual de Servicios 2022</t>
  </si>
  <si>
    <t>En el mes de julio se realizó la contratación del personal encargado de la recolección y crítica de la información dando inicio al operativo. Actualmente se cuenta con un avance de recolección de 75%.</t>
  </si>
  <si>
    <t>se entrega archivos excel con los datos para la EAS</t>
  </si>
  <si>
    <t>19 archivos con evidencias de entregas de Bases de Datos</t>
  </si>
  <si>
    <t>DRA_27</t>
  </si>
  <si>
    <t>Base de datos mensuales con los criterios de cobertura, calidad y oportunidad definidos en el plan de recolección de la Encuesta Mensual de Servicios 2023</t>
  </si>
  <si>
    <t xml:space="preserve">Se entregó las bases de abril y mayo. Actualmente, se está cerrando la recolección de junio. </t>
  </si>
  <si>
    <t>se realiza 3 bases de datos de la EMS</t>
  </si>
  <si>
    <t xml:space="preserve">3 carpetas con 7archivos con Bases de Datos </t>
  </si>
  <si>
    <t>DRA_28</t>
  </si>
  <si>
    <t>Base de datos mensuales con los criterios de cobertura, calidad y oportunidad definidos en el plan de recolección de la Encuesta Mensual de Alojamiento 2023</t>
  </si>
  <si>
    <t>3 carpetas por mes con los archivos en excel de las bases enviadas por módulo de recolección</t>
  </si>
  <si>
    <t>Se realiza 6 archivos de bases de datos de la EMA</t>
  </si>
  <si>
    <t>3 carpetas con 6 archivos con Bases de datos</t>
  </si>
  <si>
    <t>Documentos de diagnóstico del aprovechamiento de registros
administrativos</t>
  </si>
  <si>
    <t>DRA_29</t>
  </si>
  <si>
    <t>Diagnósticos de Registros Administrativos con informe y plan de mejoramiento elaborado</t>
  </si>
  <si>
    <t># de diagnósticos de registros administrativos realizados</t>
  </si>
  <si>
    <t>Diagnósticos de RRAA</t>
  </si>
  <si>
    <t>Se están realizando las mesas de trabajo con las diferentes entidades para la revisión de pares del RRAA SISBEN</t>
  </si>
  <si>
    <t>23.02.13_S2Acta-Mesa2_RevParesSISBEN.</t>
  </si>
  <si>
    <t xml:space="preserve"> El tiempo de respuesta del formulario de revisión de pares se extendió para analizar y completar los ítems de interés con las entidades </t>
  </si>
  <si>
    <t>i) Revisión de pares SISBEN (primer trimestre) se cuenta con una primera versión del diagnóstico y plan de acción para validación de los pares; se retrasó el proceso debido a que el Ministerio de salud no continuó como par y fue necesario reemplazarlo con un par internacional (INEI PERU). ii) Revisión de RRAA SIMAT y SNIES: Se enviaron las invitaciones a los pares para iniciar diagnóstico (DNP, ICETEX, ICFES y Minsalud); 3) RP ANI: Se envió invitación para iniciar proceso de revisión de pares a entidad dueña del RRAA.</t>
  </si>
  <si>
    <t>Correo estado SISBEN 23 de junio 2023
3raMesa_de_trabajo_RPSISBEN
Invitación RP_Msalud
Invitación RP_ICETEX
Invitación RP_DNP
Invitación RP_ICFES
Solicitud Revisión de Pares RNEC</t>
  </si>
  <si>
    <t>i) SISBEN: proceso retrasado ante la necesidad de reemplazar como par a Minsalud por INEI Peru; ii) numero limitado de personas en equipo de trabajo para dar cumplimiento al POA del GIT y las actividades de planificación.</t>
  </si>
  <si>
    <t>i) SISBEN: proceso retrasado ante la necesidad de reemplazar como par a Minsalud por INEI Perú; ii) número limitado de personas en equipo de trabajo para dar cumplimiento al POA del GIT y las actividades de planificación.</t>
  </si>
  <si>
    <t>se realiza la entrega del cierre de los diagnósticos realizados y su revisión por pares de los registros administrativos para el cierre del periodo 2023</t>
  </si>
  <si>
    <t>2 carpetas con los archivos de bases de los diagnósticos realizados</t>
  </si>
  <si>
    <t>DRA_30</t>
  </si>
  <si>
    <t>Política de gobierno de Registros Administrativos y Fuentes alternas aprobada a nivel directivo</t>
  </si>
  <si>
    <t>(Número de acciones implementadas) *100 / Número de acciones programadas</t>
  </si>
  <si>
    <t>Política de gobierno de Registros Administrativos</t>
  </si>
  <si>
    <t>A junio de 2023 el documento de Política de gobierno de Registros Administrativos y Fuentes alternas surtió socialización para comentarios y se encuentra en preparación para presentación en comité técnico para aprobación.</t>
  </si>
  <si>
    <t>Politica_de_gobierno_RRAA_FA_V7</t>
  </si>
  <si>
    <t>Se requiere ajustar en agosto 2023 la meta 17 e indicador de avance para que este alineada con el plan de mejoramiento de la auditoria interna de 2022., donde se busca que en 2023 este aprobado el documento. La implementación inicia en 2024.</t>
  </si>
  <si>
    <t>La política de gobierno de  registros y fuentes alternas se  encuentra elaborada; está  pendiente de  Validaciones y  aprobación</t>
  </si>
  <si>
    <t>Se realiza la entrega del documento con la política de gobierno de Registros Administrativos y de las Fuentes alternas con las aprobaciones y verificaciones correspondientes.</t>
  </si>
  <si>
    <t>Política RRAA y Fuentes alternas.docx</t>
  </si>
  <si>
    <t>El Comité Directivo no aprueba el documento finalizado, argumentando que no es conveniente definir una politica específica para la producción estadística basada en registros administrativos y fuentes alternativas. Sin embargo, el documento se tomará como referencia para la formulación de la politica de datos del DANE prevista para el 2024</t>
  </si>
  <si>
    <t>DRA_31</t>
  </si>
  <si>
    <t>Sistema de registros administrativos propuesto por la misión Kostat, diseñado e implementado</t>
  </si>
  <si>
    <t>Sistema de RRAA implementado</t>
  </si>
  <si>
    <t>Sistemas de Registros administrativos y Documento de lineamientos  que determine roles y responsables, que garantice la articulación entre la OSIS y DIRPEN</t>
  </si>
  <si>
    <t>Primer encuentro con el equipo de KOSTAT para definir el alcance del sistema de SBR (Statistical Bussines Registers).</t>
  </si>
  <si>
    <t xml:space="preserve"> -230511_Introduction of integrated management system(script).
- 230524_IDB Cooperation Colombia Administrative Data DB Integrated Management System_OCEAN-IT(script).</t>
  </si>
  <si>
    <t>Faltan dos visitas por parte del consultor OCEAN-IT, que pemiten el diseño e implementación del sistema SBR, por tal razón la definición de roles y responsables se harán con base en el progreso de estas mesas de trabajo.</t>
  </si>
  <si>
    <t>Se logra realizar la entrega del documentos con los requerimientos técnicos definidos para la implementación del Sistema Integrado de Registros Administrativos de Colombia SIGRAC, la implementación y puesta en marcha del mismo no pudo ser alcanzada para esta vigencia, lo que genera que el cierre de esta meta quede formulada para el PAI 2024.</t>
  </si>
  <si>
    <t>SISTEMA INTEGRADO DE REGISTROS ADMINISTRATIVOS DE COLOMBIA - SIGRAC.docx</t>
  </si>
  <si>
    <t>Dado que la meta su acotación define la implementación del sistema, para el periodo de la ejecución PAI 2023 se logra el alcance del documentos de lineamientos técnicos, requerimientos y necesidades de los RRAA, por ende la ejecución del sistema con sus actividades de pruebas se realizarán para el PAI 2024.</t>
  </si>
  <si>
    <t>Dirección de Metodología y Producción Estadística - DIMPE</t>
  </si>
  <si>
    <t>TEMAS ECONOMICOS</t>
  </si>
  <si>
    <t>Boletines técnicos de la temática agropecuaria</t>
  </si>
  <si>
    <t>DIMPE_1</t>
  </si>
  <si>
    <t>Operaciones estadísticas en temas económicos gestionadas y diagnosticadas para la óptima producción  de información estadística.</t>
  </si>
  <si>
    <t>1. total de boletines producidos / Total de boletines programados * 100. (Nota: peso 40% del total de la meta)
2. Total de OOEE diagnosticadas / Total de OOEE programadas para diagnóstico en la optimización de la producción de boletines * 100. (Nota: Peso 10% del total de la meta)
3. Total de cuadros de salida producidos /  Total de cuadros de salida programados * 100. (Nota: peso 40% del total de la meta)
4. Total de OOEE diagnosticadas / Total de OOEE programados para diagnóstico en la optimización de la producción de cuadros de salida. (Nota: peso 10% del total de la meta)
Avance total de la meta DIMPE_1= (Indicador_1*0,40+Indicador_2*0,10+ Indicador_3*0,40+Indicador_4*0,10 )</t>
  </si>
  <si>
    <t xml:space="preserve">1. Boletines producidos de temas económicos.
2. Diagnóstico de las OOEE para la optimización del proceso a partir de la automatización en la generación de boletines en temas económicos.
 3. Cuadros producidos de temas económicos.
4. Diagnóstico de las OOEE para la optimización  a partir de la automatización del proceso de la generación de cuadros de resultados en temas económicas
</t>
  </si>
  <si>
    <t>La Dimpe para la temática de económica en el primer cuatrimestre del año realizó  las difusión en página web de 244 publicaciones programadas las cuales incluyen boletines y cuadros como resultado de toda la producción de información estadística.
Para el diagnóstico en la optimización de boletines y cuadros se realizó una caracterización de la implementación de herramientas tecnológicas en la operaciones estadísticas.</t>
  </si>
  <si>
    <t>• Publicaciones I Cuatrimestre _DIMPE 2023
• Formatos de caracterización de herramientas tecnológicas en operaciones estadísticas.
carac-herra-agropecuarias
carac-herra-ambiental
carac-herra-comercio</t>
  </si>
  <si>
    <t>$ 2.850.543.933,00</t>
  </si>
  <si>
    <t>$ 1.686.539.047,00</t>
  </si>
  <si>
    <t>$ 1.221.367.947,00</t>
  </si>
  <si>
    <t>Descripción de indicador 1 y 3: La Dimpe para la temática de económica en el II cuatrimestre del año realizó  las difusión en página web de 233 publicaciones programadas las cuales incluyen boletines y cuadros como resultado de toda la producción de información estadística.
Descripción de indicador 2 y 4: Para el diagnóstico en la optimización de boletines y cuadros se realizó una caracterización de la implementación de herramientas tecnologicas en la operaciones estadísticas. Adicionalmente, se elaboró DIMPE y Subdirección realizaron el informe de oportunidades de mejora en la automatización.</t>
  </si>
  <si>
    <t>• Evidencia de indicador 1 y 3 Publicaciones II Cuatrimestre _DIMPE 2023
• Evidencia de indicador 2 y 4: Formatos de caracterización de herramientas técnologicas en operaciones estadísticas:
1, carac-herra-infraestructura,
2, 310823_Presentación_Descripción_OOEE_DIMPE</t>
  </si>
  <si>
    <t>$ 121.379.005,00</t>
  </si>
  <si>
    <t>$ 115.238.260,00</t>
  </si>
  <si>
    <t>$ 75.260.630,00</t>
  </si>
  <si>
    <t>La Dimpe para la temática de económica en el III cuatrimestre del año realizó  las difusión en página web de 250 publicaciones programadas las cuales incluyen boletines y cuadros como resultado de toda la producción de información estadística.
Para el diagnóstico en la optimización de boletines y cuadros se realizó una caracterización de la implementación de herramientas tecnológicas en la operaciones estadísticas.
"1) 244 ICUAT+ 233 II CUAT+250 III CUAT boletines producidos / 727 de boletines programados III cuatrimestre * 100. = 100%
2) 14 I CUAT+ 8 II CUAT OOEE+15 III CUAT diagnosticadas / 37 OOEE programadas para diagnóstico en la optimización de la producción de boletines III cuatrimestre * 100. =100
3.  244 ICUAT+ 233 II CUAT+250 III CUAT /  727 de cuadros de salida programados III cuatrimestre * 100. = 100%
4. 14 I CUAT+ 8 II CUAT OOEE +15 III CUAT diagnosticadas +15 IV CUAT / 37 OOEE programados para diagnóstico en la optimización de la producción de cuadros de salida III cuatrimestre. =100%
Avance total de la meta DIMPE_1= (100% Indicador_1 *0,40+ 100% Indicador_2*0,10+ 100% Indicador_3*0,40+ 100%Indicador_4*0,10 )*0,33+ 0,33+0,34 III CUATRIMESTRE
TOTAL= 100%</t>
  </si>
  <si>
    <t>• Publicaciones III Cuatrimestre _DIMPE 2023
• Formatos de caracterización de herramientas tecnológicas en operaciones estadísticas.
carac-herra-servicios
carac-herra-precios</t>
  </si>
  <si>
    <t>$ 118.556.212,00</t>
  </si>
  <si>
    <t xml:space="preserve">En seguimiento realizado al proceso DIMPE, para el segundo semestre se observa:
1) para el III Trimestre se citan como evidencias los siguientes documentos:
• Evidencia de II indicador 1 y 3 Publicaciones Cuatrimestre _DIMPE 2023 
• Evidencia de indicador 2 y 4: Formatos de caracterización de herramientas tecnológicas en operaciones estadísticas:
1, carac-herra-infraestructura,
2, 310823_Presentación_Descripción_OOEE_DIMPE. 
De acuerdo a revisión realizada a los documentos y en reunión aclaratoria realizada con Enlace (Diana Marcela Castillo Cruz) el día 7 de febrero de 2024; se comprende que existe coherencia con lo establecido como meta y a lo descrito en su avance cualitativo para el respectivo trimestre; sin embargo, no se observa, se haya atendido las recomendaciones dadas por auditor en seguimiento anterior, sobre “aclarar la información que se describe como Evidencia y lo que se adjunta en el repositorio”. Se sugiere organizar los documentos de acuerdo a lo que se menciona como EVIDENCIA en la matriz del Plan de Acción, que contenga la descripción de la información en la cual reposa la evidencia y que concuerde con lo establecido como entregable y así evitar confusiones al momento de la verificación.
2) Para el IV Trimestre se encuentra cargados los siguientes documentos:
• Publicaciones III Cuatrimestre _DIMPE 2023
• Formatos de caracterización de herramientas tecnológicas en operaciones estadísticas.
-carac-herra-servicios
-carac-herra-precios
De lo anterior; de acuerdo a revisión realizada a los documentos y en reunión aclaratoria, realizada con Enlace (Diana Marcela Castillo Cruz)  el día 7 de febrero de 2024, se comprende que existe coherencia con lo establecido como meta y a lo descrito en su avance cualitativo para el III Cuatrimestre; sin embargo, no se observa se haya atendido las recomendaciones dadas por auditor en seguimiento anterior de “aclarar la información que se describe como Evidencia y lo que se adjunta en el repositorio”.
Se sugiere organizar los documentos de acuerdo a lo que se menciona como EVIDENCIA en la matriz del Plan de Acción, que contenga la descripción de la información en la cual reposa la evidencia y que concuerde con lo establecido para evitar confusiones al momento de realizar la verificación.
</t>
  </si>
  <si>
    <t>Boletines técnicos de la temática ambiental</t>
  </si>
  <si>
    <t>$ 48.127.000,00</t>
  </si>
  <si>
    <t>$ 47.829.000,00</t>
  </si>
  <si>
    <t>$ 31.290.000,00</t>
  </si>
  <si>
    <t>$ 44.700.000,00</t>
  </si>
  <si>
    <t>Boletines técnicos de la temática comercio internacional</t>
  </si>
  <si>
    <t>$ 265.055.334,00</t>
  </si>
  <si>
    <t>$ 235.995.333,33</t>
  </si>
  <si>
    <t>$ 169.921.333,33</t>
  </si>
  <si>
    <t>$ 244.661.466,67</t>
  </si>
  <si>
    <t>$ 244.661.466,34</t>
  </si>
  <si>
    <t>Boletines técnicos temática construcción</t>
  </si>
  <si>
    <t>$ 267.750.000,00</t>
  </si>
  <si>
    <t>$ 263.100.000,00</t>
  </si>
  <si>
    <t>$ 187.500.000,00</t>
  </si>
  <si>
    <t>Boletines técnicos de la temática industria</t>
  </si>
  <si>
    <t>$ 98.890.000,00</t>
  </si>
  <si>
    <t>$ 84.320.000,00</t>
  </si>
  <si>
    <t>$ 61.845.000,00</t>
  </si>
  <si>
    <t>$ 97.650.000,00</t>
  </si>
  <si>
    <t>Boletines técnicos de la temática precios y costos</t>
  </si>
  <si>
    <t>$ 391.506.669,00</t>
  </si>
  <si>
    <t>$ 276.233.333,00</t>
  </si>
  <si>
    <t>$ 178.880.000,00</t>
  </si>
  <si>
    <t>$ 295.221.278,99</t>
  </si>
  <si>
    <t>$ 293.812.188,41</t>
  </si>
  <si>
    <t>Boletines técnicos para la temática de servicios</t>
  </si>
  <si>
    <t>$ 232.819.070,93</t>
  </si>
  <si>
    <t>$ 229.808.613,33</t>
  </si>
  <si>
    <t>$ 155.134.648,00</t>
  </si>
  <si>
    <t>$ 229.145.452,53</t>
  </si>
  <si>
    <t>Boletines técnicos de la temática tecnología e innovación</t>
  </si>
  <si>
    <t>Boletines técnicos temática transporte</t>
  </si>
  <si>
    <t>$ 43.397.156,40</t>
  </si>
  <si>
    <t>$ 41.224.830,00</t>
  </si>
  <si>
    <t>$ 26.290.086,00</t>
  </si>
  <si>
    <t>Cuadros de resultados para la temática agropecuaria</t>
  </si>
  <si>
    <t>$ 500.645.379,58</t>
  </si>
  <si>
    <t>$ 377.301.142,69</t>
  </si>
  <si>
    <t>$ 141.329.464,00</t>
  </si>
  <si>
    <t>$ 471.084.957,49</t>
  </si>
  <si>
    <t>$ 436.254.421,22</t>
  </si>
  <si>
    <t>Cuadros de resultados para la temática ambiental</t>
  </si>
  <si>
    <t>$ 25.371.100,00</t>
  </si>
  <si>
    <t>$ 5.074.220,00</t>
  </si>
  <si>
    <t>$ 25.201.959,33</t>
  </si>
  <si>
    <t>Cuadros de resultados para la temática de comercio internacional</t>
  </si>
  <si>
    <t>$ 10.910.333,00</t>
  </si>
  <si>
    <t>Cuadros de resultados para la temática de comercio interno</t>
  </si>
  <si>
    <t>$ 166.800.700,00</t>
  </si>
  <si>
    <t>$ 160.795.633,33</t>
  </si>
  <si>
    <t>$ 101.661.000,00</t>
  </si>
  <si>
    <t>$ 162.981.533,33</t>
  </si>
  <si>
    <t>Cuadros de resultados para la temática construcción</t>
  </si>
  <si>
    <t>$ 433.008.247,00</t>
  </si>
  <si>
    <t>$ 395.705.179,00</t>
  </si>
  <si>
    <t>$ 323.626.349,00</t>
  </si>
  <si>
    <t>$ 411.910.723,83</t>
  </si>
  <si>
    <t>$ 394.910.723,83</t>
  </si>
  <si>
    <t>Cuadros de resultados para la temática de industria</t>
  </si>
  <si>
    <t>$ 137.880.667,00</t>
  </si>
  <si>
    <t>$ 115.214.000,00</t>
  </si>
  <si>
    <t>$ 96.614.000,00</t>
  </si>
  <si>
    <t>$ 120.559.000,00</t>
  </si>
  <si>
    <t>$ 120.468.090,91</t>
  </si>
  <si>
    <t>Cuadros de resultados para la temática de precios y costos</t>
  </si>
  <si>
    <t>$ 454.530.159,09</t>
  </si>
  <si>
    <t>$ 420.397.583,00</t>
  </si>
  <si>
    <t>$ 240.074.200,00</t>
  </si>
  <si>
    <t>$ 440.907.501,66</t>
  </si>
  <si>
    <t>$ 440.336.451,66</t>
  </si>
  <si>
    <t>Cuadros de resultados para la temática de servicios</t>
  </si>
  <si>
    <t>$ 61.556.667,00</t>
  </si>
  <si>
    <t>$ 41.300.000,00</t>
  </si>
  <si>
    <t>$ 61.360.000,00</t>
  </si>
  <si>
    <t>Cuadros de resultados para la temática de tecnología e innovación</t>
  </si>
  <si>
    <t>Cuadros de resultados para la temática de transporte</t>
  </si>
  <si>
    <t>Boletines técnicos de la temática cultura</t>
  </si>
  <si>
    <t>DIMPE_2</t>
  </si>
  <si>
    <t xml:space="preserve">Operaciones estadísticas en temas sociales gestionadas y diagnosticadas para la óptima producción de información  estadística. </t>
  </si>
  <si>
    <t>1. Total de boletines producidos / Total de boletines programados * 100. (Nota: peso 40% del total de la meta)
2. Total de OOEE diagnosticadas / Total de OOEE programadas para diagnóstico en la optimización de la producción de boletines * 100. (Nota: Peso 10% del total de la meta)
3. Total de cuadros de salida producidos /  Total de cuadros de salida programados * 100. (Nota: peso 40% del total de la meta)
4. Total de OOEE diagnosticadas / Total de OOEE programados para diagnóstico en la optimización de la producción de cuadros de salida. (Nota: peso 10% del total de la meta)
Avance total de la meta DIMPE_2= (Indicador_1*0,40+Indicador_2*0,10+ Indicador_3*0,40+Indicador_4*0,10 )</t>
  </si>
  <si>
    <t xml:space="preserve">1. Boletines producidos de temas sociales
2. Diagnóstico de las OOEE para la optimización del proceso a partir de la automatización en la generación de boletines en temas sociales.
3. Cuadros producidos de temas sociales.
4. Diagnóstico de las OOEE para la optimización  a partir de la automatización del proceso de la generación de cuadros de resultados en temas sociales
</t>
  </si>
  <si>
    <t>La Dimpe para la temática de sociales en el primer cuatrimestre del año realizó las difusión en página web de 41 publicaciones programadas las cuales incluyen boletines y cuadros como resultado de toda la producción de información estadística.
Para el diagnóstico en la optimización de boletines y cuadros se realizó una caracterización de la implementación de herramientas tecnológicas en la operaciones estadísticas.</t>
  </si>
  <si>
    <t>• Publicaciones I Cuatrimestre _DIMPE 2023
• Formatos de caracterización de herramientas tecnológicas en operaciones estadísticas.
carac-herra-Cali vida</t>
  </si>
  <si>
    <t>$ 1.274.590.489,13</t>
  </si>
  <si>
    <t>$ 799.251.302,00</t>
  </si>
  <si>
    <t>$ 501.546.368,00</t>
  </si>
  <si>
    <t>Descripción de indicador 1 y 3: La Dimpe para la temática de sociales en el segundo cuatrimestre del año realizó las difusión en página web de 49 publicaciones programadas las cuales incluyen boletines y cuadros como resultado de toda la producción de información estadística.
Descripción de indicador 2 y 4: Para el diagnóstico en la optimización de boletines y cuadros se realizó una caracterización de la implementación de herramientas tecnológicas en la operaciones estadísticas.
Adicionalmente, se elaboró DIMPE y Subdirección realizaron el informe de oportunidades de mejora en la automatización.</t>
  </si>
  <si>
    <t>• Evidencia de indicador 1 y 3:Publicaciones II Cuatrimestre _DIMPE 2023
• Evidencia de indicador 2 y 4: Formatos de caracterización de herramientas tecnológicas en operaciones estadísticas.
1, carac-herra-mercado laboral
2, 310823_Presentación_Descripción_OOEE_DIMPE</t>
  </si>
  <si>
    <t xml:space="preserve">La Dimpe para la temática de sociales en el III cuatrimestre del año realizó las difusión en página web de 137 publicaciones programadas las cuales incluyen boletines y cuadros como resultado de toda la producción de información estadística.
Para el diagnóstico en la optimización de boletines y cuadros se realizó una caracterización de la implementación de herramientas tecnológicas en la operaciones estadísticas.
1. 41 I CUAT +49 II CUAT+47 III CUAT boletines producidos / 137 boletines programados III cuatrimestre * 100. = 100%
2) 4 I CUAT+ 1 II CUAT + 7 III CUATooee diagnosticadas / 12 de OOEE programadas para diagnóstico en la optimización de la producción de boletines III cuatrimestre * 100. =100%
3. 41 I CUAT +49 II CUAT+47 III CUATcuadros de salida producidos /  137 cuadros de salida programados III cuatrimestre * 100. = 100%
4. 4 I CUAT+ 1 II CUAT+7 III CUAT / 12 de OOEE programados para diagnóstico en la optimización de la producción de cuadros de salida III cuatrimestre. =100%
Avance total de la meta DIMPE_2= (100% Indicador_1*0,40+ 100%Indicador_2*0,10+ 100% Indicador_3*0,40+100%Indicador_4*0,10 )*0,33+0,33 +0.34 III CUATRIMESTRE
TOTAL= 100%
</t>
  </si>
  <si>
    <t>• Publicaciones III Cuatrimestre _DIMPE 2023
• Formatos de caracterización de herramientas tecnológicas en operaciones estadísticas.
carac-herra-social</t>
  </si>
  <si>
    <t xml:space="preserve">En seguimiento realizado al proceso DIMPE, para el segundo semestre se observa:
1) para el III Trimestre se citan como evidencias los siguientes documentos:
• Evidencia de indicador 1 y 3: Publicaciones II Cuatrimestre _DIMPE 2023(que contiene: Indicador 1. Boletines producidos de temas sociales, e Indicador 3. Cuadros producidos de temas sociales)
• Evidencia de indicador (2 y 4): Indicador 2. Diagnóstico de las OOEE para la optimización del proceso a partir de la automatización en la generación de boletines en temas sociales e Indicador 4. Diagnóstico de las OOEE para la optimización a partir de la automatización del proceso de la generación de cuadros de resultados en temas sociales: dichas evidencias se encuentran contenidas en:  Formatos de caracterización de herramientas tecnológicas en operaciones estadísticas:
- carac-herra-mercado laboral
-310823_Presentación_Descripción_OOEE_DIMPE
De lo anterior; de acuerdo a revisión realizada a los documentos y en reunión realizada con Enlace (Diana Marcela Castillo Cruz) el día 7 de febrero de 2024, se comprende que existe coherencia con lo establecido como meta y a lo descrito en su avance cualitativo para el II Cuatrimestre; sin embargo, no se observa se haya atendido las recomendaciones dadas por auditor en seguimiento anterior de “aclarar la información que se describe como Evidencia y lo que se adjunta en el repositorio”.
Se sugiere organizar los documentos de acuerdo a lo que se menciona como EVIDENCIA en la matriz del PAI, que contenga la descripción de la información en la cual reposa la evidencia y que concuerde con lo establecido como entregable, y así evitar confusiones al momento de realizar la verificación.
2) Para el IV Trimestre se encuentra cargados los siguientes documentos:
• Publicaciones III Cuatrimestre _DIMPE 2023 que contiene evidencias de indicador 1 y 3:( Indicador 1. Boletines producidos de temas sociales, e Indicador 3. Cuadros producidos de temas sociales)
• Formatos de caracterización de herramientas tecnológicas en operaciones estadísticas;
-carac-herra-social: Que contiene evidencias de indicador 2 y 4 (Indicador 2. Diagnóstico de las OOEE para la optimización del proceso a partir de la automatización en la generación de boletines en temas sociales e Indicador 4. Diagnóstico de las OOEE para la optimización a partir de la automatización del proceso de la generación de cuadros de resultados en temas sociales.
De lo anterior y de acuerdo a revisión realizada a los documentos se comprende que existe coherencia con lo establecido como meta y a lo descrito en su avance cualitativo para el III cuatrimestre; sin embargo, no se observa se haya atendido las recomendaciones dadas por auditor en seguimiento anterior de “aclarar la información que se describe como Evidencia y lo que se adjunta en el repositorio”.
Se sugiere organizar los documentos de acuerdo a lo que se menciona como EVIDENCIA en la matriz del Plan de Acción, que contenga la descripción de la información en la cual reposa la evidencia y que concuerde con lo establecido como entregable y así evitar confusiones al momento de realizar la verificación.
</t>
  </si>
  <si>
    <t>Boletines técnicos de la temática educación</t>
  </si>
  <si>
    <t>Boletines técnicos de la temática gobierno</t>
  </si>
  <si>
    <t>Boletines técnicos de la temática mercado laboral</t>
  </si>
  <si>
    <t>$ 511.036.850,40</t>
  </si>
  <si>
    <t>$ 492.797.380,00</t>
  </si>
  <si>
    <t>$ 346.497.139,00</t>
  </si>
  <si>
    <t>$ 491.745.416,00</t>
  </si>
  <si>
    <t>$ 490.493.491,00</t>
  </si>
  <si>
    <t>$ 211.847.724,20</t>
  </si>
  <si>
    <t>$ 199.520.384,20</t>
  </si>
  <si>
    <t>$ 125.907.192,00</t>
  </si>
  <si>
    <t>$ 196.276.723,87</t>
  </si>
  <si>
    <t>$ 186.920.323,87</t>
  </si>
  <si>
    <t>Boletines técnicos temática de la seguridad y defensa</t>
  </si>
  <si>
    <t>$ 41.080.000,00</t>
  </si>
  <si>
    <t>$ 40.933.333,33</t>
  </si>
  <si>
    <t>$ 24.800.000,00</t>
  </si>
  <si>
    <t>$ 34.186.667,00</t>
  </si>
  <si>
    <t>$ 33.600.000,00</t>
  </si>
  <si>
    <t>Cuadros de resultados para la temática de cultura</t>
  </si>
  <si>
    <t>$ 22.500.000,00</t>
  </si>
  <si>
    <t>$ 14.333.333,00</t>
  </si>
  <si>
    <t>$ 14.166.667,00</t>
  </si>
  <si>
    <t>Cuadros de resultados temática educación</t>
  </si>
  <si>
    <t>Cuadros de resultados para la temática de gobierno</t>
  </si>
  <si>
    <t>Cuadros de resultados para la temática de mercado laboral</t>
  </si>
  <si>
    <t>$ 407.161.813,13</t>
  </si>
  <si>
    <t>$ 398.792.781,26</t>
  </si>
  <si>
    <t>$ 253.834.416,00</t>
  </si>
  <si>
    <t>$ 404.613.577,06</t>
  </si>
  <si>
    <t>$ 404.319.406,60</t>
  </si>
  <si>
    <t>$ 267.785.081,93</t>
  </si>
  <si>
    <t>$ 257.456.283,93</t>
  </si>
  <si>
    <t>$ 119.997.172,00</t>
  </si>
  <si>
    <t>$ 267.975.081,93</t>
  </si>
  <si>
    <t>$ 262.808.283,93</t>
  </si>
  <si>
    <t>$ 248.139.616,93</t>
  </si>
  <si>
    <t>Cuadros de resultados para la temática de seguridad y defensa</t>
  </si>
  <si>
    <t>$ 103.554.933,00</t>
  </si>
  <si>
    <t>$ 22.916.666,67</t>
  </si>
  <si>
    <t>$ 3.400.000,00</t>
  </si>
  <si>
    <t>$ 140.721.600,00</t>
  </si>
  <si>
    <t>$ 87.190.666,67</t>
  </si>
  <si>
    <t>$ 73.882.666,33</t>
  </si>
  <si>
    <t>DIMPE_3</t>
  </si>
  <si>
    <t xml:space="preserve">Operaciones  estadísticas con la inclusión de enfoque de género en los cuadros de resultados  </t>
  </si>
  <si>
    <t>Total OOEE con inclusión de enfoque de género en sus cuadros de resultados / Total de OOEE susceptibles de inclusión de enfoque de género en sus cuadros de resultados * 100</t>
  </si>
  <si>
    <t>Tres (3) cuadros de resultados con inclusión de enfoque de género.</t>
  </si>
  <si>
    <t>Durante el primer cuatrimestre el Dimpe realizó la publicación de los resultados de la encuesta de calidad de vida con los resultados desagregados por sexo.</t>
  </si>
  <si>
    <t>https://www.dane.gov.co/index.php/estadisticas-por-tema/salud/calidad-de-vida-ecv/encuesta-nacional-de-calidad-de-vida-ecv-2022</t>
  </si>
  <si>
    <t>Durante el segundo cuatrimestre el Dimpe realizó la publicación de los resultados de la Gran Encuesta Integrada de Hogares - GEIH con los resultados desagregados por sexo.</t>
  </si>
  <si>
    <t>https://www.dane.gov.co/files/operaciones/GEIH/mercado-laboral-segun-sexo/bol-GEIH-MLS-abr2023.pdf</t>
  </si>
  <si>
    <t>Durante el III cuatrimestre el Dimpe realizó la publicación de los resultados de la Financiación de Vivienda (FIVI) con los resultados desagregados por sexo.
1 I CUATRI + 1 II CUAT OOEE+1 III CUAT OOEE con inclusión de enfoque de género en sus cuadros de resultados / 2  OOEE susceptibles de inclusión de enfoque de género en sus cuadros de resultados III Cuatrimestre* 100 = 100 *0,33+0,33*0,34 III CUATRIMESTRE
TOTAL 100%</t>
  </si>
  <si>
    <t>https://www.dane.gov.co/files/operaciones/FIVI/bol-FIVI-IIItrim2023.pdf</t>
  </si>
  <si>
    <t xml:space="preserve">En seguimiento realizado al proceso DIMPE, para el segundo semestre se observa:
1) para el III Trimestre se citan como evidencia el siguiente link:
https://www.dane.gov.co/files/operaciones/GEIH/mercado-laboral-segun-sexo/bol-GEIH-MLS-abr2023.pdf; el cual contiene evidencia del segundo de los 3 cuadros de resultados con inclusión de enfoque de género, que se tienen establecidos como entregables en la Matriz PAI para el II cuatrimestre.
De lo anterior; de acuerdo a revisión realizada a los documentos y mediante reunión aclaratoria con Enlace (Diana Marcela Castillo Cruz) el día 7 de febrero de 2024, se comprende que existe coherencia con lo establecido como meta y a lo descrito en su avance cualitativo para el II Cuatrimestre.
Se sugiere organizar los documentos de acuerdo a lo que se menciona como EVIDENCIA en la matriz del Plan de Acción, que contenga la descripción de la información en la cual reposa la evidencia y que concuerde con lo establecido para evitar confusiones al momento de realizar la verificación.
2) para el IV trimestre se citan como evidencia el siguiente link:
https://www.dane.gov.co/files/operaciones/FIVI/bol-FIVI-IIItrim2023.pdf; el cual contiene evidencia del tercer cuadro de resultados con inclusión de enfoque de género, completando lo que se tienen establecidos como entregables en la Matriz para el III cuatrimestre,
De lo anterior; de acuerdo a revisión realizada a los documentos y mediante reunión aclaratoria con Enlace (Diana Marcela Castillo Cruz) el día 7 de febrero de 2024, se comprende que existe coherencia con lo establecido como meta y a lo descrito en su avance cualitativo para el III Cuatrimestre.
Se sugiere organizar los documentos de acuerdo a lo que se menciona como EVIDENCIA en la matriz del Plan de Acción, que contenga la descripción de la información en la cual reposa la evidencia y que concuerde con lo establecido como entregable para evitar confusiones al momento de realizar la verificación
</t>
  </si>
  <si>
    <t>Direcciones Territoriales - DT</t>
  </si>
  <si>
    <t>DT_1</t>
  </si>
  <si>
    <t>Acuerdos con universidades o centros culturales, para fortalecer actividades operativas de las sedes en el territorio planeados en el 2022 y formalizados en el 2023 
Un (1) convenio y/o acuerdo realizado por la Dirección Territorial Centro - Bogotá
Un (1) convenio y/o acuerdo realizado por la Dirección Territorial Centro Oriente - Bucaramanga
Un (1) convenio y/o acuerdo realizados por la Dirección Territorial Noroccidente - Medellín</t>
  </si>
  <si>
    <t xml:space="preserve">(Número de convenios y/o acuerdos realizados en el periodo)*100/ Número de convenios y/o acuerdos totales </t>
  </si>
  <si>
    <t>Convenios y/o acuerdos firmados con universidades o centros culturales</t>
  </si>
  <si>
    <t xml:space="preserve">Se realizo relacionamiento con las siguientes universidades: Universidad Nacional Abierta y a Distancia-UNAD, Universidad de Antioquía y el Observatorio Regional del Mercado del Trabajo- ORMET . Realizando las presentaciones del convenio y elaborando estudios previos preliminares. </t>
  </si>
  <si>
    <t>https://danegovco.sharepoint.com/:f:/r/sites/PlanesInstitucionales-MetasHisttricasporrea2018-2022/Documentos%20compartidos/DIRECCIONES%20TERRITORIALES/Evidencias%20Planes%20Institucionales%202023/PAI/DT_1/1.%20Trimestre?csf=1&amp;web=1&amp;e=Qc6Jzb</t>
  </si>
  <si>
    <t xml:space="preserve">Se firmaron dos convenios, DTC: con la Universidad Nacional Abierta y a Distancia-UNAD, DTNO:  Con la Universidad de Antioquía y DTCOR: con el Observatorio Regional del Mercado del Trabajo- ORMET </t>
  </si>
  <si>
    <t>https://danegovco.sharepoint.com/:f:/r/sites/PlanesInstitucionales-MetasHisttricasporrea2018-2022/Documentos%20compartidos/DIRECCIONES%20TERRITORIALES/Evidencias%20Planes%20Institucionales%202023/PAI/DT_1/II.%20%20Cuatrimestre?csf=1&amp;web=1&amp;e=no60NQ</t>
  </si>
  <si>
    <t>$ 666.445.753,00</t>
  </si>
  <si>
    <t>$ 457.349.787,00</t>
  </si>
  <si>
    <t xml:space="preserve">Se firmaron tres convenios, DTC: con la Universidad Nacional Abierta y a Distancia-UNAD, DTNO:  Con la Universidad de Antioquía y DTCOR: con el Observatorio Regional del Mercado del Trabajo- ORMET </t>
  </si>
  <si>
    <t>https://danegovco.sharepoint.com/:f:/r/sites/PlanesInstitucionales-MetasHisttricasporrea2018-2022/Documentos%20compartidos/DIRECCIONES%20TERRITORIALES/Evidencias%20Planes%20Institucionales%202023/PAI/DT_1?csf=1&amp;web=1&amp;e=t5Ia3T</t>
  </si>
  <si>
    <t>$ 678.668.853,00</t>
  </si>
  <si>
    <t>Una vez revisada la información se identificaron 3 carpetas con los convenios y acuerdos de voluntades realizados, evidencia que soporta el cumplimiento de la meta de acuerdo con lo propuesto.</t>
  </si>
  <si>
    <t>DT_2</t>
  </si>
  <si>
    <t>Implementación de los mejoramientos que se han realizado en las diferentes Direcciones Territoriales como un ejercicio de unificación de procesos.</t>
  </si>
  <si>
    <t>Porcentaje de avance de la implementación de las mejoras en el periodo</t>
  </si>
  <si>
    <t>documento  final con un proceso implentado por territorial</t>
  </si>
  <si>
    <t xml:space="preserve">En el marco del desarrollo de la actividad concertada para la Implementación de los mejoramientos que se tienen en las Direcciones Territoriales como un ejercicio de unificación de procesos; se dio inicio a la Feria de Innovación, la cual crea la oportunidad de compartir los desarrollos de cada DT, con los GIT de las demás Territoriales, para que sean postulados, expuestos analizados, y/o seleccionados para su implementación, por los GIT donde se pretende implementar una mejora que signifique que los procesos sean más autónomos, eficaces y efectivos.
La feria de Innovación, está diseñada para ejecutarse en tres fases a saber: Preparación, Implementación y Seguimiento, lo cual se encuentra ampliamente descrito en el documento denominado Feria de Innovación – Direcciones Territoriales. 
Para el mes de abril se presenta avance del 33%, correspondiente a la fase de preparación, donde al realizar la depuración, resultan un total de 17 innovaciones inscritas, listas para avanzar a la siguiente fase. 
</t>
  </si>
  <si>
    <t>https://danegovco.sharepoint.com/:f:/r/sites/PlanesInstitucionales-MetasHisttricasporrea2018-2022/Documentos%20compartidos/DIRECCIONES%20TERRITORIALES/Evidencias%20Planes%20Institucionales%202023/PAI/DT_2/2.%20Trimestre?csf=1&amp;web=1&amp;e=ehObsb</t>
  </si>
  <si>
    <t xml:space="preserve">En el marco del desarrollo de la actividad concertada para la Implementación de los mejoramientos que se tienen en las Direcciones Territoriales como un ejercicio de unificación de procesos; se dio inicio a la Feria de Innovación, la cual crea la oportunidad de compartir los desarrollos de cada DT, con los GIT de las demás Territoriales, para que sean postulados, expuestos analizados, y/o seleccionados para su implementación, por los GIT donde se pretende implementar una mejora que signifique que los procesos sean más autónomos, eficaces y efectivos.
Se ejecuto la fase de implementación de la Feria de Innovación contando con la participación de las 6 territoriales con la particiapción de 65 personas y 18 mejoras 
Para el mes de agosto se presenta avance del 66%, correspondiente a la fase de implementación. 
</t>
  </si>
  <si>
    <t>https://danegovco.sharepoint.com/:f:/r/sites/PlanesInstitucionales-MetasHisttricasporrea2018-2022/Documentos%20compartidos/DIRECCIONES%20TERRITORIALES/Evidencias%20Planes%20Institucionales%202023/PAI/DT_2?csf=1&amp;web=1&amp;e=nK0RhT</t>
  </si>
  <si>
    <t xml:space="preserve">En el marco del desarrollo de la actividad concertada para la Implementación de los mejoramientos que se tienen en las Direcciones Territoriales como un ejercicio de unificación de procesos; se dio inicio a la Feria de Innovación, la cual crea la oportunidad de compartir los desarrollos de cada DT, con los GIT de las demás Territoriales, para que sean postulados, expuestos analizados, y/o seleccionados para su implementación, por los GIT donde se pretende implementar una mejora que signifique que los procesos sean más autónomos, eficaces y efectivos.
Se ejecuto la fase de implementación de la Feria de Innovación contando con la participación de las 6 territoriales con la participación de 65 personas y 18 mejoras 
Para el mes de agosto se presenta avance del 100%, correspondiente a la fase de implementación. 
</t>
  </si>
  <si>
    <t>DT_3</t>
  </si>
  <si>
    <t>Primera fase de implementación del esquema de seguimiento de las actividades de las Direcciones Territoriales.</t>
  </si>
  <si>
    <t>Porcentaje de avance de desarrollo de la primera fase de implementación del esquema de seguimiento en el periodo.</t>
  </si>
  <si>
    <t>Desarrollo y prueba de una fase  de las Funcionalidades del esquema de seguimiento de las actividades de las Direcciones Territoriales</t>
  </si>
  <si>
    <t>Para  dar cumplimiento a esta primera fase del esquema de seguimiento de las activiades de la DTC. se realizó un desarrollo partiendo de la parte precontractual, sistematizando todo el proceso desde la recepción de la base de inscritos a la invitación pública hasta lel alistamietno de la documentaciióm completa de la carpeta para proceder a la elaboración del contrato</t>
  </si>
  <si>
    <t>https://danegovco.sharepoint.com/:f:/r/sites/PlanesInstitucionales-MetasHisttricasporrea2018-2022/Documentos%20compartidos/DIRECCIONES%20TERRITORIALES/Evidencias%20Planes%20Institucionales%202023/PAI/DT_3/2.%20Trimestre?csf=1&amp;web=1&amp;e=jspd5g</t>
  </si>
  <si>
    <t>Se adelanto la implementación del desarrollo de  sistematizando todo el proceso desde la recepción de la base de inscritos a la invitación pública hasta el alistamiento de la documentación completa de la carpeta para proceder a la elaboración del contrato en la territorial norte y centro occidente</t>
  </si>
  <si>
    <t>https://danegovco.sharepoint.com/:f:/r/sites/PlanesInstitucionales-MetasHisttricasporrea2018-2022/Documentos%20compartidos/DIRECCIONES%20TERRITORIALES/Evidencias%20Planes%20Institucionales%202023/PAI/DT_3/2.%20Cuatrimestre?csf=1&amp;web=1&amp;e=Hodt4L</t>
  </si>
  <si>
    <t>Al corte del mes de septiembre no se contaba con los recursos suficientes para el cumplimiento del total de actividades.</t>
  </si>
  <si>
    <t>$ 3.127.591.072,00</t>
  </si>
  <si>
    <t>$ 2.946.368.916,00</t>
  </si>
  <si>
    <t>$ 1.975.052.140,00</t>
  </si>
  <si>
    <t>Se diseño e implemento la sistematización del módulo precontractual en todas las Territoriales como se evidencia en las Actas firmadas por los Directores Territoriales.</t>
  </si>
  <si>
    <t>https://danegovco.sharepoint.com/:f:/r/sites/PlanesInstitucionales-MetasHisttricasporrea2018-2022/Documentos%20compartidos/DIRECCIONES%20TERRITORIALES/Evidencias%20Planes%20Institucionales%202023/PAI/DT_3/entrega%20final?csf=1&amp;web=1&amp;e=HABFOw</t>
  </si>
  <si>
    <t>$ 3.222.073.764,17</t>
  </si>
  <si>
    <t>$ 3.211.900.920,84</t>
  </si>
  <si>
    <t>$ 3.050.325.698,00</t>
  </si>
  <si>
    <t>Una vez revisada la información se encontraron seis (6) carpetas una por cada Dirección territorial donde se identificaron documentos como las acta de la reunión del Modulo precontractual sedes, por lo anterior se da cumplimiento a la meta propuesta por el proceso.</t>
  </si>
  <si>
    <t>DT_4</t>
  </si>
  <si>
    <t>Operaciones Estadísticas continuas con revisión de proceso  realizada por las Direcciones Territoriales</t>
  </si>
  <si>
    <t>(Número de OOEE con revisión de procesos de producción estadística en el periodo)*100/ Número total de OOEE planeadas para auditar</t>
  </si>
  <si>
    <t>Documento de resultados de la revisión de procesos</t>
  </si>
  <si>
    <t>Para el cumplimiento de la meta: “Operaciones Estadísticas continúas con revisión de proceso realizada por las Direcciones Territoriales”, se llevaron a cabo los siguientes objetivos:
- Desarrollo de los seguimientos internos a las operaciones estadísticas continuas, en aras de verificar la ejecución de procesos, y procedimientos de la entidad.
- Identificación de fortalezas y acciones de mejora.
- Preparación de las diferentes auditorías de los SIGI que tiene el DANE programados para el año 2023.
- Se realizó seguimiento a la Encuesta Mensual De Manufactura Con Enfoque Territorial-EMMET, desde el proceso de recolección y acopio que se efectúa en las sedes de las territoriales.</t>
  </si>
  <si>
    <t>https://danegovco.sharepoint.com/:f:/r/sites/PlanesInstitucionales-MetasHisttricasporrea2018-2022/Documentos%20compartidos/DIRECCIONES%20TERRITORIALES/Evidencias%20Planes%20Institucionales%202023/PAI/DT_4/2.%20Trimestre?csf=1&amp;web=1&amp;e=SXXX0G</t>
  </si>
  <si>
    <t>Para el cumplimiento de la meta: “Operaciones Estadísticas continúas con revisión de proceso realizada por las Direcciones Territoriales”, se llevaron a cabo los siguientes revisiones por parte de las territoriales:
- La Dirección Territorial Suroccidente realizo la revisión de GEIH
- La Dirección Territorial Centro realizo la revisión de IPC
- La Dirección Territorial Noroccidente realizo la revisión de EMMET
- La Dirección Territorial Centro occidente realizo la revisión de GEIH y transversales sociales
- La Dirección Territorial Centro oriente realizo la revisión de GEIH e IPC</t>
  </si>
  <si>
    <t>https://danegovco.sharepoint.com/:f:/r/sites/PlanesInstitucionales-MetasHisttricasporrea2018-2022/Documentos%20compartidos/DIRECCIONES%20TERRITORIALES/Evidencias%20Planes%20Institucionales%202023/PAI/DT_4/2.%20Cuatrimestre?csf=1&amp;web=1&amp;e=6y9rp9</t>
  </si>
  <si>
    <t xml:space="preserve">
Se realizó el documento de informe final de resultados de la revisión de procesos por parte de las territoriales, así:
- La Dirección Territorial Suroccidente realizo la revisión de GEIH
- La Dirección Territorial Centro realizo la revisión de IPC
- La Dirección Territorial Noroccidente realizo la revisión de EMMET
- La Dirección Territorial Centro occidente realizo la revisión de GEIH y transversales sociales
- La Dirección Territorial Centro oriente realizo la revisión de GEIH e IPC.</t>
  </si>
  <si>
    <t>https://danegovco.sharepoint.com/:f:/r/sites/PlanesInstitucionales-MetasHisttricasporrea2018-2022/Documentos%20compartidos/DIRECCIONES%20TERRITORIALES/Evidencias%20Planes%20Institucionales%202023/PAI/DT_4/4.%20Entrega%20final?csf=1&amp;web=1&amp;e=ukzKp9</t>
  </si>
  <si>
    <t>Una vez revisada la información se encontraron seis (6) carpetas una por cada Dirección territorial donde se identifico el "DOCUMENTO DE RESULTADOS DE LA REVISION DE LAS
OPERACIONES ESTADISTICAS DTC", por lo anterior se da cumplimiento a la meta propuesta por el proceso.</t>
  </si>
  <si>
    <t>FONDANE</t>
  </si>
  <si>
    <t>FORTALECIMIENTO DE INFORMACION - SEN</t>
  </si>
  <si>
    <t>Servicio de información de las estadísticas de las entidades del Sistema Estadístico Nacional - FONDANE</t>
  </si>
  <si>
    <t>FONDANE_1</t>
  </si>
  <si>
    <t>Convenios/contratos para el desarrollo de operaciones estadísticas en ejecución durante la vigencia</t>
  </si>
  <si>
    <t>Número de convenios con recursos en ejecución</t>
  </si>
  <si>
    <t>Informe de los convenios en ejecución</t>
  </si>
  <si>
    <t xml:space="preserve">Se suscribieron 3 convenios interadministrativos con:
1. DANE/FONDANE - Dirección General Marítima
2. DANE/FONDANE - Fondo Nacional del Turismo (Encuesta de Visitantes Internacionales)
3. DANE/FONDANE - Fondo Nacional del Turismo (Encuesta Mensual de Alojamiento)
4. DANE/FONDANE </t>
  </si>
  <si>
    <t xml:space="preserve">*Minuta Convenio DIMAR - DANE FONADE
*FNTC-180-2023-1_EVI
*FNTC-181-2023_EMA
</t>
  </si>
  <si>
    <t>Se reporta el avance de la meta dada la entrada en ejecución de los siguientes convenios/contratos:
1. DANE/FONDANE - Banco Interamericano de Desarrollo
2. DANE/FONDANE - Ministerio de Educación Nacional
3. DANE/FONDANE - Instituto Distrital de Recreación y Deporte
4. Contrato 001 de 2023-1_Alcaldía de Medellín
5. DANE/FONDANE - Autoridad Nacional de Acuicultura y Pesca - AUNAP</t>
  </si>
  <si>
    <t>1. Convenio DANE_ANEXO_CLAUSULADO_MEN
2. CONVENIO INTERADMINISTRATIVO DANE FONDANE IDRD 26062023
3. DANE-FONDANE _COT1660P001_Contrato BID
4. Contrato 001 de 2023-1_Alcaldía de Medellín
5. CONVENIO 474-2023 DANE AUNAP-1</t>
  </si>
  <si>
    <t xml:space="preserve">Se reporta el avance de la meta dada la entrada en ejecución de los siguientes convenios/contratos:
1. DANE/FONDANE - Banco Interamericano de Desarrollo
2. DANE/FONDANE - Ministerio de Educación Nacional
3. DANE/FONDANE - Instituto Distrital de Recreación y Deporte
4. Contrato 001 de 2023-1_Alcaldía de Medellín
5. DANE/FONDANE - Autoridad Nacional de Acuicultura y Pesca - AUNAP
6. DANE /FONDANE Fiduciaria colombiana de comercio exterior s.a. FIDUCOLDEX - BID - EAID 
7. DANE /FONDANE Fiduciaria colombiana de comercio exterior s.a. FIDUCOLDEX - BID - EMCES 
8. DANE /FONDANE Fiduciaria colombiana de comercio exterior s.a. FIDUCOLDEX  - FONTUR - CENU </t>
  </si>
  <si>
    <t xml:space="preserve">1. Convenio DANE_ANEXO_CLAUSULADO_MEN
2. CONVENIO INTERADMINISTRATIVO DANE FONDANE IDRD 26062023
3. DANE-FONDANE _COT1660P001_Contrato BID
4. Contrato 001 de 2023-1_Alcaldía de Medellín
5. CONVENIO 474-2023 DANE AUNAP-1
6. Convenio Fiduciaria colombiana de comercio exterior s.a. FIDUCOLDEX - BID - EAID 
7. Convenio Fiduciaria colombiana de comercio exterior s.a. FIDUCOLDEX - BID - EMCES 
8. Convenio Fiduciaria colombiana de comercio exterior s.a. FIDUCOLDEX  - FONTUR - CENU </t>
  </si>
  <si>
    <t>$ 23.641.000.000,00</t>
  </si>
  <si>
    <t>$ 5.649.050.694,31</t>
  </si>
  <si>
    <t>$ 5.571.574.537,84</t>
  </si>
  <si>
    <t>Para el cuarto trimestre se identificaron 8 pdf; 1. Convenio DANE_ANEXO_CLAUSULADO_MEN, 2. CONVENIO INTERADMINISTRATIVO DANE FONDANE IDRD 26062023, 3. DANE-FONDANE _COT1660P001_Contrato BID, 4. Contrato 001 de 2023-1_Alcaldía de Medellín, 5. CONVENIO 474-2023 DANE AUNAP-1, 6. Convenio Fiduciaria colombiana de comercio exterior s.a. FIDUCOLDEX - BID - EAID , 7. Convenio Fiduciaria colombiana de comercio exterior s.a. FIDUCOLDEX - BID - EMCES , 8. Convenio Fiduciaria colombiana de comercio exterior s.a. FIDUCOLDEX  - FONTUR - CENU. Dado lo anterior se da por cumplida la meta propuesta por el proceso.</t>
  </si>
  <si>
    <t>Servicio de evaluación del proceso estadístico - FONDANE</t>
  </si>
  <si>
    <t>FONDANE_2</t>
  </si>
  <si>
    <t>Informes de evaluación del proceso estadístico durante la vigencia</t>
  </si>
  <si>
    <t>Número de informes de evaluación</t>
  </si>
  <si>
    <t>Informe de las evaluaciones</t>
  </si>
  <si>
    <t>Fueron suscritos 2 contratos para el proceso de evaluación de operaciones estadísticas de entidades del SEN:
1. Contrato DANE - Auditoria General de la República
2. Contrato DANE - INPEC</t>
  </si>
  <si>
    <t xml:space="preserve">*Contrato DANE - FONDANE-1 Contrato Auditoria
*MINUTA~1-1_Contrato INPEC
</t>
  </si>
  <si>
    <t>Es necesario tener en cuenta que esta meta presentó una modificación en cuanto al entregable y la cantidad, por lo cual, los informes de evaluación del proceso de calidad que se realizan con base en los contratos que se firman con entidades del SEN son entregados al final de la vigencia.</t>
  </si>
  <si>
    <t xml:space="preserve">Fueron suscritos 10 contratos para el proceso de 11 evaluaciones de operaciones estadísticas de entidades del SEN:
1. Contrato DANE - Auditoria General de la República (1 evaluación)
2. Contrato DANE - INPEC(1 evaluación)
3. Contrato DANE - Alto Costo(1 evaluación)
4. Contrato DANE - BANREP(1 evaluación)
5. Contrato DANE - FONAM(1 evaluación)
6. Contrato DANE - INVEMAR(1 evaluación)
7. Contrato DANE -  MINCIT (2 evaluaciones)
8. Contrato DANE - Parques Nacionales(1 evaluación)
9. Contrato DANE -  PORKCOLOMBIA(1 evaluación)
10. Contrato DANE -  MINMINAS(1 evaluación)
</t>
  </si>
  <si>
    <t xml:space="preserve">01_Minuta Contrato Auditoria General
02_Minuta Contrato Inpec
03_Minuta Contrato Alto Costo
04_Minuta Contrato Banco de la Republica
05_Minuta Contrato Fonam
06_Minuta Contrato Invemar
07_Minuta Contrato Mincit
08_Minuta Contrato Parques Nacionales
09_Minuta Contrato PorkColombia
10_Minuta Contrato MinMinas
</t>
  </si>
  <si>
    <t>$ 500.000.000,00</t>
  </si>
  <si>
    <t>$ 299.970.529,25</t>
  </si>
  <si>
    <t>$ 295.259.603,90</t>
  </si>
  <si>
    <t>Para el cuarto trimestre se identificaron 10 docuementos Pdf; 01_Minuta Contrato Auditoria General, 02_Minuta Contrato Inpec, 03_Minuta Contrato Alto Costo, 04_Minuta Contrato Banco de la Republica, 05_Minuta Contrato Fonam, 06_Minuta Contrato Invemar, 07_Minuta Contrato Mincit, 08_Minuta Contrato Parques Nacionales, 09_Minuta Contrato PorkColombia. Se recomienda al proceso verificar el avance cualitaivo con el cuantitativo ya que no son coherentes, esto con el fin de dar cumplimiento a la meta propuesta por el proceso.</t>
  </si>
  <si>
    <t>Se evidencia envío de base de datos EAC a diciembre de 2023. Teniendo en cuenta que la meta está relacionada con una base de datos, se recomieda que se disponga evidencia que permita visualizar el archivo que contiene la base de datos o el link para consulta de su disposición.</t>
  </si>
  <si>
    <t>Una vez revisada la evidencia dispuesta, se identificó que existe coherencia entre esta y el avance cuantitativo, cualitativo y lo descrito en la evidencia.</t>
  </si>
  <si>
    <t>Una vez revisada la evidencia, se encuentra que el cumplimiento de la meta se efectuó al 100% en el mes de noviembre, no en el mes de septiembre como se describe en el avance cualitativo y cuantitativo. Lo anterior, teniendo en cuenta que la documentación actualizada cumple con el ciclo requerido una vez es aprobada en el sistema Isolucion.</t>
  </si>
  <si>
    <t>Se realizó la verficación de las evidencias dispuestas, encontrando que estas correspoden al avance cualitativo y cuantitativo reportado y se alinea a lo proyectado en la meta.</t>
  </si>
  <si>
    <t xml:space="preserve">Se recomienda revisar la fórmula del indicador, ya que no cumple con los parámetros matemáticos para ser cosiderada como una fórmula.
Al revisar el avance cualitativo y cuantitativo,  se evidencian archivos relacionados con la descripción descrita. </t>
  </si>
  <si>
    <t>Teniendo en cuenta que el documento resultado de la meta no fue aprobado por la alta dirección y que la justificación radica en que "no es conveniente definir una politica específica para la producción estadística basada en registros administrativos y fuentes alternativas", se recomienda para próximos ejercicios, que la planeación esté alineada a los objetivos de la alta dirección, ya que es importante que lo recursos físicos, humanos y financieros se deben alinear a las metas que se establezcan por la alta dirección.</t>
  </si>
  <si>
    <t xml:space="preserve">Se recomienda revisar la fórmula del indicador, ya que no cumple con los parámetros matemáticos para ser cosiderada como una fórmula.
Por su parte, se recomienda que desde la planeción pueda realizarse un ejercicio juicioso que defina el alcance de las metas, teniendo en cuenta los recursos de que se dispone, o dado el caso, se soliciten las reprogramaciones necesarias en el tiempo adecuado.
Se observa que la primera y segunda línea de defensa no advirtieron el riesgo de incumplimiento de la meta, y la redacción de la justificación no da cuenta del porqué no se cumplió la meta de acuerdo a lo programado.
</t>
  </si>
  <si>
    <r>
      <t xml:space="preserve">Para el cierre del segundo semestre 2023 y de acuerdo a avance cualitativo del PETI 2023- 2026 es de 95,20% de acuerdo a cada uno de los 21 proyectos que lo conforman.
Se cuenta con la herramienta de seguimiento en Excel en la carpeta de evidencias.
Con respecto al indicador no se ha tenido en cuenta la observacion hecha por le auditor en el seguimiento del primer semestre </t>
    </r>
    <r>
      <rPr>
        <sz val="9"/>
        <rFont val="Segoe UI"/>
        <family val="2"/>
      </rPr>
      <t xml:space="preserve"> "Porcentaje de seguimiento". "es importante proporcionar una explicación detallada sobre cómo se calculan las variables que componen este indicador (Representación matemática del cálculo del indicador que medirá la meta)."</t>
    </r>
  </si>
  <si>
    <t>La fórmula del indicadro no está clara en su descripción de cómo se calcula el porcentaje de este.</t>
  </si>
  <si>
    <t>ANGIE LORENA MURCIA CURREA</t>
  </si>
  <si>
    <r>
      <t xml:space="preserve">Tras revisar la evidencia proporcionada, se identifico la existencia de la publicación de la nota estadística sobre el Registro Voluntario para la Visibilidad de la Diversidad Sexual y de Género en Colombia. Sin embargo, hasta el momento no ha sido posible identificar la nota estadística referente a la brecha salarial, la cual, según la información disponible, se encuentra en proceso de construcción desde el mes de diciembre de 2023.
</t>
    </r>
    <r>
      <rPr>
        <i/>
        <sz val="9"/>
        <color rgb="FF000000"/>
        <rFont val="Segoe UI"/>
        <family val="2"/>
      </rPr>
      <t>De acuerdo con la respuesta emitida por la OPLAN a través de radicado 20241100007313 al informe preliminar, se realizó una nueva verificación de las evidencias proporcionadas, en donde  se identifico la existencia de la publicación de la Caracterización sociodemográfica del campesinado colombiano, Mercado laboral de los grupos étnico- raciales, El diamante del cuidado frente a la experiencia de la discapacidad en Colombia, Mujeres Rurales, Registro Voluntario para la Visibilidad de la Diversidad Sexual y de Género en Colombia,  Partería Tradicional y su Incorporación en las Estadísticas Vitales de Colombia. Por lo que se concluye que la meta esta en cumplimiento.</t>
    </r>
  </si>
  <si>
    <r>
      <t xml:space="preserve">Una vez revisada la información de acuerdo con el entregable final no se logro identificar el Documento final de seguimiento y Actas de reunión de mesas de trabajo, Se recomienda al proceso adjuntar evidencias según lo reportado para dar cumplimiento. 
</t>
    </r>
    <r>
      <rPr>
        <i/>
        <sz val="9"/>
        <color rgb="FF000000"/>
        <rFont val="Segoe UI"/>
        <family val="2"/>
      </rPr>
      <t xml:space="preserve">
De acuerdo con la respuesta emitida por la OPLAN a través de radicado 20241100007313, se realizó una nueva verificación de las evidencias proporcionadas, en donde  se encontraron dos archivos pdf y un Excel denominado "Matriz Final Planes SEN_ Implementación Guía". Sin embargo, el documento o producto final entregable requerido para alcanzar la meta era el informe final y las actas de reunión de las mesas de trabajo, con el propósito de cumplir con la meta de formular la estrategia de seguimiento en el SEN para la implementación de los lineamientos de la guía de transversalización del enfoque diferencial. Por tanto, se recomienda al proceso que las evidencias presentadas estén de acuerdo con lo programado, a fin de asegurar el completo cumplimiento de la meta, de manera que se pueda garantizar la coherencia entre lo planificado y lo ejecutado.</t>
    </r>
  </si>
  <si>
    <r>
      <t xml:space="preserve">Una vez revisada y verificada la información, se logro identificar 3 de las 4 publicaciones que deberían estar disponibles en la página web de la entidad. Sin embargo, no fue posible identificar la Nota sobre Estadística del Trabajo Infantil V2; únicamente se encontró el borrador correspondiente. Debido a esta situación, no se considera cumplida la meta según lo programado por el proceso. Se recomienda al proceso verificar y publicar la nota que hace falta para poder dar por cumplida la meta.
</t>
    </r>
    <r>
      <rPr>
        <i/>
        <sz val="9"/>
        <color rgb="FF000000"/>
        <rFont val="Segoe UI"/>
        <family val="2"/>
      </rPr>
      <t>De acuerdo con la respuesta emitida por la OPLAN a través de radicado 20241100007313, se revisaron las nuevas evidencias aportadas por el proceso, con lo que se concluye que se da por cumplida la meta.</t>
    </r>
  </si>
  <si>
    <r>
      <t xml:space="preserve">Una vez analizada la información,  se recomienda verificar que el avance cuantitativo corresponda y coincida con el avance cualitativo. A fin de poder garantizar el cumplimiento de lo propuesto y asi mismo poder asegurar una evaluación completa y precisa de los resultados obtenidos.
</t>
    </r>
    <r>
      <rPr>
        <i/>
        <sz val="9"/>
        <color rgb="FF000000"/>
        <rFont val="Segoe UI"/>
        <family val="2"/>
      </rPr>
      <t>De acuerdo con la respuesta emitida por la OPLAN a través de radicado 20241100007313, se revisaron las nuevas evidencias aportadas por el proceso, con lo que se concluye que se da por cumplida la meta.</t>
    </r>
  </si>
  <si>
    <r>
      <t xml:space="preserve">Se ha identificado una carpeta denominada "BAROMETROS_EVIDENCIA" y un documento Excel titulado "Matriz Revisión Reporte global_ODS_diciembre 2023". Se recomienda verificar que el avance cuantitativo corresponda y coincida con el avance cualitativo. Esto es fundamental para asegurar el cumplimiento de lo propuesto y garantizar una evaluación integral y precisa de los resultados obtenidos.
</t>
    </r>
    <r>
      <rPr>
        <i/>
        <sz val="9"/>
        <color rgb="FF000000"/>
        <rFont val="Segoe UI"/>
        <family val="2"/>
      </rPr>
      <t>De acuerdo con la respuesta emitida por la OPLAN a través de radicado 20241100007313, se ha identificado una carpeta denominada "BAROMETROS_EVIDENCIA" y un documento Excel titulado "Matriz Revisión Reporte global_ODS_diciembre 2023". Se recomienda verificar que el avance cuantitativo corresponda y coincida con el avance cualitativo. Esto es fundamental para asegurar el cumplimiento de lo propuesto y garantizar una evaluación integral y precisa de los resultados obtenidos.</t>
    </r>
  </si>
  <si>
    <r>
      <t xml:space="preserve">Después de revisar y verificar la información proporcionada como evidencia, se pudo identificar el visor que se tenía propuesto como meta de cumplimiento, sin embargo al revisar los enlaces adjuntos se observo que no dirigen a ningún sitio web, lo que impide verificar la publicación realizada. Por lo tanto, se sugiere al proceso ajustar los enlaces adjuntos en el documento Word.
</t>
    </r>
    <r>
      <rPr>
        <i/>
        <sz val="9"/>
        <color rgb="FF000000"/>
        <rFont val="Segoe UI"/>
        <family val="2"/>
      </rPr>
      <t xml:space="preserve">
De acuerdo con la respuesta emitida por la OPLAN a través de radicado 20241100007313, se realizó una nueva verificación de las evidencias proporcionadas, en donde  se encontraro que el proceso realizo los ajustes correspondientes en los enlaces adjuntos en el documento Word que se tiene como evidencia.</t>
    </r>
  </si>
  <si>
    <r>
      <t xml:space="preserve">Una vez revisada la información un(1) documento de Word que contiene evidencias del desarrollo del Sistema de Planificación y Gestión Integral (SPGI), sin embargo aún falta avanzar en el desarrollo del módulo de ejecución. Según las conversaciones con el equipo encargado del proceso, informaron que debido a trámites de conectividad y permisos con la oficina de sistemas, el avance se ha extendido hasta finales de febrero. Sin embargo, se asegura que el desarrollo en sí ya está completo y que se están articulando las metas del plan de acción con los recursos programados de la entidad.
Por lo anterior, parece que el desarrollo del módulo de ejecución del SPGI está retrasado debido a trámites administrativos relacionados con conectividad y permisos. Asi mismo desarrollo está completo y que se están tomando medidas para coordinar las metas del plan de acción con los recursos disponibles. Es importante seguir supervisando el proceso y garantizar que una vez se resuelvan los trámites pendientes, se pueda avanzar rápidamente con las pruebas e implementación del módulo de ejecución y asi poder dar cumplimiento a la meta.
</t>
    </r>
    <r>
      <rPr>
        <i/>
        <sz val="9"/>
        <color rgb="FF000000"/>
        <rFont val="Segoe UI"/>
        <family val="2"/>
      </rPr>
      <t xml:space="preserve">Nota: De acuerdo al radicado 20241100007313 de la OPLAN, en donde se da respuesta al informe preliminar, se revisaron las nuevas evidencias aportadas por el proceso, con lo que se concluye que la meta fue reprogramada para la vigencia 2024. </t>
    </r>
  </si>
  <si>
    <r>
      <t xml:space="preserve">Después de revisar la información proporcionada por el proceso, se identificaron 5 archivos Excel denominados "BD_Docs_OOEE_" de octubre al 31 de diciembre de 2023, y un PDF denominado "soporte meta 5 y 6", el cual justifica los resultados de la meta. Sin embargo, no se logra soportar cumplimiento de la meta de acuerdo con lo planeado.
</t>
    </r>
    <r>
      <rPr>
        <i/>
        <sz val="9"/>
        <color rgb="FF000000"/>
        <rFont val="Segoe UI"/>
        <family val="2"/>
      </rPr>
      <t>Nota: De acuerdo al radicado 20241100007313 de la OPLAN, en donde se da respuesta al informe preliminar, se revisaron las nuevas evidencias aportadas por el proceso, con lo que se concluye que la meta fue reprogramada para la vigencia 2024.</t>
    </r>
  </si>
  <si>
    <r>
      <t xml:space="preserve">Una vez revisada la información se halló un documento Word titulado "Diagnóstico jun 2023" y dos archivos PDF, uno llamado "Circular Conjunta" y otro "Soporte envío estudio". Sin embargo, se observó que la meta aún está en proceso de desarrollo para su cumplimiento.
</t>
    </r>
    <r>
      <rPr>
        <i/>
        <sz val="9"/>
        <color rgb="FF000000"/>
        <rFont val="Segoe UI"/>
        <family val="2"/>
      </rPr>
      <t xml:space="preserve">
Nota: De acuerdo al radicado 20241100007313 de la OPLAN, en donde se da respuesta al informe preliminar, se revisaron las nuevas evidencias aportadas por el proceso, con lo que se concluye que la meta fue reprogramada para la vigencia 2024.</t>
    </r>
  </si>
  <si>
    <r>
      <t xml:space="preserve">Una veez revisada la información, se identificó un documento Word titulado "ESTRATEGIA DE RELACIONAMIENTO CON UN ENFOQUE DE PEDAGOGÍA SOCIAL DIRIGIDA A GRUPOS DE INTERÉS". Sin embargo, este documento se presenta como un informe de avance de la estrategia mencionada. Se recomienda al proceso verificar y ajustar las evidencias que respaldan el cumplimiento de la meta.
</t>
    </r>
    <r>
      <rPr>
        <i/>
        <sz val="9"/>
        <color rgb="FF000000"/>
        <rFont val="Segoe UI"/>
        <family val="2"/>
      </rPr>
      <t>De acuerdo con la respuesta emitida por la OPLAN a través de radicado 20241100007313, una vez revisada la información, se identificó un documento Word titulado "ESTRATEGIA DE RELACIONAMIENTO CON UN ENFOQUE DE PEDAGOGÍA SOCIAL DIRIGIDA A GRUPOS DE INTERÉS",  se concluye que el proceso realizo el respectivo ajuste dando cumplimiento a la meta. No obstante, se recomienda al proceso verificar que las evidencias reportadas sean coherentes con la entrega programada por el proceso, esto con el fin de garantizar la consistencia y la precisión en nuestros registros y resultados.</t>
    </r>
  </si>
  <si>
    <r>
      <t xml:space="preserve">Una vez revisada la información se encontró un archivo Word titulado "Feria de innovación - Informe Final". Sin embargo, este documento se encuentra en estado de borrador, lo que impide cumplir con la meta establecida. Se recomienda al proceso verificar y ajustar los respaldos para cumplir con la meta propuesta, de acuerdo con los avances reportados.
</t>
    </r>
    <r>
      <rPr>
        <i/>
        <sz val="9"/>
        <color rgb="FF000000"/>
        <rFont val="Segoe UI"/>
        <family val="2"/>
      </rPr>
      <t xml:space="preserve">
Una vez revisada la respuesta de la Dirección Territorial con el número de radicado 20244500001253 del 21 de marzo de 2024, se realizo la verificación nuevamente de la información, en la cual se evidencio la carpeta de entrega final con dos (2) archivos Excel correspondientes al "Anexo 2 – Listado de mejoras y desarrollos inscritos depurados" y al "Anexo 3 - Listado asistencia Feria de Innovación", así como un documento en formato PDF "FERIA DE INNOVACIÓN DOCUMENTO FINAL CONSOLIDADO". Con estos documentos se considera cumplida la meta establecida. No obstante, se recomienda al proceso verificar siempre que los documentos estén completos de acuerdo con los avances programados.</t>
    </r>
  </si>
  <si>
    <r>
      <t xml:space="preserve">Se observan 2 reportes por  correo electrónico, correspondientes al cierre de operativo EPS de los periodos 07 y 08 de 2013, lo cual no se alinea al avance cuantitativo, en donde se anota avance de 1 base de datos. No es posible establecer el cumplimiento total de la meta, que establece 9 bases de datos; cabe resaltar que verificadas las carpetas de los dos primeros trimestres, se encontraron evidencias de envío de 6 bases de datos (1 adicional cargada con fecha posterior a la revisión de la OCI del reporte correspondiente al primer semestre).
 Ya que el entregable es una base de datos, se recomienda adjuntar evidencia correspondiente en donde se pueda visualizar dicha base.
Se evidencia ajuste en redacción de los factores asociados a la meta.
Finalmente se evidencia seguimiento a los avances en las metas por parte de la primera y segunda línea de defensa. Para esta última, se encuentra plazmado, en el informe de seguimiento a PAI 2023, generado por la Oficina Asesora de Planeación para el IV trimestre; sin embargo, en este último no se refleja ninguna anotación referente al cumplimiento de la meta ni a la ausencia del total de evidencias.
</t>
    </r>
    <r>
      <rPr>
        <i/>
        <sz val="9"/>
        <color theme="1"/>
        <rFont val="Segoe UI"/>
        <family val="2"/>
      </rPr>
      <t>De acuerdo con la respuesta emitida por la OPLAN a través de radicado 20241100007313 al informe preliminar, se evidencia la inclusión de una base de datos correspondiente al mes de septiembre 2023; lo cual está acorde con la meta proyectada total de 9 bases de datos. Es importante recordar que, a pesar de que las bases se generen mes vencido, la DT es la emncargada de revisar que al final de cada vigencia se hayan anexado las evidencias suficientes que permitan establecer el cumplimiento de cada meta. Se mantiene la recomendación de adjuntar las bases de datos o los enlaces de los repositorios en donde puedan consultarse, ya que solo se adjuntan las correspondientes a los meses de julio, agosto y septiembre, para los demás meses, se visualizan los correos de envío de dicha información.</t>
    </r>
  </si>
  <si>
    <r>
      <t xml:space="preserve">Se recomienda revisar la fórmula del indicador, ya que no cumple con los parámetros matemáticos para ser cosiderada como una fórmula.
Al revisar el avance cualitativo y cuantitativo, este no permite se concluya el cumplimiento de la meta, ya que describe bases de datos, y tanto la meta como el entregable, describen documentos finales con resultados de pruebas de escritorio.
Teniendo en cuenta las evidencias aportadas, además de las bases que se mencionan en el reporte, se encontró un documento de trabajo en formato Word con observaciones, sin logos, ni las plantillas establecidas en el manual de estilo de la entidad, lo cual no puede considerarse un documento final, como se describe en el entregable.
Finalmente se evidencia seguimiento a los avances en las metas por parte de la primera y segunda línea de defensa. Para esta última, se encuentra plazmado, en el informe de seguimiento a PAI IV trimestre de 2023, generado por la Oficina Asesora de Planeación.  Sin embargo, no se observa verificación de las evidencias y su seguimiento para establecer la relación con la formulación de la meta.
</t>
    </r>
    <r>
      <rPr>
        <i/>
        <sz val="9"/>
        <color theme="1"/>
        <rFont val="Segoe UI"/>
        <family val="2"/>
      </rPr>
      <t xml:space="preserve">
Una vez recibida la respuesta al informe preliminar enviada por la OPLAN a través de radicado 20241100007313, se revisó nuevamente el repositorio de evidencias y se analizó lo expuesto por la dependencia. De esta forma y teniendo en cuenta que la meta es: "Documentos que contengan el resultado de las pruebas de escritorio del desarrollo y/o mejora de los aplicativos para SIPSA y del rediseño del componente de leche y los requerimientos del aplicativos de captura y análisis para situaciones de contingencia para SIPSA," y establece un entregable de 3 documentos, se recomienda que el proceso disponga en el repositorio establecido para este fin por parte de la OPLAN, los 3 documentos que evidencien el cumplimiento de lo establecido en la meta. Se mantiene la recomendación de revisar la fórmula del indicador.</t>
    </r>
  </si>
  <si>
    <r>
      <t xml:space="preserve">En cuanto al reporte de avance cualitativo y cuantitativo, este es coherente con lo observado en las evidencias; sin embargo, el avance cuantitativo reportado es del 98% y no se registra justificación del no cumplimiento al 100% del avance programado para el periodo.
Finalmente se evidencia seguimiento a los avances en las metas por parte de la primera y segunda línea de defensa. Para esta última, se encuentra plazmado, en el informe de seguimiento a PAI 2023, generados por la Oficina Asesora de Planeación para el cuarto trimestre, sin que exista evidencia de justificación por parte de la primera y segunda línea de defensa en cuanto al 2% faltante en el cumplimiento final de la meta.
</t>
    </r>
    <r>
      <rPr>
        <i/>
        <sz val="9"/>
        <color theme="1"/>
        <rFont val="Segoe UI"/>
        <family val="2"/>
      </rPr>
      <t>Una vez recibida la respuesta al informe preliminar enviada por la OPLAN a través de radicado 20241100007313, se observa que es coherente la respuesta remitida por la DT, por lo tanto se puede evidenciar la meta como cumplida.</t>
    </r>
  </si>
  <si>
    <r>
      <t xml:space="preserve">Una vez efectuada la revisión de las evidencias cargadas en las carpetas del sharepoint correspondiente a esta meta, se encontró que para el 4 trimestre no se encuentran cargadas las bases de datos que se mencionan en el reporte de evidencias, ni existe un link de consulta, adicionalmente, el informe de avance sigue presentandose como parcial y no como final, tal como se describe en dicho reporte.
</t>
    </r>
    <r>
      <rPr>
        <i/>
        <sz val="9"/>
        <color theme="1"/>
        <rFont val="Segoe UI"/>
        <family val="2"/>
      </rPr>
      <t>Una vez recibida la respuesta al informe preliminar enviada por la OPLAN a través de radicado 20241100007313, se observa que es coherente la respuesta remitida por la DT con las nuevas evidencias que se han dispuesto en el repositorio. Por lo tanto se puede evidenciar la meta como cumplida.</t>
    </r>
  </si>
  <si>
    <r>
      <t xml:space="preserve">De acuerdo al reporte cualitativo, se logró evidenciar lo descrito para el tercer trimestre; sin embargo, la carpeta de la EMA correspondiente al 4 trimestre se encuentra vacía. Dado lo anterior no se evidencia cumplimiento del 100% descrito en el reporte cuantitativo.
Finalmente no se evidencia seguimiento a los avances en las metas por parte de la primera y segunda línea de defensa. Lo anterior, teniendo en cuenta que la meta se reporta con cumplimiento al 100% en el informe de seguimiento a PAI 2023, generado por la Oficina Asesora de Planeación para el cuarto trimestre.
</t>
    </r>
    <r>
      <rPr>
        <i/>
        <sz val="9"/>
        <color theme="1"/>
        <rFont val="Segoe UI"/>
        <family val="2"/>
      </rPr>
      <t>Una vez recibida la respuesta al informe preliminar enviada por la OPLAN a través de radicado 20241100007313, se conmstató que la DT eliminó una carpeta del repositorio; sin embargo en la descripción del avance cualitativo y de la evidencia menciona 3 carpetas.</t>
    </r>
  </si>
  <si>
    <r>
      <t xml:space="preserve">Teniendo en cuenta que el alcance de la meta describe manuales actualizados, y una vez revisadas las evidencias cargadas en la carpeta dispuesta para tal fin, en donde se encontraron archivos en Word; no se puede establecer el cumplimiento total de la meta, dado que la actualización documental de la entidad se da por finalizada una vez ha sido aprobada en el sistema documental Isolucion.
</t>
    </r>
    <r>
      <rPr>
        <i/>
        <sz val="9"/>
        <color theme="1"/>
        <rFont val="Segoe UI"/>
        <family val="2"/>
      </rPr>
      <t xml:space="preserve">
Una vez recibida la respuesta al informe preliminar enviada por la OPLAN a través de radicado 20241100007313, se mantiene la observación, teniendo en cuenta que no se cargaron las versiones finales de los manuales en el repositorio dispuesto por la OPLAN para tal fin.</t>
    </r>
  </si>
  <si>
    <r>
      <t xml:space="preserve">El avance cualitativo, cuantitativo y descripción de evidencias reportado, no coincide con las evidencias cargadas en el repositorio dispuesto para tal fin, ya que se visualizan dos archivos con correos electrónicos de envío de bases de zonas francas, no se encuentra evidencia relacionada con bases de datos de importaciones y exportaciones.
</t>
    </r>
    <r>
      <rPr>
        <i/>
        <sz val="9"/>
        <color theme="1"/>
        <rFont val="Segoe UI"/>
        <family val="2"/>
      </rPr>
      <t>Una vez recibida la respuesta al informe preliminar enviada por la OPLAN a través de radicado 20241100007313, se observa que es coherente la respuesta remitida por la DT con las nuevas evidencias que se han dispuesto en el repositorio. Por lo tanto se puede evidenciar la meta como cumplida.</t>
    </r>
  </si>
  <si>
    <t>De acuerdo a la revisión efectuada, se evidencia que el avance cualitativo y cuantitativo  son coherentes con los archivos cargados en la carpeta dispuesta para tal fin.</t>
  </si>
  <si>
    <r>
      <t xml:space="preserve">Se realizó la verficación de las evidencias dispuestas, encontrando que estas correspoden al avance cualitativo y cuantitativo reportado y se alinea a lo proyectado en la meta para el tercer trimestre. Sin embargo, no fue posible establecer lo descrito  en  el reporte del avance cuantitativo y cualitatvo para el último trimestre del año, ya que las carpetas de los meses de noviembre y diciembre se encuentran vacías.
</t>
    </r>
    <r>
      <rPr>
        <i/>
        <sz val="9"/>
        <color theme="1"/>
        <rFont val="Segoe UI"/>
        <family val="2"/>
      </rPr>
      <t xml:space="preserve">
Una vez recibida la respuesta al informe preliminar enviada por la OPLAN a través de radicado 20241100007313, en la cual se relaciona un enlace que remite a la página del DANE, se estableció que la información dispuesta corresponde a la publicación de los resultados de la EMS, con lo que se establece que las bases de datos se entregaron por parte de la DRA.</t>
    </r>
  </si>
  <si>
    <r>
      <t xml:space="preserve">cual es el entregable: Es un estudio, un programa de actividades; la meta descriptiva dice:(incluye políticas, procedimientos, riesgos, salidas no conformes, indicadores y demás instrumentos de gestión y control) los cuales muchos no estan en la evidencias ejemplo indicadores, salidas no conformes, riesgos ademas el indicador los es claro  para determinar el avance cualitativo.
</t>
    </r>
    <r>
      <rPr>
        <i/>
        <sz val="9"/>
        <color rgb="FF000000"/>
        <rFont val="Segoe UI"/>
        <family val="2"/>
      </rPr>
      <t>"De acuerdo al radicado 20241100007313 de la OPLAN, en donde se da respuesta al informe preliminar, se concluye" se considera la aclaracion de la OSIS en cuanto al "entregable" evaluando esto se considera cumplida la actividad en el seguimiento del IV trimestre 2023. Para la vigencia 2024 la OSIS atendera lo referente al indicador.</t>
    </r>
  </si>
  <si>
    <r>
      <t xml:space="preserve">Haciendo el analisis y revision de los avances en los diferentes seguimientos no estan definidos con  claridad los productos que se mensionan en la meta y como lo recomendo el auditor en su observacion del primer semestre con esto se hace claridad y comprension al producto entregable.
Las evidencias muestran el cumplimiento del avance en las actividades de seguridad de la informacion y capacitaciones al respecto de acuerdo a la  programacion del II semestre.
Se recomienda que las presentaciones o los link de las  evidencias se puedan visualizar en su totalidad.
</t>
    </r>
    <r>
      <rPr>
        <i/>
        <sz val="9"/>
        <color rgb="FF000000"/>
        <rFont val="Segoe UI"/>
        <family val="2"/>
      </rPr>
      <t>"De acuerdo al radicado 20241100007313 de la OPLAN, en donde se da respuesta al informe preliminar, se revisaron las nuevas evidencias aportadas por el proceso visualizandosen todas las presentaciones , con lo que se concluye" que la actividad cumple con el seguimiento del IV trimestre 2023.</t>
    </r>
  </si>
  <si>
    <r>
      <t xml:space="preserve">Se describen en parte de la meta " con un monitoreo permanente de los servicios disponibles", no especifica que tipo de servicios ÿ que los mismos tengan relacion con las evidencias y el entregable. 
</t>
    </r>
    <r>
      <rPr>
        <i/>
        <sz val="9"/>
        <color rgb="FF000000"/>
        <rFont val="Segoe UI"/>
        <family val="2"/>
      </rPr>
      <t>"De acuerdo al radicado 20241100007313 de la OPLAN, en donde se da respuesta al informe preliminar, se revisaron las nuevas evidencias aportadas por el proceso visualizandosen archivos con seguimientos de la OCI correspondiente al segundo semestre 2023, con lo que se concluye que cumple con la meta.</t>
    </r>
  </si>
  <si>
    <r>
      <t xml:space="preserve">Verificadas las evidencias aportadas a) Plan verificación de la implementación de la regulación estadística 2023 y b) Base verificación Reg 2023; El plan es un informe preliminar no hay informe definitivo u otro documento que indique o plasme el diseño y la implementacion de como se manifiesta en la meta  "Programa de Regulación definido para la producción estadística del SEN diseñado e implementado" lo cual no determina el cumplimiento de la meta establecida ni el avance.
</t>
    </r>
    <r>
      <rPr>
        <i/>
        <sz val="9"/>
        <color rgb="FF000000"/>
        <rFont val="Segoe UI"/>
        <family val="2"/>
      </rPr>
      <t>"De acuerdo al radicado 20241100007313 de la OPLAN, en donde se da respuesta al informe preliminar, se revisaron las nuevas evidencias aportadas por el proceso visualizandose, Informe de verificación de la implementación de la regulación estadística y archivos excel de base de verificacion 2023,   con lo que se concluye que cumple con la meta del seguimiento II semestre 2023.</t>
    </r>
  </si>
  <si>
    <r>
      <t xml:space="preserve">Revisando la meta del entregable" Documento de lineamientos de clasificación de archivos de información" y la descripcion de la meta de Bases de datos de operaciones estadísticas y registros estadísticos anonimizadas; no hay relacion definida del documento final para su cumplimiento, en las evidencia del IV trimestre mes de Diciembre aparece la guia de anonimizacion pero no estan las bases de datos de la descripcion de la meta. En el mes de octubre los archivos que alli se muestran de las evidencias estan en blanco lo que impide hacer seguimiento al  cumplimiento del avance. Por lo anterior no hay cumplimiento de la meta propuesta.
</t>
    </r>
    <r>
      <rPr>
        <i/>
        <sz val="9"/>
        <color rgb="FF000000"/>
        <rFont val="Segoe UI"/>
        <family val="2"/>
      </rPr>
      <t xml:space="preserve">
"De acuerdo al radicado 20241100007313 de la OPLAN, en donde se da respuesta al informe preliminar, se revisaron las nuevas evidencias aportadas por el proceso visualizandose carpetas con Guía para la anonimización de datos estructurados y carpeta de anonimizacion base de datos, con lo que se concluye que cumple con la meta del seguimiento IV trimestre 2023. </t>
    </r>
  </si>
  <si>
    <t>Como evidencia de la meta "Asesorías técnicas o acompañamientos realizados a entidades territorialesse"  adjuntan documentos que tienen relacion con el  entregable, para el segundo semestre se evidencian las asesorias en Santander, Univalle, Acacias y Pasto con los soportes de las mesas de trabajo y listas de asistencia para cada una de ellas. Portanto se da cumplimiento a la meta propuesta.</t>
  </si>
  <si>
    <t>En revision de evidencias suministradas se comprueba la entrega de la Actualiacion para 2023 de la Politica de la Informacion Estadistica, correspondiente a la meta y al entregable propuesto, es de anotar que no fue posible hacer seguimiento al avance cualitativo puesto que no se adjuntaron cronograma y/o plan de trabajo para su validacion. 
"De acuerdo al radicado 20241100007313 de la OPLAN, en donde se da respuesta al informe preliminar, se revisaron las evidencias aportadas y se concluye que cumple con la meta propuesta para el IV trimestre 2023.</t>
  </si>
  <si>
    <r>
      <t xml:space="preserve">En las evidencias solo se presenta seguimiento a 5 Planes de Mejoramiento en Tercer trimestre : DIMAR, OCYT, DPS, CHV, MIP Y  cuarto trimestre a 6: DPS, SSPDSIC, ASEO, SIC, OCYT,MINAGRICULTURA ,lo cual no da cumplimiento en lo descrito en avance cualitativo de 30 formatos de seguimiento como entregable.
Igualmente no se tuvo en cuenta la observacion del auditor de OCI en cuanto al ajuste de  " la unidad de medidad establecida en la meta, ya que se encuentra en porcentaje y el entregable y programación de avance de la meta está en número". Por lo anterior no se da cumplimiento a la meta establecida.
</t>
    </r>
    <r>
      <rPr>
        <i/>
        <sz val="9"/>
        <color rgb="FF000000"/>
        <rFont val="Segoe UI"/>
        <family val="2"/>
      </rPr>
      <t>"De acuerdo al radicado 20241100007313 de la OPLAN, en donde se da respuesta al informe preliminar, se concluye que cumple con la meta propuesta para el IV trimestre 2023.</t>
    </r>
  </si>
  <si>
    <r>
      <t xml:space="preserve">Revisando las evidencias suministradas en el tercer y cuarto trimestre y el contenido de los informes de Evaluacion de las OOEE  como resultado del entregable de la meta propuesta se observo que dichos informes no estan completos en la presentacion de su contenido, solo presentan Informacion de la OOEE, Descripcion de la OOEE,  los resultados de la evaluacion las conclusiones y los anexos no se informan en ninguno de los informes. Por tal motivo no se da cumplimiento a la meta propuesta ni al cumplimiento de los  avances de cumplimiento para cada uno de los trimestres.
</t>
    </r>
    <r>
      <rPr>
        <i/>
        <sz val="9"/>
        <color rgb="FF000000"/>
        <rFont val="Segoe UI"/>
        <family val="2"/>
      </rPr>
      <t xml:space="preserve">
"De acuerdo al radicado 20241100007313 de la OPLAN, en donde se da respuesta al informe preliminar, se revisaron las nuevas evidencias aportadas por el proceso visualizandose completos los informes en su contenido, por tanto se da cumplimiento a lameta correspondiente al IV trimestre 2023.</t>
    </r>
  </si>
  <si>
    <r>
      <t xml:space="preserve">Revisando la descripcion de l meta y el entregable no hay concordancia entre ellas, no esta clara la redaccion de la meta descritiva. Desde el seguimiento del primer semestre se recomendo su revision por parte de la OCI y vemos en este seguimiento del segundo semestre que no se atendio la recomendacion por lo tanto no hay cumplimiento de meta propuesta.
</t>
    </r>
    <r>
      <rPr>
        <i/>
        <sz val="9"/>
        <color rgb="FF000000"/>
        <rFont val="Segoe UI"/>
        <family val="2"/>
      </rPr>
      <t>"De acuerdo al radicado 20241100007313 de la OPLAN, en donde se da respuesta al informe preliminar y  de acuerdo al entregable verificado se da por cumplida la meta correspondiente al IV trimestre 2023.</t>
    </r>
  </si>
  <si>
    <r>
      <t xml:space="preserve">En la carpeta de evidencias se visualiza el documento maestro del marco ético del proceso estadístico de la entidad, el Marco ético de los datos del Sistema Estadístico Nacional, no se evidencia como se mensiona en el entregable el "Documento de alineación estratégica del SETE" , ya que no es claro si el entregable es el un documento o un sistema habiendo una ambiguedad de terminos, se recomienda hacer aclaracion al respecto y en las evidencias si es necesario.
</t>
    </r>
    <r>
      <rPr>
        <i/>
        <sz val="9"/>
        <color rgb="FF000000"/>
        <rFont val="Segoe UI"/>
        <family val="2"/>
      </rPr>
      <t>"De acuerdo al radicado 20241100007313 de la OPLAN, en donde se da respuesta al informe preliminar y  de acuerdo al entregable verificado se da por cumplida la meta correspondiente al IV trimestre 2023.</t>
    </r>
  </si>
  <si>
    <r>
      <t xml:space="preserve">El entregable con la meta no estan bien definidos se reitera la solicitud hecha en seguimiento del primer semestre, en cuanto a las evidencias de las capacitaciones y entidades participantes estan los reportes y listas de asistencia.
</t>
    </r>
    <r>
      <rPr>
        <i/>
        <sz val="9"/>
        <color rgb="FF000000"/>
        <rFont val="Segoe UI"/>
        <family val="2"/>
      </rPr>
      <t xml:space="preserve"> "De acuerdo al radicado 20241100007313 de la OPLAN, en donde se da respuesta al informe preliminar y  de acuerdo al entregable verificado lista de asistencia y bases de inscritos se da por cumplida la meta correspondiente al IV trimestre 2023.</t>
    </r>
  </si>
  <si>
    <r>
      <t xml:space="preserve">En seguimiento del segundo cuatrimestre se hizo recomendacion a revision de la meta con el entregable lo cual no se realizo se reitera atender esta recomendacion,  igualmente  de las evidencias que se relacionan a continuacion las cuales no se encuentran en el repositario del tercer cuatrimestre.
1. Informe Priorización de capacidades GCI definitivo.
2. Plan Operativo de Desarrollo de Capacidades e Innovación actualizado 17/10/2023.
3. un consolidado de reporte de transferencia de capacidades con los proyectos que culminaron esta fase a la fecha.
4. Un (1) Documento consolidado de Efectos y aprendizajes.
</t>
    </r>
    <r>
      <rPr>
        <i/>
        <sz val="9"/>
        <color rgb="FF000000"/>
        <rFont val="Segoe UI"/>
        <family val="2"/>
      </rPr>
      <t xml:space="preserve"> "De acuerdo al radicado 20241100007313 de la OPLAN, en donde se da respuesta al informe preliminar y  de acuerdo al entregable verificado en la carpeta correspondiente al III cuatrimestre, se da por cumplida la meta correspondiente al III cuatrimestre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</si>
</sst>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dd/mm/yyyy;@"/>
    <numFmt numFmtId="166" formatCode="_-&quot;$&quot;\ * #,##0_-;\-&quot;$&quot;\ * #,##0_-;_-&quot;$&quot;\ * &quot;-&quot;??_-;_-@_-"/>
    <numFmt numFmtId="167" formatCode="_-[$$-240A]\ * #,##0_-;\-[$$-240A]\ * #,##0_-;_-[$$-240A]\ * &quot;-&quot;??_-;_-@_-"/>
    <numFmt numFmtId="168" formatCode="_-[$$-240A]\ * #,##0.00_-;\-[$$-240A]\ * #,##0.00_-;_-[$$-240A]\ * &quot;-&quot;??_-;_-@_-"/>
    <numFmt numFmtId="169" formatCode="_-[$$-409]* #,##0.00_ ;_-[$$-409]* \-#,##0.00\ ;_-[$$-409]* &quot;-&quot;??_ ;_-@_ "/>
    <numFmt numFmtId="170" formatCode="_-[$$-409]* #,##0_ ;_-[$$-409]* \-#,##0\ ;_-[$$-409]* &quot;-&quot;??_ ;_-@_ "/>
  </numFmts>
  <fonts count="69" x14ac:knownFonts="1">
    <font>
      <sz val="11"/>
      <color theme="1"/>
      <name val="Calibri"/>
      <family val="2"/>
      <scheme val="minor"/>
    </font>
    <font>
      <sz val="11"/>
      <color theme="1"/>
      <name val="Calibri"/>
      <family val="2"/>
      <scheme val="minor"/>
    </font>
    <font>
      <b/>
      <sz val="11"/>
      <color rgb="FFBA004C"/>
      <name val="Segoe UI"/>
      <family val="2"/>
    </font>
    <font>
      <b/>
      <sz val="11"/>
      <color theme="0"/>
      <name val="Segoe UI"/>
      <family val="2"/>
    </font>
    <font>
      <b/>
      <sz val="11"/>
      <color rgb="FF008080"/>
      <name val="Segoe UI"/>
      <family val="2"/>
    </font>
    <font>
      <sz val="8"/>
      <color rgb="FFBA004C"/>
      <name val="Segoe UI"/>
      <family val="2"/>
    </font>
    <font>
      <sz val="8"/>
      <color theme="0"/>
      <name val="Segoe UI"/>
      <family val="2"/>
    </font>
    <font>
      <sz val="8"/>
      <color rgb="FF008080"/>
      <name val="Segoe UI"/>
      <family val="2"/>
    </font>
    <font>
      <b/>
      <sz val="9"/>
      <color theme="1"/>
      <name val="Segoe UI"/>
      <family val="2"/>
    </font>
    <font>
      <sz val="9"/>
      <color theme="1"/>
      <name val="Segoe UI"/>
      <family val="2"/>
    </font>
    <font>
      <sz val="12"/>
      <color theme="1"/>
      <name val="Calibri"/>
      <family val="2"/>
      <scheme val="minor"/>
    </font>
    <font>
      <sz val="9"/>
      <color theme="1"/>
      <name val="Segoe UI"/>
      <family val="2"/>
    </font>
    <font>
      <b/>
      <sz val="9"/>
      <color theme="1"/>
      <name val="Segoe UI"/>
      <family val="2"/>
    </font>
    <font>
      <sz val="12"/>
      <name val="Segoe UI"/>
      <family val="2"/>
    </font>
    <font>
      <sz val="12"/>
      <name val="Calibri"/>
      <family val="2"/>
      <scheme val="minor"/>
    </font>
    <font>
      <sz val="9"/>
      <color theme="1"/>
      <name val="Calibri"/>
      <family val="2"/>
      <scheme val="minor"/>
    </font>
    <font>
      <b/>
      <sz val="20"/>
      <color theme="1"/>
      <name val="Calibri"/>
      <family val="2"/>
      <scheme val="minor"/>
    </font>
    <font>
      <sz val="9"/>
      <color rgb="FF000000"/>
      <name val="Arial"/>
      <family val="2"/>
    </font>
    <font>
      <b/>
      <sz val="9"/>
      <color rgb="FF000000"/>
      <name val="Arial"/>
      <family val="2"/>
    </font>
    <font>
      <sz val="9"/>
      <name val="Arial"/>
      <family val="2"/>
    </font>
    <font>
      <b/>
      <sz val="9"/>
      <name val="Arial"/>
      <family val="2"/>
    </font>
    <font>
      <b/>
      <sz val="14"/>
      <color theme="0"/>
      <name val="Segoe UI"/>
      <family val="2"/>
    </font>
    <font>
      <b/>
      <sz val="11"/>
      <color rgb="FF002060"/>
      <name val="Segoe UI"/>
      <family val="2"/>
    </font>
    <font>
      <b/>
      <sz val="11"/>
      <color theme="0" tint="-0.499984740745262"/>
      <name val="Segoe UI"/>
      <family val="2"/>
    </font>
    <font>
      <b/>
      <sz val="11"/>
      <color theme="8" tint="-0.499984740745262"/>
      <name val="Segoe UI"/>
      <family val="2"/>
    </font>
    <font>
      <sz val="8"/>
      <color theme="1"/>
      <name val="Calibri"/>
      <family val="2"/>
      <scheme val="minor"/>
    </font>
    <font>
      <sz val="8"/>
      <color rgb="FF002060"/>
      <name val="Segoe UI"/>
      <family val="2"/>
    </font>
    <font>
      <sz val="8"/>
      <color theme="0" tint="-0.499984740745262"/>
      <name val="Segoe UI"/>
      <family val="2"/>
    </font>
    <font>
      <sz val="8"/>
      <color theme="3"/>
      <name val="Segoe UI"/>
      <family val="2"/>
    </font>
    <font>
      <sz val="9"/>
      <color rgb="FFBA004C"/>
      <name val="Segoe UI"/>
      <family val="2"/>
    </font>
    <font>
      <sz val="9"/>
      <color theme="3"/>
      <name val="Segoe UI"/>
      <family val="2"/>
    </font>
    <font>
      <sz val="9"/>
      <name val="Segoe UI"/>
      <family val="2"/>
    </font>
    <font>
      <b/>
      <sz val="8"/>
      <color rgb="FF000000"/>
      <name val="Segoe UI"/>
      <family val="2"/>
    </font>
    <font>
      <b/>
      <sz val="8"/>
      <color theme="1"/>
      <name val="Segoe UI"/>
      <family val="2"/>
    </font>
    <font>
      <sz val="8"/>
      <color theme="1"/>
      <name val="Segoe UI"/>
      <family val="2"/>
    </font>
    <font>
      <sz val="8"/>
      <color theme="1"/>
      <name val="Segoe UI"/>
      <family val="2"/>
    </font>
    <font>
      <b/>
      <sz val="9"/>
      <color theme="8" tint="0.79998168889431442"/>
      <name val="Segoe UI"/>
      <family val="2"/>
    </font>
    <font>
      <b/>
      <sz val="8"/>
      <color theme="1"/>
      <name val="Segoe UI"/>
      <family val="2"/>
    </font>
    <font>
      <b/>
      <sz val="9"/>
      <color theme="8" tint="0.79998168889431442"/>
      <name val="Segoe UI"/>
      <family val="2"/>
    </font>
    <font>
      <sz val="8"/>
      <name val="Segoe UI"/>
      <family val="2"/>
    </font>
    <font>
      <sz val="8"/>
      <color rgb="FF000000"/>
      <name val="Segoe UI"/>
      <family val="2"/>
    </font>
    <font>
      <sz val="9"/>
      <color rgb="FF000000"/>
      <name val="Segoe UI"/>
      <family val="2"/>
    </font>
    <font>
      <sz val="8"/>
      <color rgb="FF000000"/>
      <name val="Segoe UI"/>
      <family val="2"/>
      <charset val="1"/>
    </font>
    <font>
      <b/>
      <sz val="9"/>
      <color rgb="FF000000"/>
      <name val="Segoe UI"/>
      <family val="2"/>
    </font>
    <font>
      <sz val="8"/>
      <color rgb="FF000000"/>
      <name val="Segoe UI"/>
      <family val="2"/>
    </font>
    <font>
      <b/>
      <sz val="8"/>
      <color rgb="FF548235"/>
      <name val="Segoe UI"/>
      <family val="2"/>
    </font>
    <font>
      <b/>
      <sz val="8"/>
      <color rgb="FF000000"/>
      <name val="Segoe UI"/>
      <family val="2"/>
    </font>
    <font>
      <b/>
      <sz val="9"/>
      <color rgb="FF548235"/>
      <name val="Segoe UI"/>
      <family val="2"/>
    </font>
    <font>
      <sz val="8"/>
      <color rgb="FF000000"/>
      <name val="Segoe UI"/>
      <family val="2"/>
    </font>
    <font>
      <u/>
      <sz val="12"/>
      <color theme="10"/>
      <name val="Calibri"/>
      <family val="2"/>
      <scheme val="minor"/>
    </font>
    <font>
      <u/>
      <sz val="8"/>
      <color theme="10"/>
      <name val="Segoe UI"/>
      <family val="2"/>
    </font>
    <font>
      <sz val="8"/>
      <name val="Segoe UI"/>
      <family val="2"/>
    </font>
    <font>
      <sz val="9"/>
      <name val="Segoe UI"/>
      <family val="2"/>
    </font>
    <font>
      <sz val="9"/>
      <color rgb="FF000000"/>
      <name val="Segoe UI"/>
      <family val="2"/>
    </font>
    <font>
      <b/>
      <sz val="11"/>
      <color theme="9" tint="-0.499984740745262"/>
      <name val="Segoe UI"/>
      <family val="2"/>
    </font>
    <font>
      <b/>
      <sz val="9"/>
      <color theme="9" tint="-0.499984740745262"/>
      <name val="Segoe UI"/>
      <family val="2"/>
    </font>
    <font>
      <sz val="9"/>
      <color theme="9" tint="-0.499984740745262"/>
      <name val="Segoe UI"/>
      <family val="2"/>
    </font>
    <font>
      <b/>
      <sz val="11"/>
      <color theme="0" tint="-0.499984740745262"/>
      <name val="Segoe UI"/>
      <family val="2"/>
    </font>
    <font>
      <b/>
      <sz val="11"/>
      <color rgb="FFBA004C"/>
      <name val="Segoe UI"/>
      <family val="2"/>
    </font>
    <font>
      <sz val="8"/>
      <color rgb="FFBA004C"/>
      <name val="Segoe UI"/>
      <family val="2"/>
    </font>
    <font>
      <sz val="9"/>
      <color rgb="FFBA004C"/>
      <name val="Segoe UI"/>
      <family val="2"/>
    </font>
    <font>
      <sz val="8"/>
      <color rgb="FFFF0000"/>
      <name val="Segoe UI"/>
      <family val="2"/>
    </font>
    <font>
      <u/>
      <sz val="8"/>
      <color rgb="FF000000"/>
      <name val="Segoe UI"/>
      <family val="2"/>
    </font>
    <font>
      <sz val="8"/>
      <color rgb="FF444444"/>
      <name val="Segoe UI"/>
      <family val="2"/>
    </font>
    <font>
      <b/>
      <sz val="9"/>
      <name val="Segoe UI"/>
      <family val="2"/>
    </font>
    <font>
      <u/>
      <sz val="8"/>
      <color rgb="FF0563C1"/>
      <name val="Segoe UI"/>
      <family val="2"/>
    </font>
    <font>
      <u/>
      <sz val="9"/>
      <color theme="10"/>
      <name val="Segoe UI"/>
      <family val="2"/>
    </font>
    <font>
      <i/>
      <sz val="9"/>
      <color rgb="FF000000"/>
      <name val="Segoe UI"/>
      <family val="2"/>
    </font>
    <font>
      <i/>
      <sz val="9"/>
      <color theme="1"/>
      <name val="Segoe UI"/>
      <family val="2"/>
    </font>
  </fonts>
  <fills count="30">
    <fill>
      <patternFill patternType="none"/>
    </fill>
    <fill>
      <patternFill patternType="gray125"/>
    </fill>
    <fill>
      <patternFill patternType="solid">
        <fgColor rgb="FFFFEAF3"/>
        <bgColor rgb="FF000000"/>
      </patternFill>
    </fill>
    <fill>
      <patternFill patternType="solid">
        <fgColor rgb="FF008080"/>
        <bgColor rgb="FF000000"/>
      </patternFill>
    </fill>
    <fill>
      <patternFill patternType="solid">
        <fgColor rgb="FFE3F7F5"/>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79998168889431442"/>
        <bgColor rgb="FF000000"/>
      </patternFill>
    </fill>
    <fill>
      <patternFill patternType="solid">
        <fgColor rgb="FFF2F2F2"/>
        <bgColor rgb="FF000000"/>
      </patternFill>
    </fill>
    <fill>
      <patternFill patternType="solid">
        <fgColor rgb="FFD9D9D9"/>
        <bgColor rgb="FF000000"/>
      </patternFill>
    </fill>
    <fill>
      <patternFill patternType="solid">
        <fgColor rgb="FFDDEBF7"/>
        <bgColor rgb="FF000000"/>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0"/>
        <bgColor indexed="64"/>
      </patternFill>
    </fill>
    <fill>
      <patternFill patternType="solid">
        <fgColor rgb="FFA64463"/>
        <bgColor indexed="64"/>
      </patternFill>
    </fill>
    <fill>
      <patternFill patternType="solid">
        <fgColor theme="8" tint="-0.249977111117893"/>
        <bgColor indexed="64"/>
      </patternFill>
    </fill>
    <fill>
      <patternFill patternType="solid">
        <fgColor rgb="FF008080"/>
        <bgColor indexed="64"/>
      </patternFill>
    </fill>
    <fill>
      <patternFill patternType="solid">
        <fgColor rgb="FF002060"/>
        <bgColor indexed="64"/>
      </patternFill>
    </fill>
    <fill>
      <patternFill patternType="solid">
        <fgColor theme="0"/>
        <bgColor rgb="FF000000"/>
      </patternFill>
    </fill>
    <fill>
      <patternFill patternType="solid">
        <fgColor theme="0" tint="-4.9989318521683403E-2"/>
        <bgColor rgb="FF000000"/>
      </patternFill>
    </fill>
    <fill>
      <patternFill patternType="solid">
        <fgColor theme="4" tint="0.59999389629810485"/>
        <bgColor rgb="FF000000"/>
      </patternFill>
    </fill>
    <fill>
      <patternFill patternType="solid">
        <fgColor theme="4" tint="0.79998168889431442"/>
        <bgColor rgb="FF000000"/>
      </patternFill>
    </fill>
    <fill>
      <patternFill patternType="solid">
        <fgColor rgb="FFD6DCE4"/>
        <bgColor rgb="FF000000"/>
      </patternFill>
    </fill>
    <fill>
      <patternFill patternType="solid">
        <fgColor theme="3" tint="0.79998168889431442"/>
        <bgColor indexed="64"/>
      </patternFill>
    </fill>
    <fill>
      <patternFill patternType="solid">
        <fgColor theme="0" tint="-0.14999847407452621"/>
        <bgColor rgb="FF000000"/>
      </patternFill>
    </fill>
    <fill>
      <patternFill patternType="solid">
        <fgColor rgb="FFFFFFFF"/>
        <bgColor rgb="FF000000"/>
      </patternFill>
    </fill>
    <fill>
      <patternFill patternType="solid">
        <fgColor rgb="FFA9D08E"/>
        <bgColor rgb="FFA9D08E"/>
      </patternFill>
    </fill>
    <fill>
      <patternFill patternType="solid">
        <fgColor theme="9" tint="-0.499984740745262"/>
        <bgColor rgb="FF000000"/>
      </patternFill>
    </fill>
    <fill>
      <patternFill patternType="solid">
        <fgColor theme="9" tint="0.59999389629810485"/>
        <bgColor rgb="FF000000"/>
      </patternFill>
    </fill>
  </fills>
  <borders count="142">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bottom style="hair">
        <color indexed="64"/>
      </bottom>
      <diagonal/>
    </border>
    <border>
      <left/>
      <right style="hair">
        <color auto="1"/>
      </right>
      <top style="hair">
        <color auto="1"/>
      </top>
      <bottom style="hair">
        <color auto="1"/>
      </bottom>
      <diagonal/>
    </border>
    <border>
      <left/>
      <right style="hair">
        <color indexed="64"/>
      </right>
      <top/>
      <bottom style="hair">
        <color indexed="64"/>
      </bottom>
      <diagonal/>
    </border>
    <border>
      <left style="hair">
        <color auto="1"/>
      </left>
      <right/>
      <top/>
      <bottom style="hair">
        <color auto="1"/>
      </bottom>
      <diagonal/>
    </border>
    <border>
      <left style="dotted">
        <color rgb="FF000000"/>
      </left>
      <right style="dotted">
        <color rgb="FF000000"/>
      </right>
      <top style="dotted">
        <color rgb="FF000000"/>
      </top>
      <bottom style="dotted">
        <color rgb="FF000000"/>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style="dashed">
        <color rgb="FF808080"/>
      </left>
      <right style="dashed">
        <color rgb="FF808080"/>
      </right>
      <top style="dashed">
        <color rgb="FF808080"/>
      </top>
      <bottom style="dashed">
        <color rgb="FF808080"/>
      </bottom>
      <diagonal/>
    </border>
    <border>
      <left/>
      <right style="dashed">
        <color rgb="FF808080"/>
      </right>
      <top style="dashed">
        <color rgb="FF808080"/>
      </top>
      <bottom style="dashed">
        <color rgb="FF808080"/>
      </bottom>
      <diagonal/>
    </border>
    <border>
      <left/>
      <right/>
      <top style="dashed">
        <color rgb="FF808080"/>
      </top>
      <bottom style="dashed">
        <color rgb="FF808080"/>
      </bottom>
      <diagonal/>
    </border>
    <border>
      <left style="dashed">
        <color rgb="FF808080"/>
      </left>
      <right style="dashed">
        <color rgb="FF808080"/>
      </right>
      <top/>
      <bottom style="dashed">
        <color rgb="FF808080"/>
      </bottom>
      <diagonal/>
    </border>
    <border>
      <left/>
      <right style="dashed">
        <color rgb="FF808080"/>
      </right>
      <top/>
      <bottom style="dashed">
        <color rgb="FF808080"/>
      </bottom>
      <diagonal/>
    </border>
    <border>
      <left/>
      <right/>
      <top/>
      <bottom style="dashed">
        <color rgb="FF808080"/>
      </bottom>
      <diagonal/>
    </border>
    <border>
      <left style="dashed">
        <color rgb="FF808080"/>
      </left>
      <right style="dashed">
        <color rgb="FF808080"/>
      </right>
      <top/>
      <bottom/>
      <diagonal/>
    </border>
    <border>
      <left style="dashed">
        <color rgb="FF808080"/>
      </left>
      <right style="dashed">
        <color rgb="FF808080"/>
      </right>
      <top style="dashed">
        <color rgb="FF808080"/>
      </top>
      <bottom/>
      <diagonal/>
    </border>
    <border>
      <left/>
      <right style="dashed">
        <color rgb="FF808080"/>
      </right>
      <top style="dashed">
        <color rgb="FF808080"/>
      </top>
      <bottom/>
      <diagonal/>
    </border>
    <border>
      <left/>
      <right style="dashed">
        <color rgb="FF808080"/>
      </right>
      <top/>
      <bottom/>
      <diagonal/>
    </border>
    <border>
      <left style="hair">
        <color auto="1"/>
      </left>
      <right style="hair">
        <color auto="1"/>
      </right>
      <top/>
      <bottom/>
      <diagonal/>
    </border>
    <border>
      <left style="hair">
        <color indexed="64"/>
      </left>
      <right/>
      <top style="hair">
        <color indexed="64"/>
      </top>
      <bottom/>
      <diagonal/>
    </border>
    <border>
      <left style="dotted">
        <color rgb="FF000000"/>
      </left>
      <right style="dotted">
        <color rgb="FF000000"/>
      </right>
      <top/>
      <bottom style="dotted">
        <color rgb="FF000000"/>
      </bottom>
      <diagonal/>
    </border>
    <border>
      <left/>
      <right style="hair">
        <color auto="1"/>
      </right>
      <top/>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right style="dotted">
        <color rgb="FF000000"/>
      </right>
      <top/>
      <bottom style="dotted">
        <color rgb="FF000000"/>
      </bottom>
      <diagonal/>
    </border>
    <border>
      <left/>
      <right/>
      <top/>
      <bottom style="dotted">
        <color rgb="FF000000"/>
      </bottom>
      <diagonal/>
    </border>
    <border>
      <left style="hair">
        <color indexed="64"/>
      </left>
      <right style="medium">
        <color rgb="FF008080"/>
      </right>
      <top style="hair">
        <color indexed="64"/>
      </top>
      <bottom/>
      <diagonal/>
    </border>
    <border>
      <left style="hair">
        <color auto="1"/>
      </left>
      <right style="medium">
        <color rgb="FF008080"/>
      </right>
      <top/>
      <bottom/>
      <diagonal/>
    </border>
    <border>
      <left style="hair">
        <color auto="1"/>
      </left>
      <right style="medium">
        <color rgb="FF008080"/>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style="medium">
        <color rgb="FF008080"/>
      </left>
      <right style="medium">
        <color theme="0"/>
      </right>
      <top style="medium">
        <color rgb="FF008080"/>
      </top>
      <bottom style="medium">
        <color rgb="FF008080"/>
      </bottom>
      <diagonal/>
    </border>
    <border>
      <left style="medium">
        <color theme="0"/>
      </left>
      <right style="medium">
        <color theme="0"/>
      </right>
      <top style="medium">
        <color rgb="FF008080"/>
      </top>
      <bottom style="medium">
        <color rgb="FF008080"/>
      </bottom>
      <diagonal/>
    </border>
    <border>
      <left style="medium">
        <color theme="0"/>
      </left>
      <right style="medium">
        <color rgb="FF008080"/>
      </right>
      <top style="medium">
        <color rgb="FF008080"/>
      </top>
      <bottom style="medium">
        <color rgb="FF008080"/>
      </bottom>
      <diagonal/>
    </border>
    <border>
      <left style="medium">
        <color rgb="FF008080"/>
      </left>
      <right/>
      <top style="medium">
        <color rgb="FF008080"/>
      </top>
      <bottom/>
      <diagonal/>
    </border>
    <border>
      <left/>
      <right/>
      <top style="medium">
        <color rgb="FF008080"/>
      </top>
      <bottom/>
      <diagonal/>
    </border>
    <border>
      <left/>
      <right style="medium">
        <color rgb="FF008080"/>
      </right>
      <top style="medium">
        <color rgb="FF008080"/>
      </top>
      <bottom/>
      <diagonal/>
    </border>
    <border>
      <left style="medium">
        <color theme="0"/>
      </left>
      <right/>
      <top style="medium">
        <color theme="0"/>
      </top>
      <bottom/>
      <diagonal/>
    </border>
    <border>
      <left style="medium">
        <color rgb="FF008080"/>
      </left>
      <right style="hair">
        <color auto="1"/>
      </right>
      <top style="medium">
        <color rgb="FF008080"/>
      </top>
      <bottom style="hair">
        <color auto="1"/>
      </bottom>
      <diagonal/>
    </border>
    <border>
      <left style="hair">
        <color auto="1"/>
      </left>
      <right style="hair">
        <color auto="1"/>
      </right>
      <top style="medium">
        <color rgb="FF008080"/>
      </top>
      <bottom style="hair">
        <color auto="1"/>
      </bottom>
      <diagonal/>
    </border>
    <border>
      <left style="hair">
        <color auto="1"/>
      </left>
      <right style="medium">
        <color rgb="FF008080"/>
      </right>
      <top style="medium">
        <color rgb="FF008080"/>
      </top>
      <bottom style="hair">
        <color auto="1"/>
      </bottom>
      <diagonal/>
    </border>
    <border>
      <left style="hair">
        <color rgb="FF000000"/>
      </left>
      <right style="hair">
        <color rgb="FF000000"/>
      </right>
      <top style="hair">
        <color rgb="FF000000"/>
      </top>
      <bottom style="hair">
        <color rgb="FF000000"/>
      </bottom>
      <diagonal/>
    </border>
    <border>
      <left style="hair">
        <color theme="1"/>
      </left>
      <right style="hair">
        <color theme="1"/>
      </right>
      <top style="hair">
        <color theme="1"/>
      </top>
      <bottom style="hair">
        <color theme="1"/>
      </bottom>
      <diagonal/>
    </border>
    <border>
      <left style="medium">
        <color rgb="FF008080"/>
      </left>
      <right style="hair">
        <color indexed="64"/>
      </right>
      <top style="hair">
        <color indexed="64"/>
      </top>
      <bottom/>
      <diagonal/>
    </border>
    <border>
      <left style="hair">
        <color rgb="FF000000"/>
      </left>
      <right style="hair">
        <color auto="1"/>
      </right>
      <top style="hair">
        <color rgb="FF000000"/>
      </top>
      <bottom/>
      <diagonal/>
    </border>
    <border>
      <left style="dotted">
        <color rgb="FF000000"/>
      </left>
      <right style="dotted">
        <color rgb="FF000000"/>
      </right>
      <top style="dotted">
        <color rgb="FF000000"/>
      </top>
      <bottom/>
      <diagonal/>
    </border>
    <border>
      <left style="hair">
        <color theme="1"/>
      </left>
      <right style="hair">
        <color auto="1"/>
      </right>
      <top style="hair">
        <color theme="1"/>
      </top>
      <bottom/>
      <diagonal/>
    </border>
    <border>
      <left style="hair">
        <color auto="1"/>
      </left>
      <right style="hair">
        <color theme="1"/>
      </right>
      <top style="hair">
        <color auto="1"/>
      </top>
      <bottom/>
      <diagonal/>
    </border>
    <border>
      <left style="hair">
        <color theme="1"/>
      </left>
      <right style="hair">
        <color theme="1"/>
      </right>
      <top style="hair">
        <color theme="1"/>
      </top>
      <bottom/>
      <diagonal/>
    </border>
    <border>
      <left style="medium">
        <color rgb="FF008080"/>
      </left>
      <right style="hair">
        <color indexed="64"/>
      </right>
      <top/>
      <bottom style="hair">
        <color indexed="64"/>
      </bottom>
      <diagonal/>
    </border>
    <border>
      <left style="hair">
        <color rgb="FF000000"/>
      </left>
      <right style="hair">
        <color indexed="64"/>
      </right>
      <top/>
      <bottom style="hair">
        <color rgb="FF000000"/>
      </bottom>
      <diagonal/>
    </border>
    <border>
      <left style="hair">
        <color theme="1"/>
      </left>
      <right style="hair">
        <color auto="1"/>
      </right>
      <top/>
      <bottom style="hair">
        <color theme="1"/>
      </bottom>
      <diagonal/>
    </border>
    <border>
      <left style="hair">
        <color auto="1"/>
      </left>
      <right style="hair">
        <color theme="1"/>
      </right>
      <top/>
      <bottom style="hair">
        <color auto="1"/>
      </bottom>
      <diagonal/>
    </border>
    <border>
      <left style="hair">
        <color theme="1"/>
      </left>
      <right style="hair">
        <color theme="1"/>
      </right>
      <top/>
      <bottom style="hair">
        <color theme="1"/>
      </bottom>
      <diagonal/>
    </border>
    <border>
      <left style="medium">
        <color rgb="FF008080"/>
      </left>
      <right style="hair">
        <color indexed="64"/>
      </right>
      <top style="hair">
        <color indexed="64"/>
      </top>
      <bottom style="hair">
        <color indexed="64"/>
      </bottom>
      <diagonal/>
    </border>
    <border>
      <left style="hair">
        <color auto="1"/>
      </left>
      <right style="medium">
        <color rgb="FF008080"/>
      </right>
      <top style="hair">
        <color auto="1"/>
      </top>
      <bottom style="hair">
        <color auto="1"/>
      </bottom>
      <diagonal/>
    </border>
    <border>
      <left style="dashed">
        <color rgb="FF000000"/>
      </left>
      <right style="dashed">
        <color rgb="FF000000"/>
      </right>
      <top style="dashed">
        <color rgb="FF000000"/>
      </top>
      <bottom/>
      <diagonal/>
    </border>
    <border>
      <left/>
      <right/>
      <top style="dashed">
        <color rgb="FF000000"/>
      </top>
      <bottom/>
      <diagonal/>
    </border>
    <border>
      <left style="dashed">
        <color rgb="FF000000"/>
      </left>
      <right style="dashed">
        <color rgb="FF000000"/>
      </right>
      <top/>
      <bottom/>
      <diagonal/>
    </border>
    <border>
      <left style="dashed">
        <color rgb="FF000000"/>
      </left>
      <right style="dashed">
        <color rgb="FF000000"/>
      </right>
      <top/>
      <bottom style="dashed">
        <color rgb="FF000000"/>
      </bottom>
      <diagonal/>
    </border>
    <border>
      <left/>
      <right style="medium">
        <color rgb="FF008080"/>
      </right>
      <top style="hair">
        <color indexed="64"/>
      </top>
      <bottom style="hair">
        <color indexed="64"/>
      </bottom>
      <diagonal/>
    </border>
    <border>
      <left/>
      <right style="medium">
        <color rgb="FF008080"/>
      </right>
      <top/>
      <bottom style="hair">
        <color indexed="64"/>
      </bottom>
      <diagonal/>
    </border>
    <border>
      <left style="hair">
        <color auto="1"/>
      </left>
      <right/>
      <top/>
      <bottom/>
      <diagonal/>
    </border>
    <border>
      <left style="hair">
        <color rgb="FF000000"/>
      </left>
      <right style="hair">
        <color rgb="FF000000"/>
      </right>
      <top/>
      <bottom style="hair">
        <color rgb="FF000000"/>
      </bottom>
      <diagonal/>
    </border>
    <border>
      <left style="hair">
        <color indexed="64"/>
      </left>
      <right style="hair">
        <color indexed="64"/>
      </right>
      <top/>
      <bottom style="hair">
        <color rgb="FF000000"/>
      </bottom>
      <diagonal/>
    </border>
    <border>
      <left/>
      <right style="dotted">
        <color rgb="FF000000"/>
      </right>
      <top style="dotted">
        <color rgb="FF000000"/>
      </top>
      <bottom/>
      <diagonal/>
    </border>
    <border>
      <left/>
      <right style="hair">
        <color auto="1"/>
      </right>
      <top style="hair">
        <color auto="1"/>
      </top>
      <bottom/>
      <diagonal/>
    </border>
    <border>
      <left style="dashed">
        <color theme="0" tint="-0.499984740745262"/>
      </left>
      <right style="hair">
        <color auto="1"/>
      </right>
      <top style="hair">
        <color auto="1"/>
      </top>
      <bottom/>
      <diagonal/>
    </border>
    <border>
      <left style="dashed">
        <color theme="0" tint="-0.499984740745262"/>
      </left>
      <right style="hair">
        <color auto="1"/>
      </right>
      <top/>
      <bottom/>
      <diagonal/>
    </border>
    <border>
      <left style="dashed">
        <color theme="0" tint="-0.499984740745262"/>
      </left>
      <right style="hair">
        <color auto="1"/>
      </right>
      <top/>
      <bottom style="hair">
        <color auto="1"/>
      </bottom>
      <diagonal/>
    </border>
    <border>
      <left style="dotted">
        <color rgb="FF000000"/>
      </left>
      <right/>
      <top style="dotted">
        <color rgb="FF000000"/>
      </top>
      <bottom/>
      <diagonal/>
    </border>
    <border>
      <left/>
      <right/>
      <top style="thin">
        <color rgb="FFD3D3D3"/>
      </top>
      <bottom/>
      <diagonal/>
    </border>
    <border>
      <left style="dotted">
        <color rgb="FF000000"/>
      </left>
      <right/>
      <top/>
      <bottom style="dotted">
        <color rgb="FF000000"/>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right style="thin">
        <color rgb="FFD3D3D3"/>
      </right>
      <top style="thin">
        <color rgb="FFD3D3D3"/>
      </top>
      <bottom/>
      <diagonal/>
    </border>
    <border>
      <left style="hair">
        <color auto="1"/>
      </left>
      <right style="hair">
        <color auto="1"/>
      </right>
      <top style="dotted">
        <color rgb="FF000000"/>
      </top>
      <bottom/>
      <diagonal/>
    </border>
    <border>
      <left style="dashed">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thin">
        <color rgb="FF000000"/>
      </bottom>
      <diagonal/>
    </border>
    <border>
      <left/>
      <right/>
      <top style="thin">
        <color rgb="FF000000"/>
      </top>
      <bottom style="thin">
        <color rgb="FF000000"/>
      </bottom>
      <diagonal/>
    </border>
    <border>
      <left/>
      <right style="hair">
        <color theme="1"/>
      </right>
      <top style="hair">
        <color theme="1"/>
      </top>
      <bottom style="hair">
        <color theme="1"/>
      </bottom>
      <diagonal/>
    </border>
    <border>
      <left style="thin">
        <color rgb="FF000000"/>
      </left>
      <right style="thin">
        <color rgb="FF000000"/>
      </right>
      <top style="thin">
        <color rgb="FF000000"/>
      </top>
      <bottom style="thin">
        <color rgb="FF000000"/>
      </bottom>
      <diagonal/>
    </border>
    <border>
      <left style="dashed">
        <color rgb="FF000000"/>
      </left>
      <right/>
      <top style="dashed">
        <color rgb="FF000000"/>
      </top>
      <bottom style="thin">
        <color rgb="FF000000"/>
      </bottom>
      <diagonal/>
    </border>
    <border>
      <left style="dashed">
        <color rgb="FF000000"/>
      </left>
      <right/>
      <top style="thin">
        <color rgb="FF000000"/>
      </top>
      <bottom style="thin">
        <color rgb="FF000000"/>
      </bottom>
      <diagonal/>
    </border>
    <border>
      <left style="dashed">
        <color rgb="FF000000"/>
      </left>
      <right/>
      <top style="thin">
        <color rgb="FF000000"/>
      </top>
      <bottom/>
      <diagonal/>
    </border>
    <border>
      <left style="dashed">
        <color rgb="FF000000"/>
      </left>
      <right/>
      <top style="dashed">
        <color rgb="FF000000"/>
      </top>
      <bottom/>
      <diagonal/>
    </border>
    <border>
      <left style="dashed">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dashed">
        <color rgb="FF000000"/>
      </right>
      <top/>
      <bottom style="dashed">
        <color rgb="FF000000"/>
      </bottom>
      <diagonal/>
    </border>
    <border>
      <left/>
      <right style="dashed">
        <color rgb="FF000000"/>
      </right>
      <top style="dashed">
        <color rgb="FF000000"/>
      </top>
      <bottom style="dashed">
        <color rgb="FF000000"/>
      </bottom>
      <diagonal/>
    </border>
    <border>
      <left/>
      <right style="thin">
        <color rgb="FF000000"/>
      </right>
      <top style="thin">
        <color rgb="FF000000"/>
      </top>
      <bottom style="thin">
        <color rgb="FF000000"/>
      </bottom>
      <diagonal/>
    </border>
    <border>
      <left style="dotted">
        <color rgb="FF000000"/>
      </left>
      <right style="thin">
        <color rgb="FFD3D3D3"/>
      </right>
      <top style="dotted">
        <color rgb="FF000000"/>
      </top>
      <bottom/>
      <diagonal/>
    </border>
    <border>
      <left style="dotted">
        <color rgb="FF000000"/>
      </left>
      <right style="dotted">
        <color rgb="FF000000"/>
      </right>
      <top/>
      <bottom/>
      <diagonal/>
    </border>
    <border>
      <left style="dotted">
        <color rgb="FF000000"/>
      </left>
      <right/>
      <top style="dotted">
        <color rgb="FF000000"/>
      </top>
      <bottom style="hair">
        <color auto="1"/>
      </bottom>
      <diagonal/>
    </border>
    <border>
      <left style="dotted">
        <color rgb="FF000000"/>
      </left>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right style="dotted">
        <color rgb="FF000000"/>
      </right>
      <top style="dotted">
        <color rgb="FF000000"/>
      </top>
      <bottom style="thin">
        <color rgb="FF000000"/>
      </bottom>
      <diagonal/>
    </border>
    <border>
      <left style="dotted">
        <color rgb="FF000000"/>
      </left>
      <right/>
      <top style="hair">
        <color auto="1"/>
      </top>
      <bottom style="dotted">
        <color rgb="FF000000"/>
      </bottom>
      <diagonal/>
    </border>
    <border>
      <left style="dotted">
        <color rgb="FF000000"/>
      </left>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right style="dotted">
        <color rgb="FF000000"/>
      </right>
      <top style="thin">
        <color rgb="FF000000"/>
      </top>
      <bottom style="thin">
        <color rgb="FF000000"/>
      </bottom>
      <diagonal/>
    </border>
    <border>
      <left style="dotted">
        <color rgb="FF000000"/>
      </left>
      <right style="hair">
        <color indexed="64"/>
      </right>
      <top style="hair">
        <color indexed="64"/>
      </top>
      <bottom/>
      <diagonal/>
    </border>
    <border>
      <left style="dotted">
        <color rgb="FF000000"/>
      </left>
      <right/>
      <top style="thin">
        <color rgb="FF000000"/>
      </top>
      <bottom/>
      <diagonal/>
    </border>
    <border>
      <left style="dotted">
        <color rgb="FF000000"/>
      </left>
      <right style="dotted">
        <color rgb="FF000000"/>
      </right>
      <top style="thin">
        <color rgb="FF000000"/>
      </top>
      <bottom style="dotted">
        <color rgb="FF000000"/>
      </bottom>
      <diagonal/>
    </border>
    <border>
      <left/>
      <right style="dotted">
        <color rgb="FF000000"/>
      </right>
      <top style="thin">
        <color rgb="FF000000"/>
      </top>
      <bottom/>
      <diagonal/>
    </border>
    <border>
      <left style="dotted">
        <color rgb="FF000000"/>
      </left>
      <right style="hair">
        <color auto="1"/>
      </right>
      <top/>
      <bottom style="hair">
        <color auto="1"/>
      </bottom>
      <diagonal/>
    </border>
    <border>
      <left style="dotted">
        <color rgb="FF000000"/>
      </left>
      <right/>
      <top/>
      <bottom style="thin">
        <color rgb="FF000000"/>
      </bottom>
      <diagonal/>
    </border>
    <border>
      <left style="dotted">
        <color rgb="FF000000"/>
      </left>
      <right/>
      <top style="thin">
        <color rgb="FF000000"/>
      </top>
      <bottom style="dotted">
        <color rgb="FF000000"/>
      </bottom>
      <diagonal/>
    </border>
    <border>
      <left style="medium">
        <color rgb="FF008080"/>
      </left>
      <right style="hair">
        <color indexed="64"/>
      </right>
      <top/>
      <bottom/>
      <diagonal/>
    </border>
    <border>
      <left/>
      <right style="hair">
        <color indexed="64"/>
      </right>
      <top/>
      <bottom style="hair">
        <color rgb="FF000000"/>
      </bottom>
      <diagonal/>
    </border>
    <border>
      <left style="medium">
        <color rgb="FF008080"/>
      </left>
      <right/>
      <top style="hair">
        <color indexed="64"/>
      </top>
      <bottom/>
      <diagonal/>
    </border>
    <border>
      <left style="hair">
        <color indexed="64"/>
      </left>
      <right style="hair">
        <color auto="1"/>
      </right>
      <top style="hair">
        <color theme="1"/>
      </top>
      <bottom/>
      <diagonal/>
    </border>
    <border>
      <left style="medium">
        <color rgb="FF008080"/>
      </left>
      <right/>
      <top/>
      <bottom/>
      <diagonal/>
    </border>
    <border>
      <left style="dotted">
        <color rgb="FF000000"/>
      </left>
      <right style="hair">
        <color auto="1"/>
      </right>
      <top/>
      <bottom/>
      <diagonal/>
    </border>
    <border>
      <left style="medium">
        <color rgb="FF008080"/>
      </left>
      <right/>
      <top/>
      <bottom style="hair">
        <color indexed="64"/>
      </bottom>
      <diagonal/>
    </border>
    <border>
      <left style="hair">
        <color indexed="64"/>
      </left>
      <right style="hair">
        <color auto="1"/>
      </right>
      <top/>
      <bottom style="hair">
        <color theme="1"/>
      </bottom>
      <diagonal/>
    </border>
    <border>
      <left style="medium">
        <color rgb="FF008080"/>
      </left>
      <right style="hair">
        <color auto="1"/>
      </right>
      <top style="hair">
        <color auto="1"/>
      </top>
      <bottom style="medium">
        <color rgb="FF008080"/>
      </bottom>
      <diagonal/>
    </border>
    <border>
      <left style="hair">
        <color auto="1"/>
      </left>
      <right style="hair">
        <color auto="1"/>
      </right>
      <top style="hair">
        <color auto="1"/>
      </top>
      <bottom style="medium">
        <color rgb="FF008080"/>
      </bottom>
      <diagonal/>
    </border>
    <border>
      <left style="hair">
        <color auto="1"/>
      </left>
      <right style="medium">
        <color rgb="FF008080"/>
      </right>
      <top style="hair">
        <color auto="1"/>
      </top>
      <bottom style="medium">
        <color rgb="FF008080"/>
      </bottom>
      <diagonal/>
    </border>
    <border>
      <left style="thin">
        <color theme="0"/>
      </left>
      <right style="thin">
        <color theme="0"/>
      </right>
      <top style="thin">
        <color theme="0"/>
      </top>
      <bottom style="thin">
        <color theme="0"/>
      </bottom>
      <diagonal/>
    </border>
    <border>
      <left style="hair">
        <color auto="1"/>
      </left>
      <right style="hair">
        <color auto="1"/>
      </right>
      <top style="hair">
        <color auto="1"/>
      </top>
      <bottom style="thin">
        <color rgb="FF000000"/>
      </bottom>
      <diagonal/>
    </border>
  </borders>
  <cellStyleXfs count="12">
    <xf numFmtId="0" fontId="0" fillId="0" borderId="0"/>
    <xf numFmtId="0" fontId="1" fillId="0" borderId="0"/>
    <xf numFmtId="0" fontId="1" fillId="0" borderId="0"/>
    <xf numFmtId="0" fontId="10" fillId="0" borderId="0"/>
    <xf numFmtId="42"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49" fillId="0" borderId="0" applyNumberFormat="0" applyFill="0" applyBorder="0" applyAlignment="0" applyProtection="0"/>
    <xf numFmtId="41" fontId="10" fillId="0" borderId="0" applyFont="0" applyFill="0" applyBorder="0" applyAlignment="0" applyProtection="0"/>
    <xf numFmtId="0" fontId="1" fillId="0" borderId="0"/>
    <xf numFmtId="0" fontId="49" fillId="0" borderId="0" applyNumberFormat="0" applyFill="0" applyBorder="0" applyAlignment="0" applyProtection="0"/>
  </cellStyleXfs>
  <cellXfs count="1210">
    <xf numFmtId="0" fontId="0" fillId="0" borderId="0" xfId="0"/>
    <xf numFmtId="165" fontId="4" fillId="4" borderId="1" xfId="1" applyNumberFormat="1" applyFont="1" applyFill="1" applyBorder="1" applyAlignment="1" applyProtection="1">
      <alignment horizontal="center" vertical="center" wrapText="1"/>
      <protection locked="0"/>
    </xf>
    <xf numFmtId="165" fontId="4" fillId="4" borderId="2" xfId="1" applyNumberFormat="1" applyFont="1" applyFill="1" applyBorder="1" applyAlignment="1" applyProtection="1">
      <alignment horizontal="center" vertical="center" wrapText="1"/>
      <protection locked="0"/>
    </xf>
    <xf numFmtId="165" fontId="7" fillId="4" borderId="0" xfId="1" applyNumberFormat="1" applyFont="1" applyFill="1" applyAlignment="1" applyProtection="1">
      <alignment horizontal="center" vertical="center" wrapText="1"/>
      <protection locked="0"/>
    </xf>
    <xf numFmtId="165" fontId="9" fillId="5" borderId="3" xfId="1" applyNumberFormat="1" applyFont="1" applyFill="1" applyBorder="1" applyAlignment="1" applyProtection="1">
      <alignment horizontal="center" vertical="center" wrapText="1"/>
      <protection locked="0"/>
    </xf>
    <xf numFmtId="165" fontId="9" fillId="7" borderId="3" xfId="1" applyNumberFormat="1" applyFont="1" applyFill="1" applyBorder="1" applyAlignment="1" applyProtection="1">
      <alignment horizontal="center" vertical="center" wrapText="1"/>
      <protection locked="0"/>
    </xf>
    <xf numFmtId="165" fontId="9" fillId="7" borderId="6" xfId="1" applyNumberFormat="1" applyFont="1" applyFill="1" applyBorder="1" applyAlignment="1" applyProtection="1">
      <alignment horizontal="center" vertical="center" wrapText="1"/>
      <protection locked="0"/>
    </xf>
    <xf numFmtId="165" fontId="9" fillId="5" borderId="6" xfId="1" applyNumberFormat="1" applyFont="1" applyFill="1" applyBorder="1" applyAlignment="1" applyProtection="1">
      <alignment horizontal="center" vertical="center" wrapText="1"/>
      <protection locked="0"/>
    </xf>
    <xf numFmtId="165" fontId="9" fillId="7" borderId="3" xfId="2" applyNumberFormat="1" applyFont="1" applyFill="1" applyBorder="1" applyAlignment="1" applyProtection="1">
      <alignment horizontal="center" vertical="center" wrapText="1"/>
      <protection locked="0"/>
    </xf>
    <xf numFmtId="165" fontId="9" fillId="7" borderId="6" xfId="2" applyNumberFormat="1" applyFont="1" applyFill="1" applyBorder="1" applyAlignment="1" applyProtection="1">
      <alignment horizontal="center" vertical="center" wrapText="1"/>
      <protection locked="0"/>
    </xf>
    <xf numFmtId="14" fontId="9" fillId="5" borderId="6" xfId="1" applyNumberFormat="1" applyFont="1" applyFill="1" applyBorder="1" applyAlignment="1" applyProtection="1">
      <alignment horizontal="center" vertical="center" wrapText="1"/>
      <protection locked="0"/>
    </xf>
    <xf numFmtId="165" fontId="9" fillId="7" borderId="13" xfId="1" applyNumberFormat="1" applyFont="1" applyFill="1" applyBorder="1" applyAlignment="1" applyProtection="1">
      <alignment horizontal="center" vertical="center" wrapText="1"/>
      <protection locked="0"/>
    </xf>
    <xf numFmtId="165" fontId="9" fillId="7" borderId="14" xfId="1" applyNumberFormat="1" applyFont="1" applyFill="1" applyBorder="1" applyAlignment="1" applyProtection="1">
      <alignment horizontal="center" vertical="center" wrapText="1"/>
      <protection locked="0"/>
    </xf>
    <xf numFmtId="165" fontId="9" fillId="5" borderId="3" xfId="2" applyNumberFormat="1" applyFont="1" applyFill="1" applyBorder="1" applyAlignment="1" applyProtection="1">
      <alignment horizontal="center" vertical="center" wrapText="1"/>
      <protection locked="0"/>
    </xf>
    <xf numFmtId="165" fontId="9" fillId="5" borderId="6" xfId="2" applyNumberFormat="1" applyFont="1" applyFill="1" applyBorder="1" applyAlignment="1" applyProtection="1">
      <alignment horizontal="center" vertical="center" wrapText="1"/>
      <protection locked="0"/>
    </xf>
    <xf numFmtId="165" fontId="9" fillId="5" borderId="13" xfId="1" applyNumberFormat="1" applyFont="1" applyFill="1" applyBorder="1" applyAlignment="1" applyProtection="1">
      <alignment horizontal="center" vertical="center" wrapText="1"/>
      <protection locked="0"/>
    </xf>
    <xf numFmtId="165" fontId="9" fillId="5" borderId="14" xfId="1" applyNumberFormat="1" applyFont="1" applyFill="1" applyBorder="1" applyAlignment="1" applyProtection="1">
      <alignment horizontal="center" vertical="center" wrapText="1"/>
      <protection locked="0"/>
    </xf>
    <xf numFmtId="14" fontId="9" fillId="5" borderId="3" xfId="1" applyNumberFormat="1" applyFont="1" applyFill="1" applyBorder="1" applyAlignment="1" applyProtection="1">
      <alignment horizontal="center" vertical="center" wrapText="1"/>
      <protection locked="0"/>
    </xf>
    <xf numFmtId="165" fontId="9" fillId="7" borderId="9" xfId="1" applyNumberFormat="1" applyFont="1" applyFill="1" applyBorder="1" applyAlignment="1" applyProtection="1">
      <alignment horizontal="center" vertical="center" wrapText="1"/>
      <protection locked="0"/>
    </xf>
    <xf numFmtId="165" fontId="9" fillId="7" borderId="9" xfId="2" applyNumberFormat="1" applyFont="1" applyFill="1" applyBorder="1" applyAlignment="1" applyProtection="1">
      <alignment horizontal="center" vertical="center" wrapText="1"/>
      <protection locked="0"/>
    </xf>
    <xf numFmtId="0" fontId="10" fillId="14" borderId="0" xfId="3" applyFill="1"/>
    <xf numFmtId="0" fontId="13" fillId="0" borderId="0" xfId="3" applyFont="1" applyAlignment="1" applyProtection="1">
      <alignment horizontal="center"/>
      <protection locked="0"/>
    </xf>
    <xf numFmtId="49" fontId="13" fillId="0" borderId="0" xfId="3" applyNumberFormat="1" applyFont="1" applyAlignment="1" applyProtection="1">
      <alignment horizontal="center"/>
      <protection locked="0"/>
    </xf>
    <xf numFmtId="165" fontId="13" fillId="0" borderId="0" xfId="3" applyNumberFormat="1" applyFont="1" applyAlignment="1" applyProtection="1">
      <alignment horizontal="center"/>
      <protection locked="0"/>
    </xf>
    <xf numFmtId="165" fontId="13" fillId="0" borderId="0" xfId="3" applyNumberFormat="1" applyFont="1" applyAlignment="1" applyProtection="1">
      <alignment horizontal="center" vertical="center"/>
      <protection locked="0"/>
    </xf>
    <xf numFmtId="166" fontId="14" fillId="0" borderId="0" xfId="3" applyNumberFormat="1" applyFont="1" applyAlignment="1">
      <alignment horizontal="center"/>
    </xf>
    <xf numFmtId="0" fontId="14" fillId="14" borderId="0" xfId="3" applyFont="1" applyFill="1" applyAlignment="1">
      <alignment horizontal="center"/>
    </xf>
    <xf numFmtId="0" fontId="10" fillId="0" borderId="0" xfId="3"/>
    <xf numFmtId="0" fontId="9" fillId="0" borderId="0" xfId="3" applyFont="1" applyAlignment="1">
      <alignment horizontal="center" vertical="center"/>
    </xf>
    <xf numFmtId="0" fontId="15" fillId="0" borderId="0" xfId="3" applyFont="1" applyAlignment="1">
      <alignment horizontal="center" vertical="center"/>
    </xf>
    <xf numFmtId="0" fontId="10" fillId="0" borderId="0" xfId="3" applyAlignment="1">
      <alignment horizontal="center"/>
    </xf>
    <xf numFmtId="0" fontId="1" fillId="14" borderId="0" xfId="3" applyFont="1" applyFill="1"/>
    <xf numFmtId="0" fontId="2" fillId="2" borderId="1" xfId="3" applyFont="1" applyFill="1" applyBorder="1" applyAlignment="1" applyProtection="1">
      <alignment horizontal="center" vertical="center" wrapText="1"/>
      <protection locked="0"/>
    </xf>
    <xf numFmtId="0" fontId="3" fillId="3" borderId="1" xfId="3" applyFont="1" applyFill="1" applyBorder="1" applyAlignment="1" applyProtection="1">
      <alignment horizontal="center" vertical="center" wrapText="1"/>
      <protection locked="0"/>
    </xf>
    <xf numFmtId="49" fontId="4" fillId="4" borderId="1" xfId="3" applyNumberFormat="1" applyFont="1" applyFill="1" applyBorder="1" applyAlignment="1" applyProtection="1">
      <alignment horizontal="center" vertical="center" wrapText="1"/>
      <protection locked="0"/>
    </xf>
    <xf numFmtId="49" fontId="3" fillId="3" borderId="1" xfId="3" applyNumberFormat="1" applyFont="1" applyFill="1" applyBorder="1" applyAlignment="1" applyProtection="1">
      <alignment horizontal="center" vertical="center" wrapText="1"/>
      <protection locked="0"/>
    </xf>
    <xf numFmtId="0" fontId="4" fillId="4" borderId="1" xfId="3" applyFont="1" applyFill="1" applyBorder="1" applyAlignment="1" applyProtection="1">
      <alignment horizontal="center" vertical="center" wrapText="1"/>
      <protection locked="0"/>
    </xf>
    <xf numFmtId="165" fontId="4" fillId="19" borderId="50" xfId="1" applyNumberFormat="1" applyFont="1" applyFill="1" applyBorder="1" applyAlignment="1" applyProtection="1">
      <alignment horizontal="center" vertical="center" wrapText="1"/>
      <protection locked="0"/>
    </xf>
    <xf numFmtId="165" fontId="4" fillId="4" borderId="51" xfId="1" applyNumberFormat="1" applyFont="1" applyFill="1" applyBorder="1" applyAlignment="1" applyProtection="1">
      <alignment horizontal="center" vertical="center" wrapText="1"/>
      <protection locked="0"/>
    </xf>
    <xf numFmtId="165" fontId="4" fillId="19" borderId="51" xfId="1" applyNumberFormat="1" applyFont="1" applyFill="1" applyBorder="1" applyAlignment="1" applyProtection="1">
      <alignment horizontal="center" vertical="center" wrapText="1"/>
      <protection locked="0"/>
    </xf>
    <xf numFmtId="165" fontId="4" fillId="19" borderId="52" xfId="1" applyNumberFormat="1" applyFont="1" applyFill="1" applyBorder="1" applyAlignment="1" applyProtection="1">
      <alignment horizontal="center" vertical="center" wrapText="1"/>
      <protection locked="0"/>
    </xf>
    <xf numFmtId="0" fontId="22" fillId="8" borderId="48" xfId="3" applyFont="1" applyFill="1" applyBorder="1" applyAlignment="1" applyProtection="1">
      <alignment horizontal="center" vertical="center" wrapText="1"/>
      <protection locked="0"/>
    </xf>
    <xf numFmtId="0" fontId="22" fillId="8" borderId="1" xfId="3" applyFont="1" applyFill="1" applyBorder="1" applyAlignment="1" applyProtection="1">
      <alignment horizontal="center" vertical="center" wrapText="1"/>
      <protection locked="0"/>
    </xf>
    <xf numFmtId="0" fontId="23" fillId="20" borderId="1" xfId="3" applyFont="1" applyFill="1" applyBorder="1" applyAlignment="1" applyProtection="1">
      <alignment horizontal="center" vertical="center" wrapText="1"/>
      <protection locked="0"/>
    </xf>
    <xf numFmtId="0" fontId="24" fillId="21" borderId="2" xfId="3" applyFont="1" applyFill="1" applyBorder="1" applyAlignment="1" applyProtection="1">
      <alignment horizontal="center" vertical="center" wrapText="1"/>
      <protection locked="0"/>
    </xf>
    <xf numFmtId="0" fontId="1" fillId="0" borderId="0" xfId="3" applyFont="1"/>
    <xf numFmtId="0" fontId="25" fillId="14" borderId="0" xfId="3" applyFont="1" applyFill="1"/>
    <xf numFmtId="0" fontId="5" fillId="2" borderId="0" xfId="3" applyFont="1" applyFill="1" applyAlignment="1" applyProtection="1">
      <alignment horizontal="center" vertical="center" wrapText="1"/>
      <protection locked="0"/>
    </xf>
    <xf numFmtId="0" fontId="6" fillId="3" borderId="0" xfId="3" applyFont="1" applyFill="1" applyAlignment="1" applyProtection="1">
      <alignment horizontal="center" vertical="center" wrapText="1"/>
      <protection locked="0"/>
    </xf>
    <xf numFmtId="49" fontId="7" fillId="4" borderId="0" xfId="3" applyNumberFormat="1" applyFont="1" applyFill="1" applyAlignment="1" applyProtection="1">
      <alignment horizontal="center" vertical="center" wrapText="1"/>
      <protection locked="0"/>
    </xf>
    <xf numFmtId="49" fontId="6" fillId="3" borderId="0" xfId="3" applyNumberFormat="1" applyFont="1" applyFill="1" applyAlignment="1" applyProtection="1">
      <alignment horizontal="center" vertical="center" wrapText="1"/>
      <protection locked="0"/>
    </xf>
    <xf numFmtId="0" fontId="7" fillId="4" borderId="0" xfId="3" applyFont="1" applyFill="1" applyAlignment="1" applyProtection="1">
      <alignment horizontal="center" vertical="center" wrapText="1"/>
      <protection locked="0"/>
    </xf>
    <xf numFmtId="165" fontId="7" fillId="19" borderId="53" xfId="1" applyNumberFormat="1" applyFont="1" applyFill="1" applyBorder="1" applyAlignment="1" applyProtection="1">
      <alignment horizontal="center" vertical="center" wrapText="1"/>
      <protection locked="0"/>
    </xf>
    <xf numFmtId="0" fontId="26" fillId="8" borderId="0" xfId="3" applyFont="1" applyFill="1" applyAlignment="1" applyProtection="1">
      <alignment horizontal="center" vertical="center" wrapText="1"/>
      <protection locked="0"/>
    </xf>
    <xf numFmtId="0" fontId="27" fillId="20" borderId="0" xfId="3" applyFont="1" applyFill="1" applyAlignment="1" applyProtection="1">
      <alignment horizontal="center" vertical="center" wrapText="1"/>
      <protection locked="0"/>
    </xf>
    <xf numFmtId="0" fontId="28" fillId="22" borderId="56" xfId="3" applyFont="1" applyFill="1" applyBorder="1" applyAlignment="1" applyProtection="1">
      <alignment horizontal="center" vertical="center" wrapText="1"/>
      <protection locked="0"/>
    </xf>
    <xf numFmtId="0" fontId="29" fillId="2" borderId="0" xfId="3" applyFont="1" applyFill="1" applyAlignment="1" applyProtection="1">
      <alignment horizontal="center" vertical="center" wrapText="1"/>
      <protection locked="0"/>
    </xf>
    <xf numFmtId="0" fontId="30" fillId="22" borderId="56" xfId="3" applyFont="1" applyFill="1" applyBorder="1" applyAlignment="1" applyProtection="1">
      <alignment horizontal="center" vertical="center" wrapText="1"/>
      <protection locked="0"/>
    </xf>
    <xf numFmtId="0" fontId="25" fillId="0" borderId="0" xfId="3" applyFont="1"/>
    <xf numFmtId="0" fontId="8" fillId="5" borderId="3" xfId="3" applyFont="1" applyFill="1" applyBorder="1" applyAlignment="1" applyProtection="1">
      <alignment horizontal="center" vertical="center" wrapText="1"/>
      <protection locked="0"/>
    </xf>
    <xf numFmtId="0" fontId="9" fillId="5" borderId="3" xfId="3" applyFont="1" applyFill="1" applyBorder="1" applyAlignment="1" applyProtection="1">
      <alignment horizontal="center" vertical="center" wrapText="1"/>
      <protection locked="0"/>
    </xf>
    <xf numFmtId="0" fontId="8" fillId="6" borderId="3" xfId="3" applyFont="1" applyFill="1" applyBorder="1" applyAlignment="1" applyProtection="1">
      <alignment horizontal="center" vertical="center" wrapText="1"/>
      <protection locked="0"/>
    </xf>
    <xf numFmtId="49" fontId="9" fillId="5" borderId="3" xfId="3" applyNumberFormat="1" applyFont="1" applyFill="1" applyBorder="1" applyAlignment="1" applyProtection="1">
      <alignment horizontal="center" vertical="center" wrapText="1"/>
      <protection locked="0"/>
    </xf>
    <xf numFmtId="165" fontId="8" fillId="5" borderId="57" xfId="1" applyNumberFormat="1" applyFont="1" applyFill="1" applyBorder="1" applyAlignment="1" applyProtection="1">
      <alignment horizontal="center" vertical="center" wrapText="1"/>
      <protection locked="0"/>
    </xf>
    <xf numFmtId="1" fontId="8" fillId="6" borderId="58" xfId="1" applyNumberFormat="1" applyFont="1" applyFill="1" applyBorder="1" applyAlignment="1" applyProtection="1">
      <alignment horizontal="center" vertical="center" wrapText="1"/>
      <protection locked="0"/>
    </xf>
    <xf numFmtId="1" fontId="8" fillId="5" borderId="58" xfId="1" applyNumberFormat="1" applyFont="1" applyFill="1" applyBorder="1" applyAlignment="1" applyProtection="1">
      <alignment horizontal="center" vertical="center" wrapText="1"/>
      <protection locked="0"/>
    </xf>
    <xf numFmtId="1" fontId="8" fillId="5" borderId="59" xfId="1" applyNumberFormat="1" applyFont="1" applyFill="1" applyBorder="1" applyAlignment="1" applyProtection="1">
      <alignment horizontal="center" vertical="center" wrapText="1"/>
      <protection locked="0"/>
    </xf>
    <xf numFmtId="166" fontId="31" fillId="20" borderId="9" xfId="3" applyNumberFormat="1" applyFont="1" applyFill="1" applyBorder="1" applyAlignment="1">
      <alignment horizontal="center" vertical="center" wrapText="1"/>
    </xf>
    <xf numFmtId="166" fontId="31" fillId="5" borderId="3" xfId="3" applyNumberFormat="1" applyFont="1" applyFill="1" applyBorder="1" applyAlignment="1" applyProtection="1">
      <alignment horizontal="center" vertical="center" wrapText="1"/>
      <protection locked="0"/>
    </xf>
    <xf numFmtId="0" fontId="31" fillId="5" borderId="3" xfId="3" applyFont="1" applyFill="1" applyBorder="1" applyAlignment="1">
      <alignment horizontal="center" vertical="center" wrapText="1"/>
    </xf>
    <xf numFmtId="0" fontId="31" fillId="5" borderId="3" xfId="3" applyFont="1" applyFill="1" applyBorder="1" applyAlignment="1">
      <alignment horizontal="center" vertical="center"/>
    </xf>
    <xf numFmtId="49" fontId="11" fillId="5" borderId="3" xfId="3" applyNumberFormat="1" applyFont="1" applyFill="1" applyBorder="1" applyAlignment="1" applyProtection="1">
      <alignment horizontal="center" vertical="center" wrapText="1"/>
      <protection locked="0"/>
    </xf>
    <xf numFmtId="0" fontId="32" fillId="23" borderId="60" xfId="3" applyFont="1" applyFill="1" applyBorder="1" applyAlignment="1">
      <alignment horizontal="center" vertical="center" wrapText="1"/>
    </xf>
    <xf numFmtId="168" fontId="8" fillId="0" borderId="3" xfId="3" applyNumberFormat="1" applyFont="1" applyBorder="1" applyAlignment="1">
      <alignment horizontal="center" vertical="center"/>
    </xf>
    <xf numFmtId="9" fontId="8" fillId="24" borderId="12" xfId="5" applyFont="1" applyFill="1" applyBorder="1" applyAlignment="1">
      <alignment horizontal="center" vertical="center"/>
    </xf>
    <xf numFmtId="169" fontId="11" fillId="5" borderId="3" xfId="3" applyNumberFormat="1" applyFont="1" applyFill="1" applyBorder="1" applyAlignment="1" applyProtection="1">
      <alignment horizontal="center" vertical="center" wrapText="1"/>
      <protection locked="0"/>
    </xf>
    <xf numFmtId="9" fontId="33" fillId="24" borderId="61" xfId="5" applyFont="1" applyFill="1" applyBorder="1" applyAlignment="1">
      <alignment horizontal="center" vertical="center" wrapText="1"/>
    </xf>
    <xf numFmtId="0" fontId="33" fillId="0" borderId="3" xfId="3" applyFont="1" applyBorder="1" applyAlignment="1">
      <alignment horizontal="center" vertical="center"/>
    </xf>
    <xf numFmtId="0" fontId="33" fillId="24" borderId="3" xfId="5" applyNumberFormat="1" applyFont="1" applyFill="1" applyBorder="1" applyAlignment="1">
      <alignment horizontal="center" vertical="center"/>
    </xf>
    <xf numFmtId="49" fontId="34" fillId="0" borderId="3" xfId="3" applyNumberFormat="1" applyFont="1" applyBorder="1" applyAlignment="1" applyProtection="1">
      <alignment horizontal="center" vertical="center" wrapText="1"/>
      <protection locked="0"/>
    </xf>
    <xf numFmtId="1" fontId="33" fillId="24" borderId="3" xfId="6" applyNumberFormat="1" applyFont="1" applyFill="1" applyBorder="1" applyAlignment="1">
      <alignment horizontal="center" vertical="center"/>
    </xf>
    <xf numFmtId="0" fontId="35" fillId="0" borderId="3" xfId="3" applyFont="1" applyBorder="1" applyAlignment="1">
      <alignment horizontal="center" vertical="center"/>
    </xf>
    <xf numFmtId="169" fontId="11" fillId="0" borderId="3" xfId="3" applyNumberFormat="1" applyFont="1" applyBorder="1" applyAlignment="1" applyProtection="1">
      <alignment horizontal="right" vertical="center" wrapText="1"/>
      <protection locked="0"/>
    </xf>
    <xf numFmtId="9" fontId="33" fillId="24" borderId="61" xfId="5" applyFont="1" applyFill="1" applyBorder="1" applyAlignment="1">
      <alignment horizontal="center" vertical="center"/>
    </xf>
    <xf numFmtId="44" fontId="35" fillId="0" borderId="3" xfId="7" applyFont="1" applyBorder="1" applyAlignment="1">
      <alignment horizontal="center" vertical="center"/>
    </xf>
    <xf numFmtId="9" fontId="8" fillId="6" borderId="3" xfId="5" applyFont="1" applyFill="1" applyBorder="1" applyAlignment="1" applyProtection="1">
      <alignment horizontal="center" vertical="center" wrapText="1"/>
      <protection locked="0"/>
    </xf>
    <xf numFmtId="9" fontId="38" fillId="6" borderId="5" xfId="1" applyNumberFormat="1" applyFont="1" applyFill="1" applyBorder="1" applyAlignment="1" applyProtection="1">
      <alignment horizontal="center" vertical="center" wrapText="1"/>
      <protection locked="0"/>
    </xf>
    <xf numFmtId="0" fontId="32" fillId="0" borderId="5" xfId="3" applyFont="1" applyBorder="1" applyAlignment="1">
      <alignment horizontal="center" vertical="center"/>
    </xf>
    <xf numFmtId="9" fontId="33" fillId="24" borderId="3" xfId="5" applyFont="1" applyFill="1" applyBorder="1" applyAlignment="1">
      <alignment horizontal="center" vertical="center"/>
    </xf>
    <xf numFmtId="0" fontId="39" fillId="0" borderId="0" xfId="3" applyFont="1" applyProtection="1">
      <protection locked="0"/>
    </xf>
    <xf numFmtId="0" fontId="8" fillId="7" borderId="3"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49" fontId="9" fillId="7" borderId="3" xfId="3" applyNumberFormat="1" applyFont="1" applyFill="1" applyBorder="1" applyAlignment="1" applyProtection="1">
      <alignment horizontal="center" vertical="center" wrapText="1"/>
      <protection locked="0"/>
    </xf>
    <xf numFmtId="165" fontId="8" fillId="7" borderId="73" xfId="1" applyNumberFormat="1" applyFont="1" applyFill="1" applyBorder="1" applyAlignment="1" applyProtection="1">
      <alignment horizontal="center" vertical="center" wrapText="1"/>
      <protection locked="0"/>
    </xf>
    <xf numFmtId="1" fontId="8" fillId="6" borderId="3" xfId="1" applyNumberFormat="1" applyFont="1" applyFill="1" applyBorder="1" applyAlignment="1" applyProtection="1">
      <alignment horizontal="center" vertical="center" wrapText="1"/>
      <protection locked="0"/>
    </xf>
    <xf numFmtId="1" fontId="8" fillId="7" borderId="3" xfId="1" applyNumberFormat="1" applyFont="1" applyFill="1" applyBorder="1" applyAlignment="1" applyProtection="1">
      <alignment horizontal="center" vertical="center" wrapText="1"/>
      <protection locked="0"/>
    </xf>
    <xf numFmtId="1" fontId="8" fillId="7" borderId="74" xfId="1" applyNumberFormat="1" applyFont="1" applyFill="1" applyBorder="1" applyAlignment="1" applyProtection="1">
      <alignment horizontal="center" vertical="center" wrapText="1"/>
      <protection locked="0"/>
    </xf>
    <xf numFmtId="166" fontId="31" fillId="25" borderId="9" xfId="3" applyNumberFormat="1" applyFont="1" applyFill="1" applyBorder="1" applyAlignment="1">
      <alignment horizontal="center" vertical="center" wrapText="1"/>
    </xf>
    <xf numFmtId="166" fontId="31" fillId="7" borderId="3" xfId="3" applyNumberFormat="1" applyFont="1" applyFill="1" applyBorder="1" applyAlignment="1" applyProtection="1">
      <alignment horizontal="center" vertical="center" wrapText="1"/>
      <protection locked="0"/>
    </xf>
    <xf numFmtId="0" fontId="31" fillId="7" borderId="3" xfId="3" applyFont="1" applyFill="1" applyBorder="1" applyAlignment="1">
      <alignment horizontal="center" vertical="center" wrapText="1"/>
    </xf>
    <xf numFmtId="0" fontId="31" fillId="7" borderId="3" xfId="3" applyFont="1" applyFill="1" applyBorder="1" applyAlignment="1">
      <alignment horizontal="center" vertical="center"/>
    </xf>
    <xf numFmtId="166" fontId="35" fillId="0" borderId="3" xfId="7" applyNumberFormat="1" applyFont="1" applyBorder="1" applyAlignment="1">
      <alignment vertical="center"/>
    </xf>
    <xf numFmtId="44" fontId="35" fillId="0" borderId="6" xfId="7" applyFont="1" applyBorder="1" applyAlignment="1">
      <alignment vertical="center"/>
    </xf>
    <xf numFmtId="0" fontId="9" fillId="0" borderId="3" xfId="3" applyFont="1" applyBorder="1" applyAlignment="1">
      <alignment horizontal="center" vertical="center"/>
    </xf>
    <xf numFmtId="169" fontId="9" fillId="0" borderId="3" xfId="7" applyNumberFormat="1" applyFont="1" applyBorder="1" applyAlignment="1">
      <alignment horizontal="center" vertical="center"/>
    </xf>
    <xf numFmtId="169" fontId="9" fillId="0" borderId="6" xfId="7" applyNumberFormat="1" applyFont="1" applyBorder="1" applyAlignment="1">
      <alignment horizontal="center" vertical="center"/>
    </xf>
    <xf numFmtId="169" fontId="35" fillId="0" borderId="3" xfId="7" applyNumberFormat="1" applyFont="1" applyFill="1" applyBorder="1" applyAlignment="1">
      <alignment horizontal="right" vertical="center"/>
    </xf>
    <xf numFmtId="169" fontId="35" fillId="0" borderId="6" xfId="7" applyNumberFormat="1" applyFont="1" applyFill="1" applyBorder="1" applyAlignment="1">
      <alignment horizontal="right" vertical="center"/>
    </xf>
    <xf numFmtId="166" fontId="35" fillId="0" borderId="3" xfId="7" applyNumberFormat="1" applyFont="1" applyBorder="1" applyAlignment="1">
      <alignment horizontal="center" vertical="center"/>
    </xf>
    <xf numFmtId="44" fontId="35" fillId="0" borderId="6" xfId="7" applyFont="1" applyBorder="1" applyAlignment="1">
      <alignment horizontal="center" vertical="center"/>
    </xf>
    <xf numFmtId="0" fontId="35" fillId="0" borderId="3" xfId="3" applyFont="1" applyBorder="1" applyAlignment="1">
      <alignment horizontal="center" vertical="center" wrapText="1"/>
    </xf>
    <xf numFmtId="0" fontId="34" fillId="0" borderId="3" xfId="3" applyFont="1" applyBorder="1" applyAlignment="1">
      <alignment horizontal="center" vertical="center" wrapText="1"/>
    </xf>
    <xf numFmtId="9" fontId="8" fillId="6" borderId="3" xfId="3" applyNumberFormat="1" applyFont="1" applyFill="1" applyBorder="1" applyAlignment="1" applyProtection="1">
      <alignment horizontal="center" vertical="center" wrapText="1"/>
      <protection locked="0"/>
    </xf>
    <xf numFmtId="9" fontId="8" fillId="6" borderId="3" xfId="1" applyNumberFormat="1" applyFont="1" applyFill="1" applyBorder="1" applyAlignment="1" applyProtection="1">
      <alignment horizontal="center" vertical="center" wrapText="1"/>
      <protection locked="0"/>
    </xf>
    <xf numFmtId="9" fontId="8" fillId="7" borderId="3" xfId="1" applyNumberFormat="1" applyFont="1" applyFill="1" applyBorder="1" applyAlignment="1" applyProtection="1">
      <alignment horizontal="center" vertical="center" wrapText="1"/>
      <protection locked="0"/>
    </xf>
    <xf numFmtId="9" fontId="8" fillId="7" borderId="74" xfId="1" applyNumberFormat="1" applyFont="1" applyFill="1" applyBorder="1" applyAlignment="1" applyProtection="1">
      <alignment horizontal="center" vertical="center" wrapText="1"/>
      <protection locked="0"/>
    </xf>
    <xf numFmtId="9" fontId="35" fillId="0" borderId="3" xfId="3" applyNumberFormat="1" applyFont="1" applyBorder="1" applyAlignment="1">
      <alignment horizontal="center" vertical="center"/>
    </xf>
    <xf numFmtId="9" fontId="9" fillId="0" borderId="3" xfId="3" applyNumberFormat="1" applyFont="1" applyBorder="1" applyAlignment="1">
      <alignment horizontal="center" vertical="center"/>
    </xf>
    <xf numFmtId="0" fontId="9" fillId="0" borderId="3" xfId="3" applyFont="1" applyBorder="1" applyAlignment="1">
      <alignment horizontal="center" vertical="center" wrapText="1"/>
    </xf>
    <xf numFmtId="165" fontId="8" fillId="5" borderId="73" xfId="1" applyNumberFormat="1" applyFont="1" applyFill="1" applyBorder="1" applyAlignment="1" applyProtection="1">
      <alignment horizontal="center" vertical="center" wrapText="1"/>
      <protection locked="0"/>
    </xf>
    <xf numFmtId="2" fontId="8" fillId="6" borderId="3" xfId="1" applyNumberFormat="1" applyFont="1" applyFill="1" applyBorder="1" applyAlignment="1" applyProtection="1">
      <alignment horizontal="center" vertical="center" wrapText="1"/>
      <protection locked="0"/>
    </xf>
    <xf numFmtId="2" fontId="8" fillId="5" borderId="3" xfId="1" applyNumberFormat="1" applyFont="1" applyFill="1" applyBorder="1" applyAlignment="1" applyProtection="1">
      <alignment horizontal="center" vertical="center" wrapText="1"/>
      <protection locked="0"/>
    </xf>
    <xf numFmtId="9" fontId="8" fillId="5" borderId="3" xfId="1" applyNumberFormat="1" applyFont="1" applyFill="1" applyBorder="1" applyAlignment="1" applyProtection="1">
      <alignment horizontal="center" vertical="center" wrapText="1"/>
      <protection locked="0"/>
    </xf>
    <xf numFmtId="9" fontId="8" fillId="5" borderId="74" xfId="1" applyNumberFormat="1" applyFont="1" applyFill="1" applyBorder="1" applyAlignment="1" applyProtection="1">
      <alignment horizontal="center" vertical="center" wrapText="1"/>
      <protection locked="0"/>
    </xf>
    <xf numFmtId="0" fontId="34" fillId="0" borderId="3" xfId="3" applyFont="1" applyBorder="1" applyAlignment="1">
      <alignment horizontal="center" vertical="center"/>
    </xf>
    <xf numFmtId="9" fontId="40" fillId="0" borderId="5" xfId="3" applyNumberFormat="1" applyFont="1" applyBorder="1" applyAlignment="1">
      <alignment horizontal="center" vertical="center"/>
    </xf>
    <xf numFmtId="9" fontId="8" fillId="6" borderId="9" xfId="1" applyNumberFormat="1" applyFont="1" applyFill="1" applyBorder="1" applyAlignment="1" applyProtection="1">
      <alignment horizontal="center" vertical="center" wrapText="1"/>
      <protection locked="0"/>
    </xf>
    <xf numFmtId="167" fontId="31" fillId="5" borderId="5" xfId="7" applyNumberFormat="1" applyFont="1" applyFill="1" applyBorder="1" applyAlignment="1">
      <alignment vertical="center"/>
    </xf>
    <xf numFmtId="9" fontId="43" fillId="23" borderId="10" xfId="3" applyNumberFormat="1" applyFont="1" applyFill="1" applyBorder="1" applyAlignment="1">
      <alignment horizontal="center" vertical="center"/>
    </xf>
    <xf numFmtId="49" fontId="44" fillId="14" borderId="3" xfId="3" applyNumberFormat="1" applyFont="1" applyFill="1" applyBorder="1" applyAlignment="1" applyProtection="1">
      <alignment horizontal="center" vertical="center" wrapText="1"/>
      <protection locked="0"/>
    </xf>
    <xf numFmtId="0" fontId="40" fillId="0" borderId="8" xfId="3" applyFont="1" applyBorder="1" applyAlignment="1">
      <alignment horizontal="center" vertical="center"/>
    </xf>
    <xf numFmtId="1" fontId="8" fillId="6" borderId="3" xfId="3" applyNumberFormat="1" applyFont="1" applyFill="1" applyBorder="1" applyAlignment="1" applyProtection="1">
      <alignment horizontal="center" vertical="center" wrapText="1"/>
      <protection locked="0"/>
    </xf>
    <xf numFmtId="14" fontId="9" fillId="7" borderId="3" xfId="3" applyNumberFormat="1" applyFont="1" applyFill="1" applyBorder="1" applyAlignment="1">
      <alignment horizontal="center" vertical="center" wrapText="1"/>
    </xf>
    <xf numFmtId="14" fontId="9" fillId="7" borderId="7" xfId="3" applyNumberFormat="1" applyFont="1" applyFill="1" applyBorder="1" applyAlignment="1">
      <alignment horizontal="center" vertical="center" wrapText="1"/>
    </xf>
    <xf numFmtId="165" fontId="8" fillId="7" borderId="68" xfId="1" applyNumberFormat="1" applyFont="1" applyFill="1" applyBorder="1" applyAlignment="1" applyProtection="1">
      <alignment horizontal="center" vertical="center" wrapText="1"/>
      <protection locked="0"/>
    </xf>
    <xf numFmtId="0" fontId="8" fillId="8" borderId="3" xfId="3" applyFont="1" applyFill="1" applyBorder="1" applyAlignment="1">
      <alignment horizontal="center" vertical="center" wrapText="1"/>
    </xf>
    <xf numFmtId="0" fontId="8" fillId="25" borderId="9" xfId="3" applyFont="1" applyFill="1" applyBorder="1" applyAlignment="1">
      <alignment horizontal="center" vertical="center" wrapText="1"/>
    </xf>
    <xf numFmtId="0" fontId="8" fillId="7" borderId="9" xfId="3" applyFont="1" applyFill="1" applyBorder="1" applyAlignment="1">
      <alignment horizontal="center" vertical="center" wrapText="1"/>
    </xf>
    <xf numFmtId="0" fontId="8" fillId="7" borderId="79" xfId="3" applyFont="1" applyFill="1" applyBorder="1" applyAlignment="1">
      <alignment horizontal="center" vertical="center" wrapText="1"/>
    </xf>
    <xf numFmtId="0" fontId="40" fillId="0" borderId="5" xfId="3" applyFont="1" applyBorder="1" applyAlignment="1">
      <alignment horizontal="center" vertical="center"/>
    </xf>
    <xf numFmtId="0" fontId="40" fillId="0" borderId="10" xfId="3" applyFont="1" applyBorder="1" applyAlignment="1">
      <alignment horizontal="center" vertical="center"/>
    </xf>
    <xf numFmtId="168" fontId="41" fillId="0" borderId="9" xfId="3" applyNumberFormat="1" applyFont="1" applyBorder="1" applyAlignment="1">
      <alignment horizontal="center" vertical="center"/>
    </xf>
    <xf numFmtId="168" fontId="31" fillId="26" borderId="10" xfId="3" applyNumberFormat="1" applyFont="1" applyFill="1" applyBorder="1" applyAlignment="1">
      <alignment horizontal="right" vertical="center"/>
    </xf>
    <xf numFmtId="168" fontId="41" fillId="0" borderId="8" xfId="3" applyNumberFormat="1" applyFont="1" applyBorder="1" applyAlignment="1">
      <alignment horizontal="right" vertical="center"/>
    </xf>
    <xf numFmtId="44" fontId="41" fillId="0" borderId="3" xfId="3" applyNumberFormat="1" applyFont="1" applyBorder="1" applyAlignment="1">
      <alignment horizontal="center" vertical="center"/>
    </xf>
    <xf numFmtId="44" fontId="41" fillId="0" borderId="6" xfId="3" applyNumberFormat="1" applyFont="1" applyBorder="1" applyAlignment="1">
      <alignment horizontal="center" vertical="center"/>
    </xf>
    <xf numFmtId="0" fontId="44" fillId="0" borderId="3" xfId="3" applyFont="1" applyBorder="1" applyAlignment="1">
      <alignment horizontal="center" vertical="center" wrapText="1"/>
    </xf>
    <xf numFmtId="14" fontId="9" fillId="7" borderId="5" xfId="3" applyNumberFormat="1" applyFont="1" applyFill="1" applyBorder="1" applyAlignment="1">
      <alignment horizontal="center" vertical="center" wrapText="1"/>
    </xf>
    <xf numFmtId="14" fontId="9" fillId="7" borderId="8" xfId="3" applyNumberFormat="1" applyFont="1" applyFill="1" applyBorder="1" applyAlignment="1">
      <alignment horizontal="center" vertical="center" wrapText="1"/>
    </xf>
    <xf numFmtId="0" fontId="8" fillId="8" borderId="5" xfId="3" applyFont="1" applyFill="1" applyBorder="1" applyAlignment="1">
      <alignment horizontal="center" vertical="center" wrapText="1"/>
    </xf>
    <xf numFmtId="0" fontId="8" fillId="25" borderId="10" xfId="3" applyFont="1" applyFill="1" applyBorder="1" applyAlignment="1">
      <alignment horizontal="center" vertical="center" wrapText="1"/>
    </xf>
    <xf numFmtId="0" fontId="8" fillId="7" borderId="10" xfId="3" applyFont="1" applyFill="1" applyBorder="1" applyAlignment="1">
      <alignment horizontal="center" vertical="center" wrapText="1"/>
    </xf>
    <xf numFmtId="0" fontId="8" fillId="7" borderId="80" xfId="3" applyFont="1" applyFill="1" applyBorder="1" applyAlignment="1">
      <alignment horizontal="center" vertical="center" wrapText="1"/>
    </xf>
    <xf numFmtId="9" fontId="32" fillId="23" borderId="60" xfId="3" applyNumberFormat="1" applyFont="1" applyFill="1" applyBorder="1" applyAlignment="1">
      <alignment horizontal="center" vertical="center" wrapText="1"/>
    </xf>
    <xf numFmtId="0" fontId="45" fillId="27" borderId="3" xfId="3" applyFont="1" applyFill="1" applyBorder="1" applyAlignment="1">
      <alignment horizontal="center" vertical="center"/>
    </xf>
    <xf numFmtId="0" fontId="43" fillId="23" borderId="10" xfId="3" applyFont="1" applyFill="1" applyBorder="1" applyAlignment="1">
      <alignment horizontal="center" vertical="center"/>
    </xf>
    <xf numFmtId="168" fontId="41" fillId="0" borderId="10" xfId="3" applyNumberFormat="1" applyFont="1" applyBorder="1" applyAlignment="1">
      <alignment horizontal="center" vertical="center"/>
    </xf>
    <xf numFmtId="168" fontId="41" fillId="26" borderId="7" xfId="7" applyNumberFormat="1" applyFont="1" applyFill="1" applyBorder="1" applyAlignment="1">
      <alignment horizontal="right" vertical="center"/>
    </xf>
    <xf numFmtId="9" fontId="8" fillId="8" borderId="5" xfId="5" applyFont="1" applyFill="1" applyBorder="1" applyAlignment="1">
      <alignment horizontal="center" vertical="center" wrapText="1"/>
    </xf>
    <xf numFmtId="9" fontId="8" fillId="25" borderId="10" xfId="5" applyFont="1" applyFill="1" applyBorder="1" applyAlignment="1">
      <alignment horizontal="center" vertical="center" wrapText="1"/>
    </xf>
    <xf numFmtId="9" fontId="8" fillId="25" borderId="80" xfId="5" applyFont="1" applyFill="1" applyBorder="1" applyAlignment="1">
      <alignment horizontal="center" vertical="center" wrapText="1"/>
    </xf>
    <xf numFmtId="168" fontId="41" fillId="26" borderId="12" xfId="3" applyNumberFormat="1" applyFont="1" applyFill="1" applyBorder="1" applyAlignment="1">
      <alignment horizontal="right" vertical="center"/>
    </xf>
    <xf numFmtId="44" fontId="41" fillId="26" borderId="12" xfId="3" applyNumberFormat="1" applyFont="1" applyFill="1" applyBorder="1" applyAlignment="1">
      <alignment horizontal="right" vertical="center"/>
    </xf>
    <xf numFmtId="0" fontId="41" fillId="0" borderId="5" xfId="3" applyFont="1" applyBorder="1" applyAlignment="1">
      <alignment horizontal="center" vertical="center"/>
    </xf>
    <xf numFmtId="168" fontId="8" fillId="24" borderId="61" xfId="5" applyNumberFormat="1" applyFont="1" applyFill="1" applyBorder="1" applyAlignment="1">
      <alignment horizontal="center" vertical="center" wrapText="1"/>
    </xf>
    <xf numFmtId="0" fontId="8" fillId="24" borderId="3" xfId="5" applyNumberFormat="1" applyFont="1" applyFill="1" applyBorder="1" applyAlignment="1">
      <alignment horizontal="center" vertical="center"/>
    </xf>
    <xf numFmtId="168" fontId="9" fillId="0" borderId="3" xfId="3" applyNumberFormat="1" applyFont="1" applyBorder="1" applyAlignment="1">
      <alignment horizontal="center" vertical="center"/>
    </xf>
    <xf numFmtId="168" fontId="9" fillId="0" borderId="3" xfId="7" applyNumberFormat="1" applyFont="1" applyBorder="1" applyAlignment="1">
      <alignment vertical="center"/>
    </xf>
    <xf numFmtId="168" fontId="9" fillId="0" borderId="6" xfId="7" applyNumberFormat="1" applyFont="1" applyBorder="1" applyAlignment="1">
      <alignment vertical="center"/>
    </xf>
    <xf numFmtId="168" fontId="9" fillId="0" borderId="12" xfId="7" applyNumberFormat="1" applyFont="1" applyBorder="1" applyAlignment="1">
      <alignment vertical="center"/>
    </xf>
    <xf numFmtId="44" fontId="9" fillId="0" borderId="12" xfId="7" applyFont="1" applyBorder="1" applyAlignment="1">
      <alignment vertical="center"/>
    </xf>
    <xf numFmtId="0" fontId="41" fillId="0" borderId="3" xfId="3" applyFont="1" applyBorder="1" applyAlignment="1">
      <alignment horizontal="center" vertical="center" wrapText="1"/>
    </xf>
    <xf numFmtId="44" fontId="41" fillId="0" borderId="12" xfId="3" applyNumberFormat="1" applyFont="1" applyBorder="1" applyAlignment="1">
      <alignment horizontal="center" vertical="center"/>
    </xf>
    <xf numFmtId="9" fontId="34" fillId="0" borderId="3" xfId="3" applyNumberFormat="1" applyFont="1" applyBorder="1" applyAlignment="1">
      <alignment horizontal="center" vertical="center"/>
    </xf>
    <xf numFmtId="0" fontId="35" fillId="14" borderId="3" xfId="3" applyFont="1" applyFill="1" applyBorder="1" applyAlignment="1">
      <alignment horizontal="center" vertical="center"/>
    </xf>
    <xf numFmtId="44" fontId="35" fillId="0" borderId="3" xfId="7" applyFont="1" applyBorder="1" applyAlignment="1">
      <alignment vertical="center"/>
    </xf>
    <xf numFmtId="0" fontId="44" fillId="0" borderId="10" xfId="3" applyFont="1" applyBorder="1" applyAlignment="1">
      <alignment horizontal="center" vertical="center" wrapText="1"/>
    </xf>
    <xf numFmtId="168" fontId="9" fillId="0" borderId="5" xfId="7" applyNumberFormat="1" applyFont="1" applyBorder="1" applyAlignment="1">
      <alignment vertical="center"/>
    </xf>
    <xf numFmtId="44" fontId="9" fillId="0" borderId="5" xfId="7" applyFont="1" applyBorder="1" applyAlignment="1">
      <alignment vertical="center"/>
    </xf>
    <xf numFmtId="9" fontId="41" fillId="0" borderId="12" xfId="3" applyNumberFormat="1" applyFont="1" applyBorder="1" applyAlignment="1">
      <alignment horizontal="center" vertical="center"/>
    </xf>
    <xf numFmtId="0" fontId="41" fillId="0" borderId="12" xfId="3" applyFont="1" applyBorder="1" applyAlignment="1">
      <alignment horizontal="center" vertical="center" wrapText="1"/>
    </xf>
    <xf numFmtId="9" fontId="8" fillId="24" borderId="12" xfId="5" applyFont="1" applyFill="1" applyBorder="1" applyAlignment="1">
      <alignment horizontal="center" vertical="center" wrapText="1"/>
    </xf>
    <xf numFmtId="168" fontId="8" fillId="0" borderId="12" xfId="3" applyNumberFormat="1" applyFont="1" applyBorder="1" applyAlignment="1">
      <alignment horizontal="center" vertical="center"/>
    </xf>
    <xf numFmtId="0" fontId="9" fillId="0" borderId="12" xfId="3" applyFont="1" applyBorder="1" applyAlignment="1">
      <alignment horizontal="center" vertical="center"/>
    </xf>
    <xf numFmtId="168" fontId="41" fillId="0" borderId="12" xfId="3" applyNumberFormat="1" applyFont="1" applyBorder="1" applyAlignment="1">
      <alignment horizontal="center" vertical="center" wrapText="1" readingOrder="1"/>
    </xf>
    <xf numFmtId="44" fontId="41" fillId="0" borderId="12" xfId="3" applyNumberFormat="1" applyFont="1" applyBorder="1" applyAlignment="1">
      <alignment horizontal="center" vertical="center" wrapText="1" readingOrder="1"/>
    </xf>
    <xf numFmtId="44" fontId="41" fillId="0" borderId="10" xfId="3" applyNumberFormat="1" applyFont="1" applyBorder="1" applyAlignment="1">
      <alignment horizontal="center" vertical="center"/>
    </xf>
    <xf numFmtId="9" fontId="9" fillId="0" borderId="12" xfId="3" applyNumberFormat="1" applyFont="1" applyBorder="1" applyAlignment="1">
      <alignment horizontal="center" vertical="center"/>
    </xf>
    <xf numFmtId="44" fontId="41" fillId="0" borderId="4" xfId="3" applyNumberFormat="1" applyFont="1" applyBorder="1" applyAlignment="1">
      <alignment vertical="center"/>
    </xf>
    <xf numFmtId="9" fontId="40" fillId="0" borderId="5" xfId="3" applyNumberFormat="1" applyFont="1" applyBorder="1" applyAlignment="1">
      <alignment horizontal="center" vertical="center" wrapText="1"/>
    </xf>
    <xf numFmtId="0" fontId="35" fillId="0" borderId="3" xfId="3" applyFont="1" applyBorder="1" applyAlignment="1">
      <alignment horizontal="left" vertical="top" wrapText="1"/>
    </xf>
    <xf numFmtId="44" fontId="41" fillId="0" borderId="5" xfId="3" applyNumberFormat="1" applyFont="1" applyBorder="1" applyAlignment="1">
      <alignment vertical="center"/>
    </xf>
    <xf numFmtId="165" fontId="8" fillId="7" borderId="73" xfId="2" applyNumberFormat="1" applyFont="1" applyFill="1" applyBorder="1" applyAlignment="1" applyProtection="1">
      <alignment horizontal="center" vertical="center" wrapText="1"/>
      <protection locked="0"/>
    </xf>
    <xf numFmtId="9" fontId="8" fillId="6" borderId="3" xfId="2" applyNumberFormat="1" applyFont="1" applyFill="1" applyBorder="1" applyAlignment="1" applyProtection="1">
      <alignment horizontal="center" vertical="center" wrapText="1"/>
      <protection locked="0"/>
    </xf>
    <xf numFmtId="9" fontId="8" fillId="7" borderId="3" xfId="2" applyNumberFormat="1" applyFont="1" applyFill="1" applyBorder="1" applyAlignment="1" applyProtection="1">
      <alignment horizontal="center" vertical="center" wrapText="1"/>
      <protection locked="0"/>
    </xf>
    <xf numFmtId="9" fontId="8" fillId="7" borderId="74" xfId="2" applyNumberFormat="1" applyFont="1" applyFill="1" applyBorder="1" applyAlignment="1" applyProtection="1">
      <alignment horizontal="center" vertical="center" wrapText="1"/>
      <protection locked="0"/>
    </xf>
    <xf numFmtId="42" fontId="31" fillId="7" borderId="3" xfId="4" applyFont="1" applyFill="1" applyBorder="1" applyAlignment="1">
      <alignment horizontal="center" vertical="center"/>
    </xf>
    <xf numFmtId="9" fontId="41" fillId="26" borderId="3" xfId="3" applyNumberFormat="1" applyFont="1" applyFill="1" applyBorder="1" applyAlignment="1">
      <alignment horizontal="center" vertical="center"/>
    </xf>
    <xf numFmtId="168" fontId="47" fillId="27" borderId="3" xfId="3" applyNumberFormat="1" applyFont="1" applyFill="1" applyBorder="1" applyAlignment="1">
      <alignment horizontal="center" vertical="center"/>
    </xf>
    <xf numFmtId="168" fontId="41" fillId="26" borderId="9" xfId="3" applyNumberFormat="1" applyFont="1" applyFill="1" applyBorder="1" applyAlignment="1">
      <alignment horizontal="center" vertical="center"/>
    </xf>
    <xf numFmtId="167" fontId="41" fillId="0" borderId="9" xfId="3" applyNumberFormat="1" applyFont="1" applyBorder="1" applyAlignment="1">
      <alignment horizontal="right" vertical="center"/>
    </xf>
    <xf numFmtId="44" fontId="41" fillId="0" borderId="9" xfId="3" applyNumberFormat="1" applyFont="1" applyBorder="1" applyAlignment="1">
      <alignment horizontal="center" vertical="center"/>
    </xf>
    <xf numFmtId="44" fontId="9" fillId="0" borderId="4" xfId="7" applyFont="1" applyBorder="1" applyAlignment="1">
      <alignment vertical="center"/>
    </xf>
    <xf numFmtId="9" fontId="37" fillId="24" borderId="61" xfId="5" applyFont="1" applyFill="1" applyBorder="1" applyAlignment="1">
      <alignment horizontal="center" vertical="center" wrapText="1"/>
    </xf>
    <xf numFmtId="9" fontId="37" fillId="24" borderId="3" xfId="5" applyFont="1" applyFill="1" applyBorder="1" applyAlignment="1">
      <alignment horizontal="center" vertical="center"/>
    </xf>
    <xf numFmtId="169" fontId="34" fillId="0" borderId="3" xfId="7" applyNumberFormat="1" applyFont="1" applyFill="1" applyBorder="1" applyAlignment="1">
      <alignment horizontal="right" vertical="center"/>
    </xf>
    <xf numFmtId="0" fontId="35" fillId="0" borderId="3" xfId="3" applyFont="1" applyBorder="1" applyAlignment="1">
      <alignment horizontal="left" vertical="center" wrapText="1"/>
    </xf>
    <xf numFmtId="167" fontId="31" fillId="7" borderId="4" xfId="4" applyNumberFormat="1" applyFont="1" applyFill="1" applyBorder="1" applyAlignment="1">
      <alignment vertical="center"/>
    </xf>
    <xf numFmtId="168" fontId="43" fillId="23" borderId="82" xfId="3" applyNumberFormat="1" applyFont="1" applyFill="1" applyBorder="1" applyAlignment="1">
      <alignment horizontal="center" vertical="center" wrapText="1"/>
    </xf>
    <xf numFmtId="168" fontId="43" fillId="0" borderId="5" xfId="3" applyNumberFormat="1" applyFont="1" applyBorder="1" applyAlignment="1">
      <alignment horizontal="center" vertical="center"/>
    </xf>
    <xf numFmtId="1" fontId="8" fillId="24" borderId="12" xfId="5" applyNumberFormat="1" applyFont="1" applyFill="1" applyBorder="1" applyAlignment="1">
      <alignment horizontal="center" vertical="center"/>
    </xf>
    <xf numFmtId="168" fontId="41" fillId="0" borderId="10" xfId="3" applyNumberFormat="1" applyFont="1" applyBorder="1" applyAlignment="1">
      <alignment horizontal="right" vertical="center"/>
    </xf>
    <xf numFmtId="44" fontId="9" fillId="0" borderId="6" xfId="7" applyFont="1" applyBorder="1" applyAlignment="1">
      <alignment horizontal="center" vertical="center"/>
    </xf>
    <xf numFmtId="8" fontId="9" fillId="14" borderId="12" xfId="7" applyNumberFormat="1" applyFont="1" applyFill="1" applyBorder="1" applyAlignment="1">
      <alignment vertical="center"/>
    </xf>
    <xf numFmtId="9" fontId="34" fillId="0" borderId="3" xfId="3" applyNumberFormat="1" applyFont="1" applyBorder="1" applyAlignment="1">
      <alignment horizontal="center" vertical="center" wrapText="1"/>
    </xf>
    <xf numFmtId="9" fontId="8" fillId="8" borderId="3" xfId="3" applyNumberFormat="1" applyFont="1" applyFill="1" applyBorder="1" applyAlignment="1">
      <alignment horizontal="center" vertical="center" wrapText="1"/>
    </xf>
    <xf numFmtId="0" fontId="9" fillId="9" borderId="3" xfId="3" applyFont="1" applyFill="1" applyBorder="1" applyAlignment="1">
      <alignment horizontal="center" vertical="center" wrapText="1"/>
    </xf>
    <xf numFmtId="14" fontId="9" fillId="9" borderId="3" xfId="3" applyNumberFormat="1" applyFont="1" applyFill="1" applyBorder="1" applyAlignment="1">
      <alignment horizontal="center" vertical="center" wrapText="1"/>
    </xf>
    <xf numFmtId="14" fontId="9" fillId="9" borderId="7" xfId="3" applyNumberFormat="1" applyFont="1" applyFill="1" applyBorder="1" applyAlignment="1">
      <alignment horizontal="center" vertical="center" wrapText="1"/>
    </xf>
    <xf numFmtId="0" fontId="8" fillId="9" borderId="3" xfId="3" applyFont="1" applyFill="1" applyBorder="1" applyAlignment="1">
      <alignment horizontal="center" vertical="center" wrapText="1"/>
    </xf>
    <xf numFmtId="9" fontId="32" fillId="23" borderId="9" xfId="3" applyNumberFormat="1" applyFont="1" applyFill="1" applyBorder="1" applyAlignment="1">
      <alignment horizontal="center" vertical="center"/>
    </xf>
    <xf numFmtId="44" fontId="41" fillId="0" borderId="5" xfId="3" applyNumberFormat="1" applyFont="1" applyBorder="1" applyAlignment="1">
      <alignment horizontal="center" vertical="center"/>
    </xf>
    <xf numFmtId="0" fontId="44" fillId="0" borderId="9" xfId="3" applyFont="1" applyBorder="1" applyAlignment="1">
      <alignment horizontal="center" vertical="center"/>
    </xf>
    <xf numFmtId="0" fontId="34" fillId="0" borderId="3" xfId="3" applyFont="1" applyBorder="1" applyAlignment="1">
      <alignment horizontal="left" vertical="center" wrapText="1"/>
    </xf>
    <xf numFmtId="14" fontId="9" fillId="9" borderId="5" xfId="3" applyNumberFormat="1" applyFont="1" applyFill="1" applyBorder="1" applyAlignment="1">
      <alignment horizontal="center" vertical="center" wrapText="1"/>
    </xf>
    <xf numFmtId="14" fontId="9" fillId="9" borderId="8" xfId="3" applyNumberFormat="1" applyFont="1" applyFill="1" applyBorder="1" applyAlignment="1">
      <alignment horizontal="center" vertical="center" wrapText="1"/>
    </xf>
    <xf numFmtId="9" fontId="8" fillId="8" borderId="3" xfId="5" applyFont="1" applyFill="1" applyBorder="1" applyAlignment="1">
      <alignment horizontal="center" vertical="center" wrapText="1"/>
    </xf>
    <xf numFmtId="9" fontId="8" fillId="9" borderId="3" xfId="5" applyFont="1" applyFill="1" applyBorder="1" applyAlignment="1">
      <alignment horizontal="center" vertical="center" wrapText="1"/>
    </xf>
    <xf numFmtId="9" fontId="8" fillId="9" borderId="74" xfId="5" applyFont="1" applyFill="1" applyBorder="1" applyAlignment="1">
      <alignment horizontal="center" vertical="center" wrapText="1"/>
    </xf>
    <xf numFmtId="9" fontId="32" fillId="23" borderId="10" xfId="3" applyNumberFormat="1" applyFont="1" applyFill="1" applyBorder="1" applyAlignment="1">
      <alignment horizontal="center" vertical="center"/>
    </xf>
    <xf numFmtId="9" fontId="44" fillId="0" borderId="5" xfId="3" applyNumberFormat="1" applyFont="1" applyBorder="1" applyAlignment="1">
      <alignment horizontal="center" vertical="center"/>
    </xf>
    <xf numFmtId="169" fontId="44" fillId="0" borderId="10" xfId="3" applyNumberFormat="1" applyFont="1" applyBorder="1" applyAlignment="1">
      <alignment horizontal="right" vertical="center"/>
    </xf>
    <xf numFmtId="3" fontId="44" fillId="0" borderId="5" xfId="3" applyNumberFormat="1" applyFont="1" applyBorder="1" applyAlignment="1">
      <alignment horizontal="center" vertical="center"/>
    </xf>
    <xf numFmtId="9" fontId="8" fillId="8" borderId="9" xfId="3" applyNumberFormat="1" applyFont="1" applyFill="1" applyBorder="1" applyAlignment="1">
      <alignment horizontal="center" vertical="center" wrapText="1"/>
    </xf>
    <xf numFmtId="0" fontId="9" fillId="9" borderId="9" xfId="3" applyFont="1" applyFill="1" applyBorder="1" applyAlignment="1">
      <alignment horizontal="center" vertical="center" wrapText="1"/>
    </xf>
    <xf numFmtId="14" fontId="9" fillId="9" borderId="10" xfId="3" applyNumberFormat="1" applyFont="1" applyFill="1" applyBorder="1" applyAlignment="1">
      <alignment horizontal="center" vertical="center" wrapText="1"/>
    </xf>
    <xf numFmtId="9" fontId="8" fillId="8" borderId="9" xfId="3" applyNumberFormat="1" applyFont="1" applyFill="1" applyBorder="1" applyAlignment="1">
      <alignment vertical="center" wrapText="1"/>
    </xf>
    <xf numFmtId="9" fontId="8" fillId="9" borderId="9" xfId="3" applyNumberFormat="1" applyFont="1" applyFill="1" applyBorder="1" applyAlignment="1">
      <alignment vertical="center" wrapText="1"/>
    </xf>
    <xf numFmtId="9" fontId="8" fillId="9" borderId="79" xfId="3" applyNumberFormat="1" applyFont="1" applyFill="1" applyBorder="1" applyAlignment="1">
      <alignment horizontal="center" vertical="center" wrapText="1"/>
    </xf>
    <xf numFmtId="0" fontId="46" fillId="0" borderId="10" xfId="3" applyFont="1" applyBorder="1" applyAlignment="1">
      <alignment horizontal="center" vertical="center" wrapText="1"/>
    </xf>
    <xf numFmtId="9" fontId="8" fillId="8" borderId="9" xfId="5" applyFont="1" applyFill="1" applyBorder="1" applyAlignment="1">
      <alignment vertical="center" wrapText="1"/>
    </xf>
    <xf numFmtId="9" fontId="8" fillId="9" borderId="9" xfId="5" applyFont="1" applyFill="1" applyBorder="1" applyAlignment="1">
      <alignment vertical="center" wrapText="1"/>
    </xf>
    <xf numFmtId="9" fontId="8" fillId="9" borderId="79" xfId="5" applyFont="1" applyFill="1" applyBorder="1" applyAlignment="1">
      <alignment horizontal="center" vertical="center" wrapText="1"/>
    </xf>
    <xf numFmtId="9" fontId="44" fillId="0" borderId="5" xfId="3" applyNumberFormat="1" applyFont="1" applyBorder="1" applyAlignment="1">
      <alignment horizontal="center" vertical="center" wrapText="1"/>
    </xf>
    <xf numFmtId="9" fontId="44" fillId="0" borderId="3" xfId="3" applyNumberFormat="1" applyFont="1" applyBorder="1" applyAlignment="1">
      <alignment horizontal="center" vertical="center"/>
    </xf>
    <xf numFmtId="0" fontId="9" fillId="5" borderId="9" xfId="3" applyFont="1" applyFill="1" applyBorder="1" applyAlignment="1">
      <alignment horizontal="center" vertical="center" wrapText="1"/>
    </xf>
    <xf numFmtId="9" fontId="8" fillId="8" borderId="10" xfId="3" applyNumberFormat="1" applyFont="1" applyFill="1" applyBorder="1" applyAlignment="1">
      <alignment horizontal="center" vertical="center" wrapText="1"/>
    </xf>
    <xf numFmtId="0" fontId="9" fillId="9" borderId="10" xfId="3" applyFont="1" applyFill="1" applyBorder="1" applyAlignment="1">
      <alignment horizontal="center" vertical="center" wrapText="1"/>
    </xf>
    <xf numFmtId="0" fontId="9" fillId="5" borderId="10" xfId="3" applyFont="1" applyFill="1" applyBorder="1" applyAlignment="1">
      <alignment horizontal="center" vertical="center" wrapText="1"/>
    </xf>
    <xf numFmtId="14" fontId="9" fillId="9" borderId="11" xfId="3" applyNumberFormat="1" applyFont="1" applyFill="1" applyBorder="1" applyAlignment="1">
      <alignment horizontal="center" vertical="center" wrapText="1"/>
    </xf>
    <xf numFmtId="0" fontId="8" fillId="8" borderId="10" xfId="3" applyFont="1" applyFill="1" applyBorder="1" applyAlignment="1">
      <alignment vertical="center" wrapText="1"/>
    </xf>
    <xf numFmtId="0" fontId="8" fillId="9" borderId="10" xfId="3" applyFont="1" applyFill="1" applyBorder="1" applyAlignment="1">
      <alignment vertical="center" wrapText="1"/>
    </xf>
    <xf numFmtId="9" fontId="8" fillId="9" borderId="10" xfId="3" applyNumberFormat="1" applyFont="1" applyFill="1" applyBorder="1" applyAlignment="1">
      <alignment vertical="center" wrapText="1"/>
    </xf>
    <xf numFmtId="9" fontId="8" fillId="9" borderId="10" xfId="3" applyNumberFormat="1" applyFont="1" applyFill="1" applyBorder="1" applyAlignment="1">
      <alignment horizontal="center" vertical="center" wrapText="1"/>
    </xf>
    <xf numFmtId="9" fontId="8" fillId="9" borderId="80" xfId="3" applyNumberFormat="1" applyFont="1" applyFill="1" applyBorder="1" applyAlignment="1">
      <alignment horizontal="center" vertical="center" wrapText="1"/>
    </xf>
    <xf numFmtId="44" fontId="41" fillId="14" borderId="10" xfId="3" applyNumberFormat="1" applyFont="1" applyFill="1" applyBorder="1" applyAlignment="1">
      <alignment horizontal="center" vertical="center"/>
    </xf>
    <xf numFmtId="9" fontId="8" fillId="8" borderId="10" xfId="3" applyNumberFormat="1" applyFont="1" applyFill="1" applyBorder="1" applyAlignment="1">
      <alignment vertical="center" wrapText="1"/>
    </xf>
    <xf numFmtId="0" fontId="34" fillId="0" borderId="3" xfId="3" applyFont="1" applyBorder="1" applyAlignment="1">
      <alignment horizontal="left" vertical="top" wrapText="1"/>
    </xf>
    <xf numFmtId="0" fontId="44" fillId="0" borderId="10" xfId="3" applyFont="1" applyBorder="1" applyAlignment="1">
      <alignment horizontal="center" vertical="center"/>
    </xf>
    <xf numFmtId="9" fontId="12" fillId="5" borderId="3" xfId="3" applyNumberFormat="1" applyFont="1" applyFill="1" applyBorder="1" applyAlignment="1">
      <alignment horizontal="center" vertical="center" wrapText="1"/>
    </xf>
    <xf numFmtId="9" fontId="40" fillId="26" borderId="5" xfId="3" applyNumberFormat="1" applyFont="1" applyFill="1" applyBorder="1" applyAlignment="1">
      <alignment horizontal="center" vertical="center" wrapText="1"/>
    </xf>
    <xf numFmtId="0" fontId="11" fillId="9" borderId="3" xfId="3" applyFont="1" applyFill="1" applyBorder="1" applyAlignment="1">
      <alignment horizontal="center" vertical="center" wrapText="1"/>
    </xf>
    <xf numFmtId="9" fontId="12" fillId="6" borderId="3" xfId="1" applyNumberFormat="1" applyFont="1" applyFill="1" applyBorder="1" applyAlignment="1" applyProtection="1">
      <alignment horizontal="center" vertical="center" wrapText="1"/>
      <protection locked="0"/>
    </xf>
    <xf numFmtId="9" fontId="12" fillId="5" borderId="3" xfId="1" applyNumberFormat="1" applyFont="1" applyFill="1" applyBorder="1" applyAlignment="1" applyProtection="1">
      <alignment horizontal="center" vertical="center" wrapText="1"/>
      <protection locked="0"/>
    </xf>
    <xf numFmtId="9" fontId="12" fillId="8" borderId="3" xfId="5" applyFont="1" applyFill="1" applyBorder="1" applyAlignment="1">
      <alignment horizontal="center" vertical="center" wrapText="1"/>
    </xf>
    <xf numFmtId="9" fontId="12" fillId="9" borderId="3" xfId="5" applyFont="1" applyFill="1" applyBorder="1" applyAlignment="1">
      <alignment horizontal="center" vertical="center" wrapText="1"/>
    </xf>
    <xf numFmtId="9" fontId="40" fillId="26" borderId="5" xfId="3" applyNumberFormat="1" applyFont="1" applyFill="1" applyBorder="1" applyAlignment="1">
      <alignment horizontal="center" vertical="center"/>
    </xf>
    <xf numFmtId="9" fontId="34" fillId="0" borderId="3" xfId="5" applyFont="1" applyBorder="1" applyAlignment="1">
      <alignment horizontal="center" vertical="center"/>
    </xf>
    <xf numFmtId="0" fontId="9" fillId="9" borderId="4" xfId="3" applyFont="1" applyFill="1" applyBorder="1" applyAlignment="1">
      <alignment horizontal="center" vertical="center" wrapText="1"/>
    </xf>
    <xf numFmtId="0" fontId="9" fillId="5" borderId="6" xfId="3" applyFont="1" applyFill="1" applyBorder="1" applyAlignment="1" applyProtection="1">
      <alignment horizontal="center" vertical="center" wrapText="1"/>
      <protection locked="0"/>
    </xf>
    <xf numFmtId="0" fontId="8" fillId="6" borderId="12" xfId="3" applyFont="1" applyFill="1" applyBorder="1" applyAlignment="1" applyProtection="1">
      <alignment horizontal="center" vertical="center" wrapText="1"/>
      <protection locked="0"/>
    </xf>
    <xf numFmtId="0" fontId="9" fillId="5" borderId="12" xfId="3" applyFont="1" applyFill="1" applyBorder="1" applyAlignment="1" applyProtection="1">
      <alignment horizontal="center" vertical="center" wrapText="1"/>
      <protection locked="0"/>
    </xf>
    <xf numFmtId="0" fontId="9" fillId="7" borderId="3" xfId="3" applyFont="1" applyFill="1" applyBorder="1" applyAlignment="1">
      <alignment horizontal="center" vertical="center" wrapText="1"/>
    </xf>
    <xf numFmtId="9" fontId="9" fillId="14" borderId="3" xfId="3" applyNumberFormat="1" applyFont="1" applyFill="1" applyBorder="1" applyAlignment="1">
      <alignment horizontal="center" vertical="center" wrapText="1"/>
    </xf>
    <xf numFmtId="9" fontId="8" fillId="24" borderId="61" xfId="5" applyFont="1" applyFill="1" applyBorder="1" applyAlignment="1">
      <alignment horizontal="center" vertical="center" wrapText="1"/>
    </xf>
    <xf numFmtId="9" fontId="8" fillId="0" borderId="3" xfId="3" applyNumberFormat="1" applyFont="1" applyBorder="1" applyAlignment="1">
      <alignment horizontal="center" vertical="center"/>
    </xf>
    <xf numFmtId="9" fontId="8" fillId="24" borderId="3" xfId="5" applyFont="1" applyFill="1" applyBorder="1" applyAlignment="1">
      <alignment horizontal="center" vertical="center"/>
    </xf>
    <xf numFmtId="166" fontId="9" fillId="0" borderId="3" xfId="7" applyNumberFormat="1" applyFont="1" applyBorder="1" applyAlignment="1">
      <alignment horizontal="center" vertical="center"/>
    </xf>
    <xf numFmtId="44" fontId="9" fillId="0" borderId="3" xfId="7" applyFont="1" applyBorder="1" applyAlignment="1">
      <alignment horizontal="center" vertical="center"/>
    </xf>
    <xf numFmtId="0" fontId="46" fillId="0" borderId="3" xfId="3" applyFont="1" applyBorder="1" applyAlignment="1">
      <alignment horizontal="center" vertical="center" wrapText="1"/>
    </xf>
    <xf numFmtId="0" fontId="9" fillId="7" borderId="5" xfId="3" applyFont="1" applyFill="1" applyBorder="1" applyAlignment="1">
      <alignment horizontal="center" vertical="center" wrapText="1"/>
    </xf>
    <xf numFmtId="167" fontId="31" fillId="14" borderId="3" xfId="4" applyNumberFormat="1" applyFont="1" applyFill="1" applyBorder="1" applyAlignment="1">
      <alignment horizontal="center" vertical="center"/>
    </xf>
    <xf numFmtId="44" fontId="9" fillId="14" borderId="3" xfId="7" applyFont="1" applyFill="1" applyBorder="1" applyAlignment="1">
      <alignment horizontal="center" vertical="center"/>
    </xf>
    <xf numFmtId="0" fontId="35" fillId="14" borderId="3" xfId="3" applyFont="1" applyFill="1" applyBorder="1" applyAlignment="1">
      <alignment horizontal="center" vertical="center" wrapText="1"/>
    </xf>
    <xf numFmtId="1" fontId="33" fillId="24" borderId="3" xfId="5" applyNumberFormat="1" applyFont="1" applyFill="1" applyBorder="1" applyAlignment="1">
      <alignment horizontal="center" vertical="center"/>
    </xf>
    <xf numFmtId="0" fontId="8" fillId="7" borderId="74" xfId="1" applyFont="1" applyFill="1" applyBorder="1" applyAlignment="1" applyProtection="1">
      <alignment horizontal="center" vertical="center" wrapText="1"/>
      <protection locked="0"/>
    </xf>
    <xf numFmtId="9" fontId="8" fillId="24" borderId="3" xfId="6" applyNumberFormat="1" applyFont="1" applyFill="1" applyBorder="1" applyAlignment="1">
      <alignment horizontal="center" vertical="center"/>
    </xf>
    <xf numFmtId="1" fontId="37" fillId="24" borderId="3" xfId="6" applyNumberFormat="1" applyFont="1" applyFill="1" applyBorder="1" applyAlignment="1">
      <alignment horizontal="center" vertical="center"/>
    </xf>
    <xf numFmtId="0" fontId="9" fillId="10" borderId="5" xfId="3" applyFont="1" applyFill="1" applyBorder="1" applyAlignment="1">
      <alignment horizontal="center" vertical="center" wrapText="1"/>
    </xf>
    <xf numFmtId="0" fontId="8" fillId="6" borderId="3" xfId="1" applyFont="1" applyFill="1" applyBorder="1" applyAlignment="1" applyProtection="1">
      <alignment horizontal="center" vertical="center" wrapText="1"/>
      <protection locked="0"/>
    </xf>
    <xf numFmtId="1" fontId="34" fillId="0" borderId="3" xfId="3" applyNumberFormat="1" applyFont="1" applyBorder="1" applyAlignment="1">
      <alignment horizontal="center" vertical="center"/>
    </xf>
    <xf numFmtId="1" fontId="37" fillId="24" borderId="3" xfId="5" applyNumberFormat="1" applyFont="1" applyFill="1" applyBorder="1" applyAlignment="1">
      <alignment horizontal="center" vertical="center"/>
    </xf>
    <xf numFmtId="0" fontId="9" fillId="5" borderId="3" xfId="5" applyNumberFormat="1" applyFont="1" applyFill="1" applyBorder="1" applyAlignment="1" applyProtection="1">
      <alignment horizontal="center" vertical="center" wrapText="1"/>
      <protection locked="0"/>
    </xf>
    <xf numFmtId="168" fontId="9" fillId="0" borderId="3" xfId="3" applyNumberFormat="1" applyFont="1" applyBorder="1" applyAlignment="1">
      <alignment horizontal="center" vertical="center" wrapText="1"/>
    </xf>
    <xf numFmtId="167" fontId="9" fillId="0" borderId="3" xfId="7" applyNumberFormat="1" applyFont="1" applyBorder="1" applyAlignment="1">
      <alignment vertical="center"/>
    </xf>
    <xf numFmtId="9" fontId="8" fillId="5" borderId="3" xfId="5" applyFont="1" applyFill="1" applyBorder="1" applyAlignment="1" applyProtection="1">
      <alignment horizontal="center" vertical="center" wrapText="1"/>
      <protection locked="0"/>
    </xf>
    <xf numFmtId="0" fontId="8" fillId="24" borderId="61" xfId="5" applyNumberFormat="1" applyFont="1" applyFill="1" applyBorder="1" applyAlignment="1">
      <alignment horizontal="center" vertical="center" wrapText="1"/>
    </xf>
    <xf numFmtId="9" fontId="9" fillId="14" borderId="3" xfId="3" applyNumberFormat="1" applyFont="1" applyFill="1" applyBorder="1" applyAlignment="1">
      <alignment horizontal="center" vertical="center"/>
    </xf>
    <xf numFmtId="0" fontId="44" fillId="14" borderId="3" xfId="3" applyFont="1" applyFill="1" applyBorder="1" applyAlignment="1">
      <alignment horizontal="center" vertical="center"/>
    </xf>
    <xf numFmtId="168" fontId="9" fillId="0" borderId="3" xfId="3" applyNumberFormat="1" applyFont="1" applyBorder="1" applyAlignment="1">
      <alignment horizontal="center" vertical="top" wrapText="1"/>
    </xf>
    <xf numFmtId="0" fontId="48" fillId="0" borderId="0" xfId="3" applyFont="1" applyAlignment="1">
      <alignment horizontal="center" vertical="center"/>
    </xf>
    <xf numFmtId="9" fontId="8" fillId="6" borderId="3" xfId="9" applyNumberFormat="1" applyFont="1" applyFill="1" applyBorder="1" applyAlignment="1" applyProtection="1">
      <alignment horizontal="center" vertical="center" wrapText="1"/>
      <protection locked="0"/>
    </xf>
    <xf numFmtId="168" fontId="9" fillId="0" borderId="4" xfId="7" applyNumberFormat="1" applyFont="1" applyBorder="1" applyAlignment="1">
      <alignment vertical="center"/>
    </xf>
    <xf numFmtId="1" fontId="8" fillId="6" borderId="13" xfId="3" applyNumberFormat="1" applyFont="1" applyFill="1" applyBorder="1" applyAlignment="1" applyProtection="1">
      <alignment horizontal="center" vertical="center" wrapText="1"/>
      <protection locked="0"/>
    </xf>
    <xf numFmtId="49" fontId="9" fillId="7" borderId="13" xfId="3" applyNumberFormat="1" applyFont="1" applyFill="1" applyBorder="1" applyAlignment="1" applyProtection="1">
      <alignment horizontal="center" vertical="center" wrapText="1"/>
      <protection locked="0"/>
    </xf>
    <xf numFmtId="167" fontId="40" fillId="14" borderId="12" xfId="3" applyNumberFormat="1" applyFont="1" applyFill="1" applyBorder="1" applyAlignment="1">
      <alignment horizontal="right" vertical="center" wrapText="1" readingOrder="1"/>
    </xf>
    <xf numFmtId="0" fontId="51" fillId="26" borderId="0" xfId="3" applyFont="1" applyFill="1" applyAlignment="1">
      <alignment horizontal="center" vertical="center" wrapText="1"/>
    </xf>
    <xf numFmtId="0" fontId="40" fillId="0" borderId="3" xfId="3" applyFont="1" applyBorder="1" applyAlignment="1">
      <alignment horizontal="center" vertical="center" wrapText="1"/>
    </xf>
    <xf numFmtId="0" fontId="40" fillId="0" borderId="3" xfId="3" applyFont="1" applyBorder="1" applyAlignment="1">
      <alignment horizontal="center" vertical="center"/>
    </xf>
    <xf numFmtId="9" fontId="8" fillId="6" borderId="13" xfId="3" applyNumberFormat="1" applyFont="1" applyFill="1" applyBorder="1" applyAlignment="1" applyProtection="1">
      <alignment horizontal="center" vertical="center" wrapText="1"/>
      <protection locked="0"/>
    </xf>
    <xf numFmtId="49" fontId="11" fillId="7" borderId="13" xfId="3" applyNumberFormat="1" applyFont="1" applyFill="1" applyBorder="1" applyAlignment="1" applyProtection="1">
      <alignment horizontal="center" vertical="center" wrapText="1"/>
      <protection locked="0"/>
    </xf>
    <xf numFmtId="9" fontId="12" fillId="24" borderId="3" xfId="5" applyFont="1" applyFill="1" applyBorder="1" applyAlignment="1">
      <alignment horizontal="center" vertical="center"/>
    </xf>
    <xf numFmtId="168" fontId="9" fillId="0" borderId="64" xfId="7" applyNumberFormat="1" applyFont="1" applyBorder="1" applyAlignment="1">
      <alignment vertical="center"/>
    </xf>
    <xf numFmtId="167" fontId="40" fillId="14" borderId="64" xfId="3" applyNumberFormat="1" applyFont="1" applyFill="1" applyBorder="1" applyAlignment="1">
      <alignment horizontal="right" vertical="center" wrapText="1" readingOrder="1"/>
    </xf>
    <xf numFmtId="9" fontId="33" fillId="24" borderId="3" xfId="6" applyNumberFormat="1" applyFont="1" applyFill="1" applyBorder="1" applyAlignment="1">
      <alignment horizontal="center" vertical="center"/>
    </xf>
    <xf numFmtId="0" fontId="40" fillId="0" borderId="3" xfId="3" applyFont="1" applyBorder="1" applyAlignment="1">
      <alignment vertical="center"/>
    </xf>
    <xf numFmtId="168" fontId="40" fillId="14" borderId="12" xfId="3" applyNumberFormat="1" applyFont="1" applyFill="1" applyBorder="1" applyAlignment="1">
      <alignment horizontal="right" vertical="center" wrapText="1" readingOrder="1"/>
    </xf>
    <xf numFmtId="0" fontId="40" fillId="0" borderId="9" xfId="3" applyFont="1" applyBorder="1" applyAlignment="1">
      <alignment horizontal="center" vertical="center"/>
    </xf>
    <xf numFmtId="168" fontId="40" fillId="0" borderId="12" xfId="3" applyNumberFormat="1" applyFont="1" applyBorder="1" applyAlignment="1">
      <alignment horizontal="right" vertical="center" wrapText="1" readingOrder="1"/>
    </xf>
    <xf numFmtId="44" fontId="40" fillId="0" borderId="12" xfId="3" applyNumberFormat="1" applyFont="1" applyBorder="1" applyAlignment="1">
      <alignment horizontal="right" vertical="center" wrapText="1" readingOrder="1"/>
    </xf>
    <xf numFmtId="0" fontId="37" fillId="0" borderId="3" xfId="3" applyFont="1" applyBorder="1" applyAlignment="1">
      <alignment horizontal="center" vertical="center"/>
    </xf>
    <xf numFmtId="170" fontId="40" fillId="0" borderId="3" xfId="3" applyNumberFormat="1" applyFont="1" applyBorder="1" applyAlignment="1">
      <alignment horizontal="center" vertical="center"/>
    </xf>
    <xf numFmtId="49" fontId="9" fillId="7" borderId="0" xfId="3" applyNumberFormat="1" applyFont="1" applyFill="1" applyAlignment="1" applyProtection="1">
      <alignment horizontal="center" vertical="center" wrapText="1"/>
      <protection locked="0"/>
    </xf>
    <xf numFmtId="169" fontId="40" fillId="0" borderId="3" xfId="3" applyNumberFormat="1" applyFont="1" applyBorder="1" applyAlignment="1">
      <alignment horizontal="center" vertical="center"/>
    </xf>
    <xf numFmtId="168" fontId="41" fillId="0" borderId="3" xfId="3" applyNumberFormat="1" applyFont="1" applyBorder="1" applyAlignment="1">
      <alignment horizontal="center" vertical="center"/>
    </xf>
    <xf numFmtId="168" fontId="41" fillId="0" borderId="7" xfId="3" applyNumberFormat="1" applyFont="1" applyBorder="1" applyAlignment="1">
      <alignment horizontal="right" vertical="center"/>
    </xf>
    <xf numFmtId="0" fontId="31" fillId="0" borderId="3" xfId="3" applyFont="1" applyBorder="1" applyAlignment="1">
      <alignment horizontal="center" vertical="center"/>
    </xf>
    <xf numFmtId="0" fontId="31" fillId="0" borderId="9" xfId="3" applyFont="1" applyBorder="1" applyAlignment="1">
      <alignment horizontal="center" vertical="center"/>
    </xf>
    <xf numFmtId="0" fontId="34" fillId="0" borderId="3" xfId="3" applyFont="1" applyBorder="1" applyAlignment="1">
      <alignment horizontal="center" vertical="top" wrapText="1"/>
    </xf>
    <xf numFmtId="0" fontId="31" fillId="0" borderId="5" xfId="3" applyFont="1" applyBorder="1" applyAlignment="1">
      <alignment horizontal="center" vertical="center"/>
    </xf>
    <xf numFmtId="0" fontId="31" fillId="0" borderId="10" xfId="3" applyFont="1" applyBorder="1" applyAlignment="1">
      <alignment horizontal="center" vertical="center"/>
    </xf>
    <xf numFmtId="165" fontId="8" fillId="5" borderId="73" xfId="2" applyNumberFormat="1" applyFont="1" applyFill="1" applyBorder="1" applyAlignment="1" applyProtection="1">
      <alignment horizontal="center" vertical="center" wrapText="1"/>
      <protection locked="0"/>
    </xf>
    <xf numFmtId="9" fontId="8" fillId="5" borderId="3" xfId="2" applyNumberFormat="1" applyFont="1" applyFill="1" applyBorder="1" applyAlignment="1" applyProtection="1">
      <alignment horizontal="center" vertical="center" wrapText="1"/>
      <protection locked="0"/>
    </xf>
    <xf numFmtId="9" fontId="8" fillId="5" borderId="74" xfId="2" applyNumberFormat="1" applyFont="1" applyFill="1" applyBorder="1" applyAlignment="1" applyProtection="1">
      <alignment horizontal="center" vertical="center" wrapText="1"/>
      <protection locked="0"/>
    </xf>
    <xf numFmtId="42" fontId="31" fillId="5" borderId="3" xfId="4" applyFont="1" applyFill="1" applyBorder="1" applyAlignment="1">
      <alignment horizontal="center" vertical="center"/>
    </xf>
    <xf numFmtId="169" fontId="52" fillId="0" borderId="3" xfId="4" applyNumberFormat="1" applyFont="1" applyFill="1" applyBorder="1" applyAlignment="1">
      <alignment horizontal="right" vertical="center"/>
    </xf>
    <xf numFmtId="167" fontId="52" fillId="14" borderId="3" xfId="4" applyNumberFormat="1" applyFont="1" applyFill="1" applyBorder="1" applyAlignment="1">
      <alignment horizontal="center" vertical="center"/>
    </xf>
    <xf numFmtId="49" fontId="9" fillId="5" borderId="13" xfId="3" applyNumberFormat="1" applyFont="1" applyFill="1" applyBorder="1" applyAlignment="1" applyProtection="1">
      <alignment horizontal="center" vertical="center" wrapText="1"/>
      <protection locked="0"/>
    </xf>
    <xf numFmtId="168" fontId="9" fillId="0" borderId="6" xfId="7" applyNumberFormat="1" applyFont="1" applyBorder="1" applyAlignment="1">
      <alignment horizontal="right" vertical="center"/>
    </xf>
    <xf numFmtId="168" fontId="9" fillId="0" borderId="12" xfId="7" applyNumberFormat="1" applyFont="1" applyBorder="1" applyAlignment="1">
      <alignment horizontal="right" vertical="center"/>
    </xf>
    <xf numFmtId="0" fontId="11" fillId="0" borderId="3" xfId="3" applyFont="1" applyBorder="1" applyAlignment="1">
      <alignment horizontal="center" vertical="center"/>
    </xf>
    <xf numFmtId="44" fontId="34" fillId="0" borderId="3" xfId="7" applyFont="1" applyBorder="1" applyAlignment="1">
      <alignment vertical="center"/>
    </xf>
    <xf numFmtId="0" fontId="44" fillId="0" borderId="9" xfId="3" applyFont="1" applyBorder="1" applyAlignment="1">
      <alignment horizontal="center" vertical="center" wrapText="1"/>
    </xf>
    <xf numFmtId="1" fontId="8" fillId="5" borderId="3" xfId="1" applyNumberFormat="1" applyFont="1" applyFill="1" applyBorder="1" applyAlignment="1" applyProtection="1">
      <alignment horizontal="center" vertical="center" wrapText="1"/>
      <protection locked="0"/>
    </xf>
    <xf numFmtId="1" fontId="8" fillId="5" borderId="74" xfId="1" applyNumberFormat="1" applyFont="1" applyFill="1" applyBorder="1" applyAlignment="1" applyProtection="1">
      <alignment horizontal="center" vertical="center" wrapText="1"/>
      <protection locked="0"/>
    </xf>
    <xf numFmtId="0" fontId="8" fillId="24" borderId="3" xfId="6" applyNumberFormat="1" applyFont="1" applyFill="1" applyBorder="1" applyAlignment="1">
      <alignment horizontal="center" vertical="center"/>
    </xf>
    <xf numFmtId="0" fontId="12" fillId="10" borderId="3" xfId="3" applyFont="1" applyFill="1" applyBorder="1" applyAlignment="1">
      <alignment horizontal="center" vertical="center" wrapText="1"/>
    </xf>
    <xf numFmtId="0" fontId="11" fillId="10" borderId="9" xfId="3" applyFont="1" applyFill="1" applyBorder="1" applyAlignment="1">
      <alignment horizontal="center" vertical="center" wrapText="1"/>
    </xf>
    <xf numFmtId="0" fontId="12" fillId="11" borderId="9" xfId="3" applyFont="1" applyFill="1" applyBorder="1" applyAlignment="1">
      <alignment horizontal="center" vertical="center" wrapText="1"/>
    </xf>
    <xf numFmtId="0" fontId="12" fillId="11" borderId="15" xfId="3" applyFont="1" applyFill="1" applyBorder="1" applyAlignment="1">
      <alignment horizontal="center" vertical="center" wrapText="1"/>
    </xf>
    <xf numFmtId="0" fontId="11" fillId="10" borderId="16" xfId="3" applyFont="1" applyFill="1" applyBorder="1" applyAlignment="1">
      <alignment horizontal="center" vertical="center" wrapText="1"/>
    </xf>
    <xf numFmtId="0" fontId="11" fillId="10" borderId="3" xfId="3" applyFont="1" applyFill="1" applyBorder="1" applyAlignment="1">
      <alignment horizontal="center" vertical="center" wrapText="1"/>
    </xf>
    <xf numFmtId="0" fontId="11" fillId="10" borderId="15" xfId="3" applyFont="1" applyFill="1" applyBorder="1" applyAlignment="1">
      <alignment horizontal="center" vertical="center" wrapText="1"/>
    </xf>
    <xf numFmtId="14" fontId="11" fillId="10" borderId="15" xfId="3" applyNumberFormat="1" applyFont="1" applyFill="1" applyBorder="1" applyAlignment="1">
      <alignment horizontal="center" vertical="center" wrapText="1"/>
    </xf>
    <xf numFmtId="14" fontId="11" fillId="10" borderId="17" xfId="3" applyNumberFormat="1" applyFont="1" applyFill="1" applyBorder="1" applyAlignment="1">
      <alignment horizontal="center" vertical="center" wrapText="1"/>
    </xf>
    <xf numFmtId="0" fontId="12" fillId="10" borderId="73" xfId="3" applyFont="1" applyFill="1" applyBorder="1" applyAlignment="1">
      <alignment horizontal="center" vertical="center" wrapText="1"/>
    </xf>
    <xf numFmtId="0" fontId="12" fillId="11" borderId="3" xfId="3" applyFont="1" applyFill="1" applyBorder="1" applyAlignment="1">
      <alignment horizontal="center" vertical="center" wrapText="1"/>
    </xf>
    <xf numFmtId="0" fontId="12" fillId="10" borderId="9" xfId="3" applyFont="1" applyFill="1" applyBorder="1" applyAlignment="1">
      <alignment horizontal="center" vertical="center" wrapText="1"/>
    </xf>
    <xf numFmtId="0" fontId="12" fillId="10" borderId="79" xfId="3" applyFont="1" applyFill="1" applyBorder="1" applyAlignment="1">
      <alignment horizontal="center" vertical="center" wrapText="1"/>
    </xf>
    <xf numFmtId="0" fontId="52" fillId="10" borderId="9" xfId="3" applyFont="1" applyFill="1" applyBorder="1" applyAlignment="1">
      <alignment horizontal="center" vertical="center" wrapText="1"/>
    </xf>
    <xf numFmtId="0" fontId="44" fillId="0" borderId="3" xfId="3" applyFont="1" applyBorder="1" applyAlignment="1">
      <alignment horizontal="center" vertical="center"/>
    </xf>
    <xf numFmtId="167" fontId="9" fillId="0" borderId="5" xfId="7" applyNumberFormat="1" applyFont="1" applyBorder="1" applyAlignment="1">
      <alignment vertical="center"/>
    </xf>
    <xf numFmtId="0" fontId="12" fillId="10" borderId="5" xfId="3" applyFont="1" applyFill="1" applyBorder="1" applyAlignment="1">
      <alignment horizontal="center" vertical="center" wrapText="1"/>
    </xf>
    <xf numFmtId="0" fontId="11" fillId="10" borderId="10" xfId="3" applyFont="1" applyFill="1" applyBorder="1" applyAlignment="1">
      <alignment horizontal="center" vertical="center" wrapText="1"/>
    </xf>
    <xf numFmtId="0" fontId="12" fillId="11" borderId="10" xfId="3" applyFont="1" applyFill="1" applyBorder="1" applyAlignment="1">
      <alignment horizontal="center" vertical="center" wrapText="1"/>
    </xf>
    <xf numFmtId="9" fontId="12" fillId="11" borderId="18" xfId="3" applyNumberFormat="1" applyFont="1" applyFill="1" applyBorder="1" applyAlignment="1">
      <alignment horizontal="center" vertical="center" wrapText="1"/>
    </xf>
    <xf numFmtId="0" fontId="11" fillId="10" borderId="19" xfId="3" applyFont="1" applyFill="1" applyBorder="1" applyAlignment="1">
      <alignment horizontal="center" vertical="center" wrapText="1"/>
    </xf>
    <xf numFmtId="0" fontId="11" fillId="10" borderId="5" xfId="3" applyFont="1" applyFill="1" applyBorder="1" applyAlignment="1">
      <alignment horizontal="center" vertical="center" wrapText="1"/>
    </xf>
    <xf numFmtId="0" fontId="11" fillId="10" borderId="18" xfId="3" applyFont="1" applyFill="1" applyBorder="1" applyAlignment="1">
      <alignment horizontal="center" vertical="center" wrapText="1"/>
    </xf>
    <xf numFmtId="14" fontId="11" fillId="10" borderId="18" xfId="3" applyNumberFormat="1" applyFont="1" applyFill="1" applyBorder="1" applyAlignment="1">
      <alignment horizontal="center" vertical="center" wrapText="1"/>
    </xf>
    <xf numFmtId="14" fontId="11" fillId="10" borderId="20" xfId="3" applyNumberFormat="1" applyFont="1" applyFill="1" applyBorder="1" applyAlignment="1">
      <alignment horizontal="center" vertical="center" wrapText="1"/>
    </xf>
    <xf numFmtId="0" fontId="12" fillId="10" borderId="68" xfId="3" applyFont="1" applyFill="1" applyBorder="1" applyAlignment="1">
      <alignment horizontal="center" vertical="center" wrapText="1"/>
    </xf>
    <xf numFmtId="0" fontId="12" fillId="11" borderId="5" xfId="3" applyFont="1" applyFill="1" applyBorder="1" applyAlignment="1">
      <alignment horizontal="center" vertical="center" wrapText="1"/>
    </xf>
    <xf numFmtId="0" fontId="12" fillId="10" borderId="10" xfId="3" applyFont="1" applyFill="1" applyBorder="1" applyAlignment="1">
      <alignment horizontal="center" vertical="center" wrapText="1"/>
    </xf>
    <xf numFmtId="9" fontId="12" fillId="11" borderId="10" xfId="3" applyNumberFormat="1" applyFont="1" applyFill="1" applyBorder="1" applyAlignment="1">
      <alignment horizontal="center" vertical="center" wrapText="1"/>
    </xf>
    <xf numFmtId="9" fontId="12" fillId="10" borderId="10" xfId="3" applyNumberFormat="1" applyFont="1" applyFill="1" applyBorder="1" applyAlignment="1">
      <alignment horizontal="center" vertical="center" wrapText="1"/>
    </xf>
    <xf numFmtId="9" fontId="12" fillId="10" borderId="80" xfId="3" applyNumberFormat="1" applyFont="1" applyFill="1" applyBorder="1" applyAlignment="1">
      <alignment horizontal="center" vertical="center" wrapText="1"/>
    </xf>
    <xf numFmtId="0" fontId="52" fillId="10" borderId="10" xfId="3" applyFont="1" applyFill="1" applyBorder="1" applyAlignment="1">
      <alignment horizontal="center" vertical="center" wrapText="1"/>
    </xf>
    <xf numFmtId="0" fontId="44" fillId="0" borderId="5" xfId="3" applyFont="1" applyBorder="1" applyAlignment="1">
      <alignment horizontal="center" vertical="center" wrapText="1"/>
    </xf>
    <xf numFmtId="9" fontId="32" fillId="24" borderId="3" xfId="5" applyFont="1" applyFill="1" applyBorder="1" applyAlignment="1">
      <alignment horizontal="center" vertical="center"/>
    </xf>
    <xf numFmtId="44" fontId="9" fillId="0" borderId="3" xfId="7" applyFont="1" applyBorder="1" applyAlignment="1">
      <alignment vertical="center"/>
    </xf>
    <xf numFmtId="0" fontId="51" fillId="0" borderId="5" xfId="3" applyFont="1" applyBorder="1" applyAlignment="1">
      <alignment horizontal="center" vertical="center"/>
    </xf>
    <xf numFmtId="9" fontId="53" fillId="26" borderId="5" xfId="3" applyNumberFormat="1" applyFont="1" applyFill="1" applyBorder="1" applyAlignment="1">
      <alignment horizontal="center" vertical="center"/>
    </xf>
    <xf numFmtId="0" fontId="53" fillId="0" borderId="10" xfId="3" applyFont="1" applyBorder="1" applyAlignment="1">
      <alignment horizontal="center" vertical="center" wrapText="1"/>
    </xf>
    <xf numFmtId="0" fontId="48" fillId="14" borderId="0" xfId="3" applyFont="1" applyFill="1" applyAlignment="1">
      <alignment horizontal="center" vertical="center" wrapText="1"/>
    </xf>
    <xf numFmtId="9" fontId="44" fillId="0" borderId="3" xfId="3" applyNumberFormat="1" applyFont="1" applyBorder="1" applyAlignment="1">
      <alignment horizontal="center" vertical="center" wrapText="1"/>
    </xf>
    <xf numFmtId="169" fontId="40" fillId="0" borderId="3" xfId="7" applyNumberFormat="1" applyFont="1" applyFill="1" applyBorder="1" applyAlignment="1">
      <alignment horizontal="right" vertical="center"/>
    </xf>
    <xf numFmtId="0" fontId="32" fillId="0" borderId="3" xfId="3" applyFont="1" applyBorder="1" applyAlignment="1">
      <alignment horizontal="center" vertical="center"/>
    </xf>
    <xf numFmtId="44" fontId="40" fillId="0" borderId="3" xfId="7" applyFont="1" applyBorder="1" applyAlignment="1">
      <alignment vertical="center"/>
    </xf>
    <xf numFmtId="167" fontId="31" fillId="7" borderId="13" xfId="4" applyNumberFormat="1" applyFont="1" applyFill="1" applyBorder="1" applyAlignment="1">
      <alignment horizontal="center" vertical="center"/>
    </xf>
    <xf numFmtId="9" fontId="33" fillId="24" borderId="3" xfId="6" applyNumberFormat="1" applyFont="1" applyFill="1" applyBorder="1" applyAlignment="1">
      <alignment horizontal="center" vertical="center" wrapText="1"/>
    </xf>
    <xf numFmtId="0" fontId="12" fillId="11" borderId="18" xfId="3" applyFont="1" applyFill="1" applyBorder="1" applyAlignment="1">
      <alignment horizontal="center" vertical="center" wrapText="1"/>
    </xf>
    <xf numFmtId="0" fontId="12" fillId="10" borderId="80" xfId="3" applyFont="1" applyFill="1" applyBorder="1" applyAlignment="1">
      <alignment horizontal="center" vertical="center" wrapText="1"/>
    </xf>
    <xf numFmtId="0" fontId="36" fillId="11" borderId="10" xfId="3" applyFont="1" applyFill="1" applyBorder="1" applyAlignment="1">
      <alignment horizontal="center" vertical="center" wrapText="1"/>
    </xf>
    <xf numFmtId="0" fontId="34" fillId="14" borderId="3" xfId="3" applyFont="1" applyFill="1" applyBorder="1" applyAlignment="1">
      <alignment horizontal="center" vertical="center"/>
    </xf>
    <xf numFmtId="14" fontId="11" fillId="10" borderId="9" xfId="3" applyNumberFormat="1" applyFont="1" applyFill="1" applyBorder="1" applyAlignment="1">
      <alignment horizontal="center" vertical="center" wrapText="1"/>
    </xf>
    <xf numFmtId="14" fontId="11" fillId="10" borderId="7" xfId="3" applyNumberFormat="1" applyFont="1" applyFill="1" applyBorder="1" applyAlignment="1">
      <alignment horizontal="center" vertical="center" wrapText="1"/>
    </xf>
    <xf numFmtId="14" fontId="11" fillId="10" borderId="10" xfId="3" applyNumberFormat="1" applyFont="1" applyFill="1" applyBorder="1" applyAlignment="1">
      <alignment horizontal="center" vertical="center" wrapText="1"/>
    </xf>
    <xf numFmtId="14" fontId="11" fillId="10" borderId="8" xfId="3" applyNumberFormat="1" applyFont="1" applyFill="1" applyBorder="1" applyAlignment="1">
      <alignment horizontal="center" vertical="center" wrapText="1"/>
    </xf>
    <xf numFmtId="0" fontId="44" fillId="0" borderId="0" xfId="3" applyFont="1" applyAlignment="1">
      <alignment horizontal="center" vertical="center" wrapText="1"/>
    </xf>
    <xf numFmtId="9" fontId="44" fillId="0" borderId="0" xfId="3" applyNumberFormat="1" applyFont="1" applyAlignment="1">
      <alignment horizontal="center" vertical="center" wrapText="1"/>
    </xf>
    <xf numFmtId="0" fontId="14" fillId="14" borderId="0" xfId="3" applyFont="1" applyFill="1"/>
    <xf numFmtId="0" fontId="11" fillId="10" borderId="4" xfId="3" applyFont="1" applyFill="1" applyBorder="1" applyAlignment="1">
      <alignment horizontal="center" vertical="center" wrapText="1"/>
    </xf>
    <xf numFmtId="0" fontId="11" fillId="10" borderId="21" xfId="3" applyFont="1" applyFill="1" applyBorder="1" applyAlignment="1">
      <alignment horizontal="center" vertical="center" wrapText="1"/>
    </xf>
    <xf numFmtId="0" fontId="11" fillId="10" borderId="20" xfId="3" applyFont="1" applyFill="1" applyBorder="1" applyAlignment="1">
      <alignment horizontal="center" vertical="center" wrapText="1"/>
    </xf>
    <xf numFmtId="0" fontId="11" fillId="10" borderId="22" xfId="3" applyFont="1" applyFill="1" applyBorder="1" applyAlignment="1">
      <alignment horizontal="center" vertical="center" wrapText="1"/>
    </xf>
    <xf numFmtId="0" fontId="11" fillId="10" borderId="23" xfId="3" applyFont="1" applyFill="1" applyBorder="1" applyAlignment="1">
      <alignment horizontal="center" vertical="center" wrapText="1"/>
    </xf>
    <xf numFmtId="0" fontId="51" fillId="0" borderId="10" xfId="3" applyFont="1" applyBorder="1" applyAlignment="1">
      <alignment horizontal="center" vertical="center" wrapText="1"/>
    </xf>
    <xf numFmtId="0" fontId="11" fillId="10" borderId="24" xfId="3" applyFont="1" applyFill="1" applyBorder="1" applyAlignment="1">
      <alignment horizontal="center" vertical="center" wrapText="1"/>
    </xf>
    <xf numFmtId="0" fontId="11" fillId="10" borderId="25" xfId="3" applyFont="1" applyFill="1" applyBorder="1" applyAlignment="1">
      <alignment horizontal="center" vertical="center" wrapText="1"/>
    </xf>
    <xf numFmtId="0" fontId="8" fillId="6" borderId="5" xfId="3" applyFont="1" applyFill="1" applyBorder="1" applyAlignment="1">
      <alignment horizontal="center" vertical="center" wrapText="1"/>
    </xf>
    <xf numFmtId="0" fontId="8" fillId="9" borderId="10" xfId="3" applyFont="1" applyFill="1" applyBorder="1" applyAlignment="1">
      <alignment horizontal="center" vertical="center" wrapText="1"/>
    </xf>
    <xf numFmtId="0" fontId="8" fillId="9" borderId="80" xfId="3" applyFont="1" applyFill="1" applyBorder="1" applyAlignment="1">
      <alignment horizontal="center" vertical="center" wrapText="1"/>
    </xf>
    <xf numFmtId="166" fontId="31" fillId="20" borderId="3" xfId="3" applyNumberFormat="1" applyFont="1" applyFill="1" applyBorder="1" applyAlignment="1">
      <alignment horizontal="center" vertical="center" wrapText="1"/>
    </xf>
    <xf numFmtId="0" fontId="41" fillId="0" borderId="3" xfId="3" applyFont="1" applyBorder="1" applyAlignment="1">
      <alignment horizontal="center" vertical="center"/>
    </xf>
    <xf numFmtId="0" fontId="41" fillId="0" borderId="7" xfId="3" applyFont="1" applyBorder="1" applyAlignment="1">
      <alignment horizontal="center" vertical="center"/>
    </xf>
    <xf numFmtId="169" fontId="40" fillId="0" borderId="3" xfId="3" applyNumberFormat="1" applyFont="1" applyBorder="1" applyAlignment="1">
      <alignment horizontal="right" vertical="center"/>
    </xf>
    <xf numFmtId="169" fontId="40" fillId="0" borderId="9" xfId="3" applyNumberFormat="1" applyFont="1" applyBorder="1" applyAlignment="1">
      <alignment horizontal="right" vertical="center"/>
    </xf>
    <xf numFmtId="44" fontId="41" fillId="0" borderId="8" xfId="3" applyNumberFormat="1" applyFont="1" applyBorder="1" applyAlignment="1">
      <alignment horizontal="center" vertical="center"/>
    </xf>
    <xf numFmtId="169" fontId="40" fillId="0" borderId="5" xfId="3" applyNumberFormat="1" applyFont="1" applyBorder="1" applyAlignment="1">
      <alignment horizontal="right" vertical="center"/>
    </xf>
    <xf numFmtId="169" fontId="40" fillId="0" borderId="10" xfId="3" applyNumberFormat="1" applyFont="1" applyBorder="1" applyAlignment="1">
      <alignment horizontal="right" vertical="center"/>
    </xf>
    <xf numFmtId="0" fontId="44" fillId="26" borderId="9" xfId="3" applyFont="1" applyFill="1" applyBorder="1" applyAlignment="1">
      <alignment horizontal="center" vertical="center"/>
    </xf>
    <xf numFmtId="167" fontId="9" fillId="0" borderId="6" xfId="7" applyNumberFormat="1" applyFont="1" applyBorder="1" applyAlignment="1">
      <alignment vertical="center"/>
    </xf>
    <xf numFmtId="168" fontId="31" fillId="14" borderId="12" xfId="4" applyNumberFormat="1" applyFont="1" applyFill="1" applyBorder="1" applyAlignment="1">
      <alignment horizontal="center" vertical="center"/>
    </xf>
    <xf numFmtId="44" fontId="31" fillId="14" borderId="12" xfId="4" applyNumberFormat="1" applyFont="1" applyFill="1" applyBorder="1" applyAlignment="1">
      <alignment horizontal="center" vertical="center"/>
    </xf>
    <xf numFmtId="44" fontId="41" fillId="0" borderId="92" xfId="3" applyNumberFormat="1" applyFont="1" applyBorder="1" applyAlignment="1">
      <alignment horizontal="center" vertical="center" wrapText="1" readingOrder="1"/>
    </xf>
    <xf numFmtId="44" fontId="41" fillId="0" borderId="93" xfId="3" applyNumberFormat="1" applyFont="1" applyBorder="1" applyAlignment="1">
      <alignment horizontal="center" vertical="center" wrapText="1" readingOrder="1"/>
    </xf>
    <xf numFmtId="168" fontId="31" fillId="14" borderId="3" xfId="4" applyNumberFormat="1" applyFont="1" applyFill="1" applyBorder="1" applyAlignment="1">
      <alignment horizontal="center" vertical="center"/>
    </xf>
    <xf numFmtId="168" fontId="41" fillId="0" borderId="12" xfId="3" applyNumberFormat="1" applyFont="1" applyBorder="1" applyAlignment="1">
      <alignment vertical="center" wrapText="1" readingOrder="1"/>
    </xf>
    <xf numFmtId="44" fontId="41" fillId="0" borderId="12" xfId="3" applyNumberFormat="1" applyFont="1" applyBorder="1" applyAlignment="1">
      <alignment vertical="center" wrapText="1" readingOrder="1"/>
    </xf>
    <xf numFmtId="44" fontId="9" fillId="0" borderId="9" xfId="7" applyFont="1" applyBorder="1" applyAlignment="1">
      <alignment vertical="center"/>
    </xf>
    <xf numFmtId="44" fontId="41" fillId="0" borderId="94" xfId="3" applyNumberFormat="1" applyFont="1" applyBorder="1" applyAlignment="1">
      <alignment horizontal="center" vertical="center" wrapText="1" readingOrder="1"/>
    </xf>
    <xf numFmtId="44" fontId="41" fillId="0" borderId="95" xfId="3" applyNumberFormat="1" applyFont="1" applyBorder="1" applyAlignment="1">
      <alignment horizontal="center" vertical="center" wrapText="1" readingOrder="1"/>
    </xf>
    <xf numFmtId="0" fontId="41" fillId="14" borderId="3" xfId="3" applyFont="1" applyFill="1" applyBorder="1" applyAlignment="1">
      <alignment horizontal="center" vertical="center"/>
    </xf>
    <xf numFmtId="168" fontId="9" fillId="14" borderId="3" xfId="3" applyNumberFormat="1" applyFont="1" applyFill="1" applyBorder="1" applyAlignment="1">
      <alignment horizontal="center" vertical="center"/>
    </xf>
    <xf numFmtId="167" fontId="9" fillId="14" borderId="3" xfId="7" applyNumberFormat="1" applyFont="1" applyFill="1" applyBorder="1" applyAlignment="1">
      <alignment vertical="center"/>
    </xf>
    <xf numFmtId="0" fontId="44" fillId="14" borderId="5" xfId="3" applyFont="1" applyFill="1" applyBorder="1" applyAlignment="1">
      <alignment horizontal="center" vertical="center"/>
    </xf>
    <xf numFmtId="0" fontId="44" fillId="14" borderId="10" xfId="3" applyFont="1" applyFill="1" applyBorder="1" applyAlignment="1">
      <alignment horizontal="center" vertical="center" wrapText="1"/>
    </xf>
    <xf numFmtId="168" fontId="31" fillId="14" borderId="6" xfId="4" applyNumberFormat="1" applyFont="1" applyFill="1" applyBorder="1" applyAlignment="1">
      <alignment horizontal="center" vertical="center"/>
    </xf>
    <xf numFmtId="0" fontId="41" fillId="14" borderId="5" xfId="3" applyFont="1" applyFill="1" applyBorder="1" applyAlignment="1">
      <alignment horizontal="center" vertical="center"/>
    </xf>
    <xf numFmtId="0" fontId="33" fillId="24" borderId="3" xfId="6" applyNumberFormat="1" applyFont="1" applyFill="1" applyBorder="1" applyAlignment="1">
      <alignment horizontal="center" vertical="center"/>
    </xf>
    <xf numFmtId="44" fontId="41" fillId="0" borderId="0" xfId="3" applyNumberFormat="1" applyFont="1" applyAlignment="1">
      <alignment horizontal="center" vertical="center"/>
    </xf>
    <xf numFmtId="44" fontId="41" fillId="0" borderId="11" xfId="3" applyNumberFormat="1" applyFont="1" applyBorder="1" applyAlignment="1">
      <alignment horizontal="center" vertical="center"/>
    </xf>
    <xf numFmtId="0" fontId="44" fillId="14" borderId="5" xfId="3" applyFont="1" applyFill="1" applyBorder="1" applyAlignment="1">
      <alignment horizontal="center" vertical="center" wrapText="1"/>
    </xf>
    <xf numFmtId="164" fontId="8" fillId="24" borderId="61" xfId="5" applyNumberFormat="1" applyFont="1" applyFill="1" applyBorder="1" applyAlignment="1">
      <alignment horizontal="center" vertical="center" wrapText="1"/>
    </xf>
    <xf numFmtId="0" fontId="8" fillId="6" borderId="3" xfId="3" applyFont="1" applyFill="1" applyBorder="1" applyAlignment="1">
      <alignment horizontal="center" vertical="center" wrapText="1"/>
    </xf>
    <xf numFmtId="0" fontId="8" fillId="9" borderId="9" xfId="3" applyFont="1" applyFill="1" applyBorder="1" applyAlignment="1">
      <alignment horizontal="center" vertical="center" wrapText="1"/>
    </xf>
    <xf numFmtId="0" fontId="8" fillId="9" borderId="79" xfId="3" applyFont="1" applyFill="1" applyBorder="1" applyAlignment="1">
      <alignment horizontal="center" vertical="center" wrapText="1"/>
    </xf>
    <xf numFmtId="0" fontId="8" fillId="11" borderId="9" xfId="3" applyFont="1" applyFill="1" applyBorder="1" applyAlignment="1">
      <alignment horizontal="center" vertical="center" wrapText="1"/>
    </xf>
    <xf numFmtId="0" fontId="8" fillId="11" borderId="10" xfId="3" applyFont="1" applyFill="1" applyBorder="1" applyAlignment="1">
      <alignment horizontal="center" vertical="center" wrapText="1"/>
    </xf>
    <xf numFmtId="14" fontId="9" fillId="9" borderId="9" xfId="3" applyNumberFormat="1" applyFont="1" applyFill="1" applyBorder="1" applyAlignment="1">
      <alignment horizontal="center" vertical="center" wrapText="1"/>
    </xf>
    <xf numFmtId="0" fontId="8" fillId="9" borderId="73" xfId="3" applyFont="1" applyFill="1" applyBorder="1" applyAlignment="1">
      <alignment horizontal="center" vertical="center" wrapText="1"/>
    </xf>
    <xf numFmtId="0" fontId="8" fillId="11" borderId="5" xfId="3" applyFont="1" applyFill="1" applyBorder="1" applyAlignment="1">
      <alignment horizontal="center" vertical="center" wrapText="1"/>
    </xf>
    <xf numFmtId="167" fontId="9" fillId="0" borderId="9" xfId="7" applyNumberFormat="1" applyFont="1" applyBorder="1" applyAlignment="1">
      <alignment vertical="center"/>
    </xf>
    <xf numFmtId="44" fontId="9" fillId="0" borderId="0" xfId="7" applyFont="1" applyBorder="1" applyAlignment="1">
      <alignment horizontal="center" vertical="center"/>
    </xf>
    <xf numFmtId="0" fontId="8" fillId="9" borderId="5" xfId="3" applyFont="1" applyFill="1" applyBorder="1" applyAlignment="1">
      <alignment horizontal="center" vertical="center" wrapText="1"/>
    </xf>
    <xf numFmtId="0" fontId="9" fillId="9" borderId="5" xfId="3" applyFont="1" applyFill="1" applyBorder="1" applyAlignment="1">
      <alignment horizontal="center" vertical="center" wrapText="1"/>
    </xf>
    <xf numFmtId="0" fontId="8" fillId="9" borderId="68" xfId="3" applyFont="1" applyFill="1" applyBorder="1" applyAlignment="1">
      <alignment horizontal="center" vertical="center" wrapText="1"/>
    </xf>
    <xf numFmtId="0" fontId="8" fillId="8" borderId="15" xfId="3" applyFont="1" applyFill="1" applyBorder="1" applyAlignment="1">
      <alignment horizontal="center" vertical="center" wrapText="1"/>
    </xf>
    <xf numFmtId="0" fontId="9" fillId="7" borderId="15" xfId="3" applyFont="1" applyFill="1" applyBorder="1" applyAlignment="1">
      <alignment horizontal="center" vertical="center" wrapText="1"/>
    </xf>
    <xf numFmtId="0" fontId="9" fillId="7" borderId="16" xfId="3" applyFont="1" applyFill="1" applyBorder="1" applyAlignment="1">
      <alignment horizontal="center" vertical="center" wrapText="1"/>
    </xf>
    <xf numFmtId="0" fontId="9" fillId="12" borderId="3" xfId="3" applyFont="1" applyFill="1" applyBorder="1" applyAlignment="1" applyProtection="1">
      <alignment horizontal="center" vertical="center" wrapText="1"/>
      <protection locked="0"/>
    </xf>
    <xf numFmtId="165" fontId="8" fillId="12" borderId="73" xfId="1" applyNumberFormat="1" applyFont="1" applyFill="1" applyBorder="1" applyAlignment="1" applyProtection="1">
      <alignment horizontal="center" vertical="center" wrapText="1"/>
      <protection locked="0"/>
    </xf>
    <xf numFmtId="0" fontId="8" fillId="25" borderId="79" xfId="3" applyFont="1" applyFill="1" applyBorder="1" applyAlignment="1">
      <alignment horizontal="center" vertical="center" wrapText="1"/>
    </xf>
    <xf numFmtId="166" fontId="31" fillId="13" borderId="9" xfId="3" applyNumberFormat="1" applyFont="1" applyFill="1" applyBorder="1" applyAlignment="1">
      <alignment horizontal="center" vertical="center" wrapText="1"/>
    </xf>
    <xf numFmtId="166" fontId="31" fillId="12" borderId="3" xfId="3" applyNumberFormat="1" applyFont="1" applyFill="1" applyBorder="1" applyAlignment="1" applyProtection="1">
      <alignment horizontal="center" vertical="center" wrapText="1"/>
      <protection locked="0"/>
    </xf>
    <xf numFmtId="166" fontId="31" fillId="13" borderId="3" xfId="3" applyNumberFormat="1" applyFont="1" applyFill="1" applyBorder="1" applyAlignment="1">
      <alignment horizontal="center" vertical="center" wrapText="1"/>
    </xf>
    <xf numFmtId="167" fontId="41" fillId="0" borderId="9" xfId="3" applyNumberFormat="1" applyFont="1" applyBorder="1" applyAlignment="1">
      <alignment horizontal="center" vertical="center"/>
    </xf>
    <xf numFmtId="44" fontId="31" fillId="14" borderId="3" xfId="4" applyNumberFormat="1" applyFont="1" applyFill="1" applyBorder="1" applyAlignment="1">
      <alignment horizontal="center" vertical="center"/>
    </xf>
    <xf numFmtId="44" fontId="31" fillId="14" borderId="6" xfId="4" applyNumberFormat="1" applyFont="1" applyFill="1" applyBorder="1" applyAlignment="1">
      <alignment horizontal="center" vertical="center"/>
    </xf>
    <xf numFmtId="9" fontId="37" fillId="24" borderId="100" xfId="5" applyFont="1" applyFill="1" applyBorder="1" applyAlignment="1">
      <alignment horizontal="center" vertical="center" wrapText="1"/>
    </xf>
    <xf numFmtId="0" fontId="8" fillId="8" borderId="18" xfId="3" applyFont="1" applyFill="1" applyBorder="1" applyAlignment="1">
      <alignment horizontal="center" vertical="center" wrapText="1"/>
    </xf>
    <xf numFmtId="0" fontId="9" fillId="7" borderId="18" xfId="3" applyFont="1" applyFill="1" applyBorder="1" applyAlignment="1">
      <alignment horizontal="center" vertical="center" wrapText="1"/>
    </xf>
    <xf numFmtId="0" fontId="9" fillId="7" borderId="19" xfId="3" applyFont="1" applyFill="1" applyBorder="1" applyAlignment="1">
      <alignment horizontal="center" vertical="center" wrapText="1"/>
    </xf>
    <xf numFmtId="0" fontId="8" fillId="25" borderId="80" xfId="3" applyFont="1" applyFill="1" applyBorder="1" applyAlignment="1">
      <alignment horizontal="center" vertical="center" wrapText="1"/>
    </xf>
    <xf numFmtId="0" fontId="32" fillId="23" borderId="10" xfId="3" applyFont="1" applyFill="1" applyBorder="1" applyAlignment="1">
      <alignment horizontal="center" vertical="center"/>
    </xf>
    <xf numFmtId="169" fontId="41" fillId="0" borderId="10" xfId="3" applyNumberFormat="1" applyFont="1" applyBorder="1" applyAlignment="1">
      <alignment horizontal="right" vertical="center"/>
    </xf>
    <xf numFmtId="9" fontId="33" fillId="24" borderId="100" xfId="5" applyFont="1" applyFill="1" applyBorder="1" applyAlignment="1">
      <alignment horizontal="center" vertical="center" wrapText="1"/>
    </xf>
    <xf numFmtId="9" fontId="8" fillId="8" borderId="18" xfId="3" applyNumberFormat="1" applyFont="1" applyFill="1" applyBorder="1" applyAlignment="1">
      <alignment horizontal="center" vertical="center" wrapText="1"/>
    </xf>
    <xf numFmtId="9" fontId="8" fillId="25" borderId="10" xfId="3" applyNumberFormat="1" applyFont="1" applyFill="1" applyBorder="1" applyAlignment="1">
      <alignment horizontal="center" vertical="center" wrapText="1"/>
    </xf>
    <xf numFmtId="1" fontId="8" fillId="8" borderId="18" xfId="3" applyNumberFormat="1" applyFont="1" applyFill="1" applyBorder="1" applyAlignment="1">
      <alignment horizontal="center" vertical="center" wrapText="1"/>
    </xf>
    <xf numFmtId="44" fontId="31" fillId="14" borderId="3" xfId="7" applyFont="1" applyFill="1" applyBorder="1" applyAlignment="1">
      <alignment horizontal="center" vertical="center"/>
    </xf>
    <xf numFmtId="42" fontId="31" fillId="14" borderId="3" xfId="4" applyFont="1" applyFill="1" applyBorder="1" applyAlignment="1">
      <alignment horizontal="center" vertical="center"/>
    </xf>
    <xf numFmtId="49" fontId="9" fillId="7" borderId="6" xfId="3" applyNumberFormat="1" applyFont="1" applyFill="1" applyBorder="1" applyAlignment="1" applyProtection="1">
      <alignment horizontal="center" vertical="center" wrapText="1"/>
      <protection locked="0"/>
    </xf>
    <xf numFmtId="9" fontId="8" fillId="25" borderId="80" xfId="3" applyNumberFormat="1" applyFont="1" applyFill="1" applyBorder="1" applyAlignment="1">
      <alignment horizontal="center" vertical="center" wrapText="1"/>
    </xf>
    <xf numFmtId="49" fontId="9" fillId="12" borderId="3" xfId="3" applyNumberFormat="1" applyFont="1" applyFill="1" applyBorder="1" applyAlignment="1" applyProtection="1">
      <alignment horizontal="center" vertical="center" wrapText="1"/>
      <protection locked="0"/>
    </xf>
    <xf numFmtId="0" fontId="9" fillId="7" borderId="19" xfId="3" applyFont="1" applyFill="1" applyBorder="1" applyAlignment="1">
      <alignment horizontal="center" vertical="center"/>
    </xf>
    <xf numFmtId="0" fontId="9" fillId="10" borderId="3" xfId="3" applyFont="1" applyFill="1" applyBorder="1" applyAlignment="1">
      <alignment horizontal="center" vertical="center" wrapText="1"/>
    </xf>
    <xf numFmtId="0" fontId="9" fillId="10" borderId="19" xfId="3" applyFont="1" applyFill="1" applyBorder="1" applyAlignment="1">
      <alignment horizontal="center" vertical="center" wrapText="1"/>
    </xf>
    <xf numFmtId="0" fontId="8" fillId="25" borderId="68" xfId="3" applyFont="1" applyFill="1" applyBorder="1" applyAlignment="1">
      <alignment horizontal="center" vertical="center" wrapText="1"/>
    </xf>
    <xf numFmtId="0" fontId="33" fillId="24" borderId="61" xfId="5" applyNumberFormat="1" applyFont="1" applyFill="1" applyBorder="1" applyAlignment="1">
      <alignment horizontal="center" vertical="center" wrapText="1"/>
    </xf>
    <xf numFmtId="0" fontId="8" fillId="25" borderId="73" xfId="3" applyFont="1" applyFill="1" applyBorder="1" applyAlignment="1">
      <alignment horizontal="center" vertical="center" wrapText="1"/>
    </xf>
    <xf numFmtId="0" fontId="8" fillId="8" borderId="21" xfId="3" applyFont="1" applyFill="1" applyBorder="1" applyAlignment="1">
      <alignment horizontal="center" vertical="center" wrapText="1"/>
    </xf>
    <xf numFmtId="49" fontId="9" fillId="7" borderId="4" xfId="3" applyNumberFormat="1" applyFont="1" applyFill="1" applyBorder="1" applyAlignment="1" applyProtection="1">
      <alignment horizontal="center" vertical="center" wrapText="1"/>
      <protection locked="0"/>
    </xf>
    <xf numFmtId="0" fontId="9" fillId="7" borderId="21" xfId="3" applyFont="1" applyFill="1" applyBorder="1" applyAlignment="1">
      <alignment horizontal="center" vertical="center" wrapText="1"/>
    </xf>
    <xf numFmtId="0" fontId="9" fillId="7" borderId="24" xfId="3" applyFont="1" applyFill="1" applyBorder="1" applyAlignment="1">
      <alignment horizontal="center" vertical="center" wrapText="1"/>
    </xf>
    <xf numFmtId="0" fontId="9" fillId="7" borderId="4" xfId="3" applyFont="1" applyFill="1" applyBorder="1" applyAlignment="1" applyProtection="1">
      <alignment horizontal="center" vertical="center" wrapText="1"/>
      <protection locked="0"/>
    </xf>
    <xf numFmtId="0" fontId="8" fillId="7" borderId="4" xfId="3" applyFont="1" applyFill="1" applyBorder="1" applyAlignment="1" applyProtection="1">
      <alignment horizontal="center" vertical="center" wrapText="1"/>
      <protection locked="0"/>
    </xf>
    <xf numFmtId="49" fontId="9" fillId="7" borderId="9" xfId="3" applyNumberFormat="1" applyFont="1" applyFill="1" applyBorder="1" applyAlignment="1" applyProtection="1">
      <alignment horizontal="center" vertical="center" wrapText="1"/>
      <protection locked="0"/>
    </xf>
    <xf numFmtId="49" fontId="9" fillId="7" borderId="12" xfId="3" applyNumberFormat="1" applyFont="1" applyFill="1" applyBorder="1" applyAlignment="1" applyProtection="1">
      <alignment horizontal="center" vertical="center" wrapText="1"/>
      <protection locked="0"/>
    </xf>
    <xf numFmtId="0" fontId="9" fillId="7" borderId="12" xfId="3" applyFont="1" applyFill="1" applyBorder="1" applyAlignment="1">
      <alignment horizontal="center" vertical="center" wrapText="1"/>
    </xf>
    <xf numFmtId="0" fontId="9" fillId="7" borderId="12" xfId="3" applyFont="1" applyFill="1" applyBorder="1" applyAlignment="1" applyProtection="1">
      <alignment horizontal="center" vertical="center" wrapText="1"/>
      <protection locked="0"/>
    </xf>
    <xf numFmtId="167" fontId="31" fillId="7" borderId="3" xfId="4" applyNumberFormat="1" applyFont="1" applyFill="1" applyBorder="1" applyAlignment="1">
      <alignment vertical="center"/>
    </xf>
    <xf numFmtId="1" fontId="8" fillId="8" borderId="3" xfId="3" applyNumberFormat="1" applyFont="1" applyFill="1" applyBorder="1" applyAlignment="1">
      <alignment horizontal="center" vertical="center" wrapText="1"/>
    </xf>
    <xf numFmtId="1" fontId="8" fillId="25" borderId="80" xfId="3" applyNumberFormat="1" applyFont="1" applyFill="1" applyBorder="1" applyAlignment="1">
      <alignment horizontal="center" vertical="center" wrapText="1"/>
    </xf>
    <xf numFmtId="0" fontId="51" fillId="0" borderId="9" xfId="3" applyFont="1" applyBorder="1" applyAlignment="1">
      <alignment horizontal="center" vertical="center" wrapText="1"/>
    </xf>
    <xf numFmtId="1" fontId="33" fillId="24" borderId="4" xfId="5" applyNumberFormat="1" applyFont="1" applyFill="1" applyBorder="1" applyAlignment="1">
      <alignment horizontal="center" vertical="center"/>
    </xf>
    <xf numFmtId="0" fontId="52" fillId="7" borderId="3" xfId="3" applyFont="1" applyFill="1" applyBorder="1" applyAlignment="1">
      <alignment horizontal="center" vertical="center"/>
    </xf>
    <xf numFmtId="0" fontId="10" fillId="0" borderId="108" xfId="3" applyBorder="1"/>
    <xf numFmtId="49" fontId="9" fillId="7" borderId="5" xfId="3" applyNumberFormat="1" applyFont="1" applyFill="1" applyBorder="1" applyAlignment="1" applyProtection="1">
      <alignment horizontal="center" vertical="center" wrapText="1"/>
      <protection locked="0"/>
    </xf>
    <xf numFmtId="0" fontId="9" fillId="7" borderId="5" xfId="3" applyFont="1" applyFill="1" applyBorder="1" applyAlignment="1" applyProtection="1">
      <alignment horizontal="center" vertical="center" wrapText="1"/>
      <protection locked="0"/>
    </xf>
    <xf numFmtId="0" fontId="10" fillId="0" borderId="101" xfId="3" applyBorder="1"/>
    <xf numFmtId="0" fontId="9" fillId="5" borderId="26" xfId="3" applyFont="1" applyFill="1" applyBorder="1" applyAlignment="1" applyProtection="1">
      <alignment horizontal="center" vertical="center" wrapText="1"/>
      <protection locked="0"/>
    </xf>
    <xf numFmtId="49" fontId="9" fillId="5" borderId="9" xfId="3" applyNumberFormat="1" applyFont="1" applyFill="1" applyBorder="1" applyAlignment="1" applyProtection="1">
      <alignment horizontal="center" vertical="center" wrapText="1"/>
      <protection locked="0"/>
    </xf>
    <xf numFmtId="0" fontId="9" fillId="5" borderId="3" xfId="3" applyFont="1" applyFill="1" applyBorder="1" applyAlignment="1">
      <alignment horizontal="center" vertical="center" wrapText="1"/>
    </xf>
    <xf numFmtId="0" fontId="8" fillId="20" borderId="10" xfId="3" applyFont="1" applyFill="1" applyBorder="1" applyAlignment="1">
      <alignment horizontal="center" vertical="center" wrapText="1"/>
    </xf>
    <xf numFmtId="9" fontId="8" fillId="20" borderId="10" xfId="3" applyNumberFormat="1" applyFont="1" applyFill="1" applyBorder="1" applyAlignment="1">
      <alignment horizontal="center" vertical="center" wrapText="1"/>
    </xf>
    <xf numFmtId="9" fontId="8" fillId="20" borderId="80" xfId="3" applyNumberFormat="1" applyFont="1" applyFill="1" applyBorder="1" applyAlignment="1">
      <alignment horizontal="center" vertical="center" wrapText="1"/>
    </xf>
    <xf numFmtId="44" fontId="9" fillId="14" borderId="6" xfId="7" applyFont="1" applyFill="1" applyBorder="1" applyAlignment="1">
      <alignment horizontal="center" vertical="center"/>
    </xf>
    <xf numFmtId="8" fontId="41" fillId="14" borderId="112" xfId="3" applyNumberFormat="1" applyFont="1" applyFill="1" applyBorder="1" applyAlignment="1">
      <alignment horizontal="center" vertical="center" wrapText="1" readingOrder="1"/>
    </xf>
    <xf numFmtId="8" fontId="41" fillId="14" borderId="84" xfId="3" applyNumberFormat="1" applyFont="1" applyFill="1" applyBorder="1" applyAlignment="1">
      <alignment horizontal="center" vertical="center" wrapText="1" readingOrder="1"/>
    </xf>
    <xf numFmtId="8" fontId="41" fillId="14" borderId="95" xfId="3" applyNumberFormat="1" applyFont="1" applyFill="1" applyBorder="1" applyAlignment="1">
      <alignment horizontal="center" vertical="center" wrapText="1" readingOrder="1"/>
    </xf>
    <xf numFmtId="44" fontId="9" fillId="14" borderId="114" xfId="7" applyFont="1" applyFill="1" applyBorder="1" applyAlignment="1">
      <alignment horizontal="center" vertical="center"/>
    </xf>
    <xf numFmtId="0" fontId="44" fillId="0" borderId="3" xfId="3" applyFont="1" applyBorder="1" applyAlignment="1">
      <alignment horizontal="center" wrapText="1"/>
    </xf>
    <xf numFmtId="1" fontId="8" fillId="6" borderId="3" xfId="5" applyNumberFormat="1" applyFont="1" applyFill="1" applyBorder="1" applyAlignment="1" applyProtection="1">
      <alignment horizontal="center" vertical="center" wrapText="1"/>
      <protection locked="0"/>
    </xf>
    <xf numFmtId="2" fontId="8" fillId="7" borderId="3" xfId="1" applyNumberFormat="1" applyFont="1" applyFill="1" applyBorder="1" applyAlignment="1" applyProtection="1">
      <alignment horizontal="center" vertical="center" wrapText="1"/>
      <protection locked="0"/>
    </xf>
    <xf numFmtId="168" fontId="9" fillId="0" borderId="3" xfId="7" applyNumberFormat="1" applyFont="1" applyBorder="1" applyAlignment="1">
      <alignment horizontal="left" vertical="center"/>
    </xf>
    <xf numFmtId="168" fontId="9" fillId="0" borderId="6" xfId="7" applyNumberFormat="1" applyFont="1" applyBorder="1" applyAlignment="1">
      <alignment horizontal="left" vertical="center"/>
    </xf>
    <xf numFmtId="44" fontId="9" fillId="0" borderId="118" xfId="7" applyFont="1" applyBorder="1" applyAlignment="1">
      <alignment horizontal="center" vertical="center"/>
    </xf>
    <xf numFmtId="167" fontId="31" fillId="25" borderId="3" xfId="3" applyNumberFormat="1" applyFont="1" applyFill="1" applyBorder="1" applyAlignment="1">
      <alignment vertical="center"/>
    </xf>
    <xf numFmtId="167" fontId="31" fillId="19" borderId="3" xfId="3" applyNumberFormat="1" applyFont="1" applyFill="1" applyBorder="1" applyAlignment="1">
      <alignment horizontal="center" vertical="center"/>
    </xf>
    <xf numFmtId="44" fontId="9" fillId="14" borderId="11" xfId="7" applyFont="1" applyFill="1" applyBorder="1" applyAlignment="1">
      <alignment horizontal="center" vertical="center"/>
    </xf>
    <xf numFmtId="0" fontId="34" fillId="14" borderId="3" xfId="3" applyFont="1" applyFill="1" applyBorder="1" applyAlignment="1">
      <alignment horizontal="center" vertical="center" wrapText="1"/>
    </xf>
    <xf numFmtId="167" fontId="31" fillId="25" borderId="5" xfId="7" applyNumberFormat="1" applyFont="1" applyFill="1" applyBorder="1" applyAlignment="1">
      <alignment vertical="center"/>
    </xf>
    <xf numFmtId="167" fontId="31" fillId="19" borderId="5" xfId="7" applyNumberFormat="1" applyFont="1" applyFill="1" applyBorder="1" applyAlignment="1">
      <alignment horizontal="center" vertical="center"/>
    </xf>
    <xf numFmtId="167" fontId="31" fillId="25" borderId="5" xfId="3" applyNumberFormat="1" applyFont="1" applyFill="1" applyBorder="1" applyAlignment="1">
      <alignment vertical="center"/>
    </xf>
    <xf numFmtId="167" fontId="31" fillId="25" borderId="5" xfId="4" applyNumberFormat="1" applyFont="1" applyFill="1" applyBorder="1" applyAlignment="1">
      <alignment horizontal="right" vertical="center"/>
    </xf>
    <xf numFmtId="167" fontId="31" fillId="25" borderId="5" xfId="4" applyNumberFormat="1" applyFont="1" applyFill="1" applyBorder="1" applyAlignment="1">
      <alignment vertical="center"/>
    </xf>
    <xf numFmtId="0" fontId="12" fillId="9" borderId="3" xfId="3" applyFont="1" applyFill="1" applyBorder="1" applyAlignment="1">
      <alignment horizontal="center" vertical="center" wrapText="1"/>
    </xf>
    <xf numFmtId="0" fontId="11" fillId="9" borderId="9" xfId="3" applyFont="1" applyFill="1" applyBorder="1" applyAlignment="1">
      <alignment horizontal="center" vertical="center" wrapText="1"/>
    </xf>
    <xf numFmtId="0" fontId="11" fillId="9" borderId="7" xfId="3" applyFont="1" applyFill="1" applyBorder="1" applyAlignment="1">
      <alignment horizontal="center" vertical="center" wrapText="1"/>
    </xf>
    <xf numFmtId="0" fontId="11" fillId="9" borderId="12" xfId="3" applyFont="1" applyFill="1" applyBorder="1" applyAlignment="1">
      <alignment horizontal="center" vertical="center" wrapText="1"/>
    </xf>
    <xf numFmtId="14" fontId="11" fillId="9" borderId="9" xfId="3" applyNumberFormat="1" applyFont="1" applyFill="1" applyBorder="1" applyAlignment="1">
      <alignment horizontal="center" vertical="center" wrapText="1"/>
    </xf>
    <xf numFmtId="14" fontId="11" fillId="9" borderId="7" xfId="3" applyNumberFormat="1" applyFont="1" applyFill="1" applyBorder="1" applyAlignment="1">
      <alignment horizontal="center" vertical="center" wrapText="1"/>
    </xf>
    <xf numFmtId="0" fontId="12" fillId="9" borderId="73" xfId="3" applyFont="1" applyFill="1" applyBorder="1" applyAlignment="1">
      <alignment horizontal="center" vertical="center" wrapText="1"/>
    </xf>
    <xf numFmtId="0" fontId="12" fillId="9" borderId="9" xfId="3" applyFont="1" applyFill="1" applyBorder="1" applyAlignment="1">
      <alignment horizontal="center" vertical="center" wrapText="1"/>
    </xf>
    <xf numFmtId="0" fontId="12" fillId="9" borderId="79" xfId="3" applyFont="1" applyFill="1" applyBorder="1" applyAlignment="1">
      <alignment horizontal="center" vertical="center" wrapText="1"/>
    </xf>
    <xf numFmtId="0" fontId="52" fillId="9" borderId="9" xfId="3" applyFont="1" applyFill="1" applyBorder="1" applyAlignment="1">
      <alignment horizontal="center" vertical="center" wrapText="1"/>
    </xf>
    <xf numFmtId="0" fontId="52" fillId="5" borderId="9" xfId="3" applyFont="1" applyFill="1" applyBorder="1" applyAlignment="1">
      <alignment horizontal="center" vertical="center"/>
    </xf>
    <xf numFmtId="0" fontId="52" fillId="5" borderId="9" xfId="3" applyFont="1" applyFill="1" applyBorder="1" applyAlignment="1">
      <alignment horizontal="center" vertical="center" wrapText="1"/>
    </xf>
    <xf numFmtId="167" fontId="31" fillId="9" borderId="3" xfId="4" applyNumberFormat="1" applyFont="1" applyFill="1" applyBorder="1" applyAlignment="1">
      <alignment horizontal="center" vertical="center"/>
    </xf>
    <xf numFmtId="0" fontId="46" fillId="23" borderId="6" xfId="3" applyFont="1" applyFill="1" applyBorder="1" applyAlignment="1">
      <alignment horizontal="center" vertical="center"/>
    </xf>
    <xf numFmtId="166" fontId="9" fillId="0" borderId="3" xfId="7" applyNumberFormat="1" applyFont="1" applyBorder="1" applyAlignment="1">
      <alignment vertical="center"/>
    </xf>
    <xf numFmtId="0" fontId="12" fillId="9" borderId="5" xfId="3" applyFont="1" applyFill="1" applyBorder="1" applyAlignment="1">
      <alignment horizontal="center" vertical="center" wrapText="1"/>
    </xf>
    <xf numFmtId="0" fontId="11" fillId="9" borderId="10" xfId="3" applyFont="1" applyFill="1" applyBorder="1" applyAlignment="1">
      <alignment horizontal="center" vertical="center" wrapText="1"/>
    </xf>
    <xf numFmtId="0" fontId="11" fillId="9" borderId="27" xfId="3" applyFont="1" applyFill="1" applyBorder="1" applyAlignment="1">
      <alignment horizontal="center" vertical="center" wrapText="1"/>
    </xf>
    <xf numFmtId="0" fontId="11" fillId="9" borderId="5" xfId="3" applyFont="1" applyFill="1" applyBorder="1" applyAlignment="1">
      <alignment horizontal="center" vertical="center" wrapText="1"/>
    </xf>
    <xf numFmtId="14" fontId="11" fillId="9" borderId="10" xfId="3" applyNumberFormat="1" applyFont="1" applyFill="1" applyBorder="1" applyAlignment="1">
      <alignment horizontal="center" vertical="center" wrapText="1"/>
    </xf>
    <xf numFmtId="14" fontId="11" fillId="9" borderId="8" xfId="3" applyNumberFormat="1" applyFont="1" applyFill="1" applyBorder="1" applyAlignment="1">
      <alignment horizontal="center" vertical="center" wrapText="1"/>
    </xf>
    <xf numFmtId="0" fontId="12" fillId="9" borderId="68" xfId="3" applyFont="1" applyFill="1" applyBorder="1" applyAlignment="1">
      <alignment horizontal="center" vertical="center" wrapText="1"/>
    </xf>
    <xf numFmtId="0" fontId="12" fillId="9" borderId="10" xfId="3" applyFont="1" applyFill="1" applyBorder="1" applyAlignment="1">
      <alignment horizontal="center" vertical="center" wrapText="1"/>
    </xf>
    <xf numFmtId="0" fontId="12" fillId="9" borderId="80" xfId="3" applyFont="1" applyFill="1" applyBorder="1" applyAlignment="1">
      <alignment horizontal="center" vertical="center" wrapText="1"/>
    </xf>
    <xf numFmtId="0" fontId="52" fillId="9" borderId="10" xfId="3" applyFont="1" applyFill="1" applyBorder="1" applyAlignment="1">
      <alignment horizontal="center" vertical="center" wrapText="1"/>
    </xf>
    <xf numFmtId="0" fontId="52" fillId="5" borderId="10" xfId="3" applyFont="1" applyFill="1" applyBorder="1" applyAlignment="1">
      <alignment horizontal="center" vertical="center"/>
    </xf>
    <xf numFmtId="0" fontId="52" fillId="5" borderId="10" xfId="3" applyFont="1" applyFill="1" applyBorder="1" applyAlignment="1">
      <alignment horizontal="center" vertical="center" wrapText="1"/>
    </xf>
    <xf numFmtId="0" fontId="46" fillId="23" borderId="11" xfId="3" applyFont="1" applyFill="1" applyBorder="1" applyAlignment="1">
      <alignment horizontal="center" vertical="center"/>
    </xf>
    <xf numFmtId="0" fontId="44" fillId="0" borderId="85" xfId="3" applyFont="1" applyBorder="1" applyAlignment="1">
      <alignment horizontal="center" vertical="center" wrapText="1"/>
    </xf>
    <xf numFmtId="170" fontId="52" fillId="9" borderId="5" xfId="3" applyNumberFormat="1" applyFont="1" applyFill="1" applyBorder="1" applyAlignment="1">
      <alignment vertical="center"/>
    </xf>
    <xf numFmtId="9" fontId="46" fillId="23" borderId="5" xfId="3" applyNumberFormat="1" applyFont="1" applyFill="1" applyBorder="1" applyAlignment="1">
      <alignment horizontal="center" vertical="center"/>
    </xf>
    <xf numFmtId="170" fontId="52" fillId="14" borderId="5" xfId="3" applyNumberFormat="1" applyFont="1" applyFill="1" applyBorder="1" applyAlignment="1">
      <alignment vertical="center"/>
    </xf>
    <xf numFmtId="0" fontId="44" fillId="0" borderId="11" xfId="3" applyFont="1" applyBorder="1" applyAlignment="1">
      <alignment horizontal="center" vertical="center"/>
    </xf>
    <xf numFmtId="0" fontId="44" fillId="0" borderId="12" xfId="3" applyFont="1" applyBorder="1" applyAlignment="1">
      <alignment horizontal="center" vertical="center"/>
    </xf>
    <xf numFmtId="0" fontId="44" fillId="0" borderId="29" xfId="3" applyFont="1" applyBorder="1" applyAlignment="1">
      <alignment horizontal="center" vertical="center"/>
    </xf>
    <xf numFmtId="0" fontId="44" fillId="26" borderId="10" xfId="3" applyFont="1" applyFill="1" applyBorder="1" applyAlignment="1">
      <alignment horizontal="center" vertical="center" wrapText="1"/>
    </xf>
    <xf numFmtId="9" fontId="12" fillId="11" borderId="5" xfId="3" applyNumberFormat="1" applyFont="1" applyFill="1" applyBorder="1" applyAlignment="1">
      <alignment horizontal="center" vertical="center" wrapText="1"/>
    </xf>
    <xf numFmtId="9" fontId="12" fillId="9" borderId="10" xfId="3" applyNumberFormat="1" applyFont="1" applyFill="1" applyBorder="1" applyAlignment="1">
      <alignment horizontal="center" vertical="center" wrapText="1"/>
    </xf>
    <xf numFmtId="9" fontId="12" fillId="9" borderId="79" xfId="3" applyNumberFormat="1" applyFont="1" applyFill="1" applyBorder="1" applyAlignment="1">
      <alignment horizontal="center" vertical="center" wrapText="1"/>
    </xf>
    <xf numFmtId="167" fontId="31" fillId="9" borderId="3" xfId="3" applyNumberFormat="1" applyFont="1" applyFill="1" applyBorder="1" applyAlignment="1">
      <alignment vertical="center"/>
    </xf>
    <xf numFmtId="9" fontId="46" fillId="23" borderId="11" xfId="3" applyNumberFormat="1" applyFont="1" applyFill="1" applyBorder="1" applyAlignment="1">
      <alignment horizontal="center" vertical="center"/>
    </xf>
    <xf numFmtId="0" fontId="12" fillId="11" borderId="28" xfId="3" applyFont="1" applyFill="1" applyBorder="1" applyAlignment="1">
      <alignment horizontal="center" vertical="center" wrapText="1"/>
    </xf>
    <xf numFmtId="167" fontId="31" fillId="9" borderId="5" xfId="3" applyNumberFormat="1" applyFont="1" applyFill="1" applyBorder="1" applyAlignment="1">
      <alignment vertical="center"/>
    </xf>
    <xf numFmtId="0" fontId="46" fillId="23" borderId="5" xfId="3" applyFont="1" applyFill="1" applyBorder="1" applyAlignment="1">
      <alignment horizontal="center" vertical="center"/>
    </xf>
    <xf numFmtId="167" fontId="31" fillId="19" borderId="5" xfId="3" applyNumberFormat="1" applyFont="1" applyFill="1" applyBorder="1" applyAlignment="1">
      <alignment horizontal="center" vertical="center"/>
    </xf>
    <xf numFmtId="9" fontId="12" fillId="11" borderId="9" xfId="3" applyNumberFormat="1" applyFont="1" applyFill="1" applyBorder="1" applyAlignment="1">
      <alignment horizontal="center" vertical="center" wrapText="1"/>
    </xf>
    <xf numFmtId="9" fontId="12" fillId="9" borderId="80" xfId="3" applyNumberFormat="1" applyFont="1" applyFill="1" applyBorder="1" applyAlignment="1">
      <alignment horizontal="center" vertical="center" wrapText="1"/>
    </xf>
    <xf numFmtId="170" fontId="52" fillId="9" borderId="10" xfId="3" applyNumberFormat="1" applyFont="1" applyFill="1" applyBorder="1" applyAlignment="1">
      <alignment vertical="center"/>
    </xf>
    <xf numFmtId="170" fontId="52" fillId="14" borderId="10" xfId="3" applyNumberFormat="1" applyFont="1" applyFill="1" applyBorder="1" applyAlignment="1">
      <alignment vertical="center"/>
    </xf>
    <xf numFmtId="0" fontId="44" fillId="0" borderId="27" xfId="3" applyFont="1" applyBorder="1" applyAlignment="1">
      <alignment horizontal="center" vertical="center"/>
    </xf>
    <xf numFmtId="0" fontId="44" fillId="0" borderId="31" xfId="3" applyFont="1" applyBorder="1" applyAlignment="1">
      <alignment horizontal="center" vertical="center"/>
    </xf>
    <xf numFmtId="9" fontId="12" fillId="11" borderId="28" xfId="3" applyNumberFormat="1" applyFont="1" applyFill="1" applyBorder="1" applyAlignment="1">
      <alignment horizontal="center" vertical="center" wrapText="1"/>
    </xf>
    <xf numFmtId="0" fontId="11" fillId="9" borderId="28" xfId="3" applyFont="1" applyFill="1" applyBorder="1" applyAlignment="1">
      <alignment horizontal="center" vertical="center" wrapText="1"/>
    </xf>
    <xf numFmtId="9" fontId="46" fillId="23" borderId="11" xfId="3" applyNumberFormat="1" applyFont="1" applyFill="1" applyBorder="1" applyAlignment="1">
      <alignment horizontal="center" vertical="center" wrapText="1"/>
    </xf>
    <xf numFmtId="0" fontId="12" fillId="9" borderId="4" xfId="3" applyFont="1" applyFill="1" applyBorder="1" applyAlignment="1">
      <alignment horizontal="center" vertical="center" wrapText="1"/>
    </xf>
    <xf numFmtId="0" fontId="11" fillId="9" borderId="26" xfId="3" applyFont="1" applyFill="1" applyBorder="1" applyAlignment="1">
      <alignment horizontal="center" vertical="center" wrapText="1"/>
    </xf>
    <xf numFmtId="9" fontId="12" fillId="11" borderId="12" xfId="3" applyNumberFormat="1" applyFont="1" applyFill="1" applyBorder="1" applyAlignment="1">
      <alignment horizontal="center" vertical="center" wrapText="1"/>
    </xf>
    <xf numFmtId="0" fontId="11" fillId="9" borderId="29" xfId="3" applyFont="1" applyFill="1" applyBorder="1" applyAlignment="1">
      <alignment horizontal="center" vertical="center" wrapText="1"/>
    </xf>
    <xf numFmtId="0" fontId="11" fillId="9" borderId="0" xfId="3" applyFont="1" applyFill="1" applyAlignment="1">
      <alignment horizontal="center" vertical="center" wrapText="1"/>
    </xf>
    <xf numFmtId="0" fontId="11" fillId="9" borderId="30" xfId="3" applyFont="1" applyFill="1" applyBorder="1" applyAlignment="1">
      <alignment horizontal="center" vertical="center" wrapText="1"/>
    </xf>
    <xf numFmtId="14" fontId="11" fillId="9" borderId="26" xfId="3" applyNumberFormat="1" applyFont="1" applyFill="1" applyBorder="1" applyAlignment="1">
      <alignment horizontal="center" vertical="center" wrapText="1"/>
    </xf>
    <xf numFmtId="0" fontId="12" fillId="9" borderId="129" xfId="3" applyFont="1" applyFill="1" applyBorder="1" applyAlignment="1">
      <alignment horizontal="center" vertical="center" wrapText="1"/>
    </xf>
    <xf numFmtId="9" fontId="12" fillId="11" borderId="85" xfId="3" applyNumberFormat="1" applyFont="1" applyFill="1" applyBorder="1" applyAlignment="1">
      <alignment horizontal="center" vertical="center" wrapText="1"/>
    </xf>
    <xf numFmtId="9" fontId="12" fillId="9" borderId="28" xfId="3" applyNumberFormat="1" applyFont="1" applyFill="1" applyBorder="1" applyAlignment="1">
      <alignment horizontal="center" vertical="center" wrapText="1"/>
    </xf>
    <xf numFmtId="0" fontId="52" fillId="9" borderId="28" xfId="3" applyFont="1" applyFill="1" applyBorder="1" applyAlignment="1">
      <alignment horizontal="center" vertical="center" wrapText="1"/>
    </xf>
    <xf numFmtId="0" fontId="52" fillId="9" borderId="4" xfId="3" applyFont="1" applyFill="1" applyBorder="1" applyAlignment="1">
      <alignment horizontal="center" vertical="center" wrapText="1"/>
    </xf>
    <xf numFmtId="0" fontId="52" fillId="9" borderId="85" xfId="3" applyFont="1" applyFill="1" applyBorder="1" applyAlignment="1">
      <alignment horizontal="center" vertical="center" wrapText="1"/>
    </xf>
    <xf numFmtId="0" fontId="52" fillId="5" borderId="5" xfId="3" applyFont="1" applyFill="1" applyBorder="1" applyAlignment="1">
      <alignment horizontal="center" vertical="center"/>
    </xf>
    <xf numFmtId="167" fontId="31" fillId="9" borderId="4" xfId="3" applyNumberFormat="1" applyFont="1" applyFill="1" applyBorder="1" applyAlignment="1">
      <alignment horizontal="center" vertical="center"/>
    </xf>
    <xf numFmtId="170" fontId="52" fillId="9" borderId="12" xfId="3" applyNumberFormat="1" applyFont="1" applyFill="1" applyBorder="1" applyAlignment="1">
      <alignment vertical="center"/>
    </xf>
    <xf numFmtId="9" fontId="44" fillId="0" borderId="4" xfId="3" applyNumberFormat="1" applyFont="1" applyBorder="1" applyAlignment="1">
      <alignment horizontal="center" vertical="center"/>
    </xf>
    <xf numFmtId="170" fontId="52" fillId="14" borderId="12" xfId="3" applyNumberFormat="1" applyFont="1" applyFill="1" applyBorder="1" applyAlignment="1">
      <alignment vertical="center"/>
    </xf>
    <xf numFmtId="9" fontId="12" fillId="11" borderId="27" xfId="3" applyNumberFormat="1" applyFont="1" applyFill="1" applyBorder="1" applyAlignment="1">
      <alignment horizontal="center" vertical="center" wrapText="1"/>
    </xf>
    <xf numFmtId="0" fontId="11" fillId="9" borderId="31" xfId="3" applyFont="1" applyFill="1" applyBorder="1" applyAlignment="1">
      <alignment horizontal="center" vertical="center" wrapText="1"/>
    </xf>
    <xf numFmtId="0" fontId="11" fillId="9" borderId="32" xfId="3" applyFont="1" applyFill="1" applyBorder="1" applyAlignment="1">
      <alignment horizontal="center" vertical="center" wrapText="1"/>
    </xf>
    <xf numFmtId="0" fontId="12" fillId="9" borderId="62" xfId="3" applyFont="1" applyFill="1" applyBorder="1" applyAlignment="1">
      <alignment horizontal="center" vertical="center" wrapText="1"/>
    </xf>
    <xf numFmtId="9" fontId="44" fillId="0" borderId="12" xfId="3" applyNumberFormat="1" applyFont="1" applyBorder="1" applyAlignment="1">
      <alignment horizontal="center" vertical="center"/>
    </xf>
    <xf numFmtId="0" fontId="44" fillId="0" borderId="28" xfId="3" applyFont="1" applyBorder="1" applyAlignment="1">
      <alignment horizontal="center" vertical="center" wrapText="1"/>
    </xf>
    <xf numFmtId="9" fontId="44" fillId="0" borderId="27" xfId="3" applyNumberFormat="1" applyFont="1" applyBorder="1" applyAlignment="1">
      <alignment horizontal="center" vertical="center"/>
    </xf>
    <xf numFmtId="9" fontId="33" fillId="24" borderId="6" xfId="5" applyFont="1" applyFill="1" applyBorder="1" applyAlignment="1">
      <alignment horizontal="center" vertical="center"/>
    </xf>
    <xf numFmtId="0" fontId="44" fillId="26" borderId="85" xfId="3" applyFont="1" applyFill="1" applyBorder="1" applyAlignment="1">
      <alignment horizontal="center" vertical="center" wrapText="1"/>
    </xf>
    <xf numFmtId="44" fontId="9" fillId="0" borderId="9" xfId="7" applyFont="1" applyBorder="1" applyAlignment="1">
      <alignment horizontal="center" vertical="center"/>
    </xf>
    <xf numFmtId="9" fontId="44" fillId="0" borderId="11" xfId="3" applyNumberFormat="1" applyFont="1" applyBorder="1" applyAlignment="1">
      <alignment horizontal="center" vertical="center"/>
    </xf>
    <xf numFmtId="0" fontId="44" fillId="0" borderId="25" xfId="3" applyFont="1" applyBorder="1" applyAlignment="1">
      <alignment horizontal="center" vertical="center" wrapText="1"/>
    </xf>
    <xf numFmtId="9" fontId="37" fillId="24" borderId="3" xfId="6" applyNumberFormat="1" applyFont="1" applyFill="1" applyBorder="1" applyAlignment="1">
      <alignment horizontal="center" vertical="center"/>
    </xf>
    <xf numFmtId="167" fontId="31" fillId="9" borderId="25" xfId="3" applyNumberFormat="1" applyFont="1" applyFill="1" applyBorder="1" applyAlignment="1">
      <alignment vertical="center"/>
    </xf>
    <xf numFmtId="9" fontId="46" fillId="23" borderId="25" xfId="3" applyNumberFormat="1" applyFont="1" applyFill="1" applyBorder="1" applyAlignment="1">
      <alignment horizontal="center" vertical="center"/>
    </xf>
    <xf numFmtId="0" fontId="52" fillId="5" borderId="8" xfId="3" applyFont="1" applyFill="1" applyBorder="1" applyAlignment="1">
      <alignment horizontal="center" vertical="center" wrapText="1"/>
    </xf>
    <xf numFmtId="167" fontId="31" fillId="9" borderId="12" xfId="3" applyNumberFormat="1" applyFont="1" applyFill="1" applyBorder="1" applyAlignment="1">
      <alignment vertical="center"/>
    </xf>
    <xf numFmtId="168" fontId="8" fillId="0" borderId="6" xfId="3" applyNumberFormat="1" applyFont="1" applyBorder="1" applyAlignment="1">
      <alignment horizontal="center" vertical="center"/>
    </xf>
    <xf numFmtId="9" fontId="46" fillId="23" borderId="12" xfId="3" applyNumberFormat="1" applyFont="1" applyFill="1" applyBorder="1" applyAlignment="1">
      <alignment horizontal="center" vertical="center"/>
    </xf>
    <xf numFmtId="168" fontId="9" fillId="0" borderId="9" xfId="3" applyNumberFormat="1" applyFont="1" applyBorder="1" applyAlignment="1">
      <alignment horizontal="center" vertical="center"/>
    </xf>
    <xf numFmtId="0" fontId="52" fillId="10" borderId="8" xfId="3" applyFont="1" applyFill="1" applyBorder="1" applyAlignment="1">
      <alignment horizontal="center" vertical="center" wrapText="1"/>
    </xf>
    <xf numFmtId="169" fontId="52" fillId="10" borderId="12" xfId="3" applyNumberFormat="1" applyFont="1" applyFill="1" applyBorder="1" applyAlignment="1">
      <alignment horizontal="center" vertical="center"/>
    </xf>
    <xf numFmtId="169" fontId="52" fillId="10" borderId="10" xfId="3" applyNumberFormat="1" applyFont="1" applyFill="1" applyBorder="1" applyAlignment="1">
      <alignment horizontal="center" vertical="center"/>
    </xf>
    <xf numFmtId="166" fontId="35" fillId="0" borderId="6" xfId="7" applyNumberFormat="1" applyFont="1" applyBorder="1" applyAlignment="1">
      <alignment vertical="center"/>
    </xf>
    <xf numFmtId="170" fontId="35" fillId="0" borderId="12" xfId="7" applyNumberFormat="1" applyFont="1" applyBorder="1" applyAlignment="1">
      <alignment horizontal="center" vertical="center"/>
    </xf>
    <xf numFmtId="1" fontId="37" fillId="24" borderId="3" xfId="6" applyNumberFormat="1" applyFont="1" applyFill="1" applyBorder="1" applyAlignment="1">
      <alignment horizontal="center" vertical="center" wrapText="1"/>
    </xf>
    <xf numFmtId="166" fontId="34" fillId="0" borderId="3" xfId="7" applyNumberFormat="1" applyFont="1" applyBorder="1" applyAlignment="1">
      <alignment vertical="center"/>
    </xf>
    <xf numFmtId="1" fontId="12" fillId="10" borderId="80" xfId="3" applyNumberFormat="1" applyFont="1" applyFill="1" applyBorder="1" applyAlignment="1">
      <alignment horizontal="center" vertical="center" wrapText="1"/>
    </xf>
    <xf numFmtId="170" fontId="52" fillId="10" borderId="5" xfId="3" applyNumberFormat="1" applyFont="1" applyFill="1" applyBorder="1" applyAlignment="1">
      <alignment horizontal="center" vertical="center"/>
    </xf>
    <xf numFmtId="169" fontId="52" fillId="10" borderId="5" xfId="3" applyNumberFormat="1" applyFont="1" applyFill="1" applyBorder="1" applyAlignment="1">
      <alignment horizontal="center" vertical="center"/>
    </xf>
    <xf numFmtId="169" fontId="52" fillId="10" borderId="18" xfId="3" applyNumberFormat="1" applyFont="1" applyFill="1" applyBorder="1" applyAlignment="1">
      <alignment horizontal="center" vertical="center"/>
    </xf>
    <xf numFmtId="9" fontId="37" fillId="24" borderId="4" xfId="5" applyFont="1" applyFill="1" applyBorder="1" applyAlignment="1">
      <alignment horizontal="center" vertical="center"/>
    </xf>
    <xf numFmtId="44" fontId="10" fillId="0" borderId="0" xfId="3" applyNumberFormat="1"/>
    <xf numFmtId="167" fontId="31" fillId="20" borderId="5" xfId="3" applyNumberFormat="1" applyFont="1" applyFill="1" applyBorder="1" applyAlignment="1">
      <alignment vertical="center"/>
    </xf>
    <xf numFmtId="0" fontId="33" fillId="0" borderId="6" xfId="3" applyFont="1" applyBorder="1" applyAlignment="1">
      <alignment horizontal="center" vertical="center"/>
    </xf>
    <xf numFmtId="1" fontId="37" fillId="24" borderId="27" xfId="5" applyNumberFormat="1" applyFont="1" applyFill="1" applyBorder="1" applyAlignment="1">
      <alignment horizontal="center" vertical="center" wrapText="1"/>
    </xf>
    <xf numFmtId="0" fontId="35" fillId="0" borderId="9" xfId="3" applyFont="1" applyBorder="1" applyAlignment="1">
      <alignment horizontal="center" vertical="center"/>
    </xf>
    <xf numFmtId="9" fontId="37" fillId="24" borderId="5" xfId="5" applyFont="1" applyFill="1" applyBorder="1" applyAlignment="1">
      <alignment horizontal="center" vertical="center"/>
    </xf>
    <xf numFmtId="0" fontId="11" fillId="0" borderId="3" xfId="3" applyFont="1" applyBorder="1" applyAlignment="1">
      <alignment horizontal="center" vertical="center" wrapText="1"/>
    </xf>
    <xf numFmtId="0" fontId="8" fillId="12" borderId="3" xfId="3" applyFont="1" applyFill="1" applyBorder="1" applyAlignment="1" applyProtection="1">
      <alignment horizontal="center" vertical="center" wrapText="1"/>
      <protection locked="0"/>
    </xf>
    <xf numFmtId="0" fontId="9" fillId="12" borderId="9" xfId="3" applyFont="1" applyFill="1" applyBorder="1" applyAlignment="1">
      <alignment horizontal="center" vertical="center" wrapText="1"/>
    </xf>
    <xf numFmtId="0" fontId="9" fillId="12" borderId="3" xfId="3" applyFont="1" applyFill="1" applyBorder="1" applyAlignment="1">
      <alignment horizontal="center" vertical="center" wrapText="1"/>
    </xf>
    <xf numFmtId="14" fontId="9" fillId="12" borderId="3" xfId="3" applyNumberFormat="1" applyFont="1" applyFill="1" applyBorder="1" applyAlignment="1">
      <alignment horizontal="center" vertical="center" wrapText="1"/>
    </xf>
    <xf numFmtId="14" fontId="9" fillId="12" borderId="7" xfId="3" applyNumberFormat="1" applyFont="1" applyFill="1" applyBorder="1" applyAlignment="1">
      <alignment horizontal="center" vertical="center" wrapText="1"/>
    </xf>
    <xf numFmtId="2" fontId="8" fillId="12" borderId="3" xfId="1" applyNumberFormat="1" applyFont="1" applyFill="1" applyBorder="1" applyAlignment="1" applyProtection="1">
      <alignment horizontal="center" vertical="center" wrapText="1"/>
      <protection locked="0"/>
    </xf>
    <xf numFmtId="1" fontId="8" fillId="12" borderId="3" xfId="1" applyNumberFormat="1" applyFont="1" applyFill="1" applyBorder="1" applyAlignment="1" applyProtection="1">
      <alignment horizontal="center" vertical="center" wrapText="1"/>
      <protection locked="0"/>
    </xf>
    <xf numFmtId="1" fontId="8" fillId="12" borderId="74" xfId="1" applyNumberFormat="1" applyFont="1" applyFill="1" applyBorder="1" applyAlignment="1" applyProtection="1">
      <alignment horizontal="center" vertical="center" wrapText="1"/>
      <protection locked="0"/>
    </xf>
    <xf numFmtId="0" fontId="31" fillId="12" borderId="3" xfId="3" applyFont="1" applyFill="1" applyBorder="1" applyAlignment="1">
      <alignment horizontal="center" vertical="center" wrapText="1"/>
    </xf>
    <xf numFmtId="167" fontId="31" fillId="12" borderId="3" xfId="4" applyNumberFormat="1" applyFont="1" applyFill="1" applyBorder="1" applyAlignment="1">
      <alignment horizontal="center" vertical="center"/>
    </xf>
    <xf numFmtId="0" fontId="9" fillId="12" borderId="10" xfId="3" applyFont="1" applyFill="1" applyBorder="1" applyAlignment="1">
      <alignment horizontal="center" vertical="center" wrapText="1"/>
    </xf>
    <xf numFmtId="0" fontId="9" fillId="12" borderId="5" xfId="3" applyFont="1" applyFill="1" applyBorder="1" applyAlignment="1">
      <alignment horizontal="center" vertical="center" wrapText="1"/>
    </xf>
    <xf numFmtId="14" fontId="9" fillId="12" borderId="5" xfId="3" applyNumberFormat="1" applyFont="1" applyFill="1" applyBorder="1" applyAlignment="1">
      <alignment horizontal="center" vertical="center" wrapText="1"/>
    </xf>
    <xf numFmtId="14" fontId="9" fillId="12" borderId="8" xfId="3" applyNumberFormat="1" applyFont="1" applyFill="1" applyBorder="1" applyAlignment="1">
      <alignment horizontal="center" vertical="center" wrapText="1"/>
    </xf>
    <xf numFmtId="165" fontId="8" fillId="12" borderId="137" xfId="1" applyNumberFormat="1" applyFont="1" applyFill="1" applyBorder="1" applyAlignment="1" applyProtection="1">
      <alignment horizontal="center" vertical="center" wrapText="1"/>
      <protection locked="0"/>
    </xf>
    <xf numFmtId="9" fontId="8" fillId="6" borderId="138" xfId="1" applyNumberFormat="1" applyFont="1" applyFill="1" applyBorder="1" applyAlignment="1" applyProtection="1">
      <alignment horizontal="center" vertical="center" wrapText="1"/>
      <protection locked="0"/>
    </xf>
    <xf numFmtId="9" fontId="8" fillId="12" borderId="138" xfId="1" applyNumberFormat="1" applyFont="1" applyFill="1" applyBorder="1" applyAlignment="1" applyProtection="1">
      <alignment horizontal="center" vertical="center" wrapText="1"/>
      <protection locked="0"/>
    </xf>
    <xf numFmtId="0" fontId="8" fillId="12" borderId="138" xfId="1" applyFont="1" applyFill="1" applyBorder="1" applyAlignment="1" applyProtection="1">
      <alignment horizontal="center" vertical="center" wrapText="1"/>
      <protection locked="0"/>
    </xf>
    <xf numFmtId="1" fontId="8" fillId="12" borderId="139" xfId="1" applyNumberFormat="1" applyFont="1" applyFill="1" applyBorder="1" applyAlignment="1" applyProtection="1">
      <alignment horizontal="center" vertical="center" wrapText="1"/>
      <protection locked="0"/>
    </xf>
    <xf numFmtId="167" fontId="14" fillId="14" borderId="0" xfId="3" applyNumberFormat="1" applyFont="1" applyFill="1" applyAlignment="1">
      <alignment horizontal="center"/>
    </xf>
    <xf numFmtId="0" fontId="15" fillId="0" borderId="0" xfId="3" applyFont="1"/>
    <xf numFmtId="0" fontId="15" fillId="14" borderId="0" xfId="3" applyFont="1" applyFill="1"/>
    <xf numFmtId="0" fontId="55" fillId="29" borderId="140" xfId="0" applyFont="1" applyFill="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41" fillId="0" borderId="3" xfId="0" applyFont="1" applyBorder="1" applyAlignment="1">
      <alignment horizontal="left" vertical="center" wrapText="1"/>
    </xf>
    <xf numFmtId="0" fontId="9" fillId="0" borderId="3" xfId="0" applyFont="1" applyBorder="1" applyAlignment="1">
      <alignment horizontal="left" vertical="center" wrapText="1"/>
    </xf>
    <xf numFmtId="0" fontId="41" fillId="0" borderId="5" xfId="0" applyFont="1" applyBorder="1" applyAlignment="1">
      <alignment horizontal="left" vertical="center" wrapText="1"/>
    </xf>
    <xf numFmtId="44" fontId="34" fillId="0" borderId="84" xfId="7" applyFont="1" applyBorder="1" applyAlignment="1">
      <alignment horizontal="center" vertical="center"/>
    </xf>
    <xf numFmtId="167" fontId="52" fillId="14" borderId="4" xfId="4" applyNumberFormat="1" applyFont="1" applyFill="1" applyBorder="1" applyAlignment="1">
      <alignment horizontal="center" vertical="center"/>
    </xf>
    <xf numFmtId="44" fontId="41" fillId="14" borderId="98" xfId="3" applyNumberFormat="1" applyFont="1" applyFill="1" applyBorder="1" applyAlignment="1">
      <alignment horizontal="center" vertical="center" wrapText="1" readingOrder="1"/>
    </xf>
    <xf numFmtId="44" fontId="41" fillId="14" borderId="99" xfId="3" applyNumberFormat="1" applyFont="1" applyFill="1" applyBorder="1" applyAlignment="1">
      <alignment horizontal="center" vertical="center" wrapText="1" readingOrder="1"/>
    </xf>
    <xf numFmtId="170" fontId="52" fillId="9" borderId="113" xfId="3" applyNumberFormat="1" applyFont="1" applyFill="1" applyBorder="1" applyAlignment="1">
      <alignment vertical="center"/>
    </xf>
    <xf numFmtId="170" fontId="52" fillId="14" borderId="113" xfId="3" applyNumberFormat="1" applyFont="1" applyFill="1" applyBorder="1" applyAlignment="1">
      <alignment vertical="center"/>
    </xf>
    <xf numFmtId="0" fontId="56" fillId="29" borderId="140" xfId="0" applyFont="1" applyFill="1" applyBorder="1" applyAlignment="1" applyProtection="1">
      <alignment horizontal="center" vertical="center" wrapText="1"/>
      <protection locked="0"/>
    </xf>
    <xf numFmtId="49" fontId="9" fillId="5" borderId="4" xfId="3" applyNumberFormat="1" applyFont="1" applyFill="1" applyBorder="1" applyAlignment="1" applyProtection="1">
      <alignment horizontal="center" vertical="center" wrapText="1"/>
      <protection locked="0"/>
    </xf>
    <xf numFmtId="0" fontId="9" fillId="5" borderId="4" xfId="3" applyFont="1" applyFill="1" applyBorder="1" applyAlignment="1" applyProtection="1">
      <alignment horizontal="center" vertical="center" wrapText="1"/>
      <protection locked="0"/>
    </xf>
    <xf numFmtId="0" fontId="9" fillId="5" borderId="5" xfId="3" applyFont="1" applyFill="1" applyBorder="1" applyAlignment="1" applyProtection="1">
      <alignment horizontal="center" vertical="center" wrapText="1"/>
      <protection locked="0"/>
    </xf>
    <xf numFmtId="165" fontId="8" fillId="5" borderId="62" xfId="1" applyNumberFormat="1" applyFont="1" applyFill="1" applyBorder="1" applyAlignment="1" applyProtection="1">
      <alignment horizontal="center" vertical="center" wrapText="1"/>
      <protection locked="0"/>
    </xf>
    <xf numFmtId="165" fontId="8" fillId="5" borderId="68" xfId="1" applyNumberFormat="1" applyFont="1" applyFill="1" applyBorder="1" applyAlignment="1" applyProtection="1">
      <alignment horizontal="center" vertical="center" wrapText="1"/>
      <protection locked="0"/>
    </xf>
    <xf numFmtId="1" fontId="8" fillId="6" borderId="5" xfId="1" applyNumberFormat="1" applyFont="1" applyFill="1" applyBorder="1" applyAlignment="1" applyProtection="1">
      <alignment horizontal="center" vertical="center" wrapText="1"/>
      <protection locked="0"/>
    </xf>
    <xf numFmtId="1" fontId="8" fillId="5" borderId="5" xfId="1" applyNumberFormat="1" applyFont="1" applyFill="1" applyBorder="1" applyAlignment="1" applyProtection="1">
      <alignment horizontal="center" vertical="center" wrapText="1"/>
      <protection locked="0"/>
    </xf>
    <xf numFmtId="0" fontId="31" fillId="5" borderId="5" xfId="3" applyFont="1" applyFill="1" applyBorder="1" applyAlignment="1">
      <alignment horizontal="center" vertical="center"/>
    </xf>
    <xf numFmtId="0" fontId="31" fillId="5" borderId="5" xfId="3" applyFont="1" applyFill="1" applyBorder="1" applyAlignment="1">
      <alignment horizontal="center" vertical="center" wrapText="1"/>
    </xf>
    <xf numFmtId="167" fontId="31" fillId="5" borderId="4" xfId="4" applyNumberFormat="1" applyFont="1" applyFill="1" applyBorder="1" applyAlignment="1">
      <alignment horizontal="center" vertical="center"/>
    </xf>
    <xf numFmtId="167" fontId="31" fillId="5" borderId="5" xfId="4" applyNumberFormat="1" applyFont="1" applyFill="1" applyBorder="1" applyAlignment="1">
      <alignment horizontal="center" vertical="center"/>
    </xf>
    <xf numFmtId="9" fontId="8" fillId="5" borderId="35" xfId="5" applyFont="1" applyFill="1" applyBorder="1" applyAlignment="1" applyProtection="1">
      <alignment horizontal="center" vertical="center" wrapText="1"/>
      <protection locked="0"/>
    </xf>
    <xf numFmtId="0" fontId="8" fillId="5" borderId="4" xfId="3" applyFont="1" applyFill="1" applyBorder="1" applyAlignment="1" applyProtection="1">
      <alignment horizontal="center" vertical="center" wrapText="1"/>
      <protection locked="0"/>
    </xf>
    <xf numFmtId="0" fontId="8" fillId="6" borderId="4" xfId="3" applyFont="1" applyFill="1" applyBorder="1" applyAlignment="1" applyProtection="1">
      <alignment horizontal="center" vertical="center" wrapText="1"/>
      <protection locked="0"/>
    </xf>
    <xf numFmtId="0" fontId="8" fillId="6" borderId="5" xfId="3" applyFont="1" applyFill="1" applyBorder="1" applyAlignment="1" applyProtection="1">
      <alignment horizontal="center" vertical="center" wrapText="1"/>
      <protection locked="0"/>
    </xf>
    <xf numFmtId="44" fontId="35" fillId="0" borderId="4" xfId="7" applyFont="1" applyBorder="1" applyAlignment="1">
      <alignment horizontal="center" vertical="center"/>
    </xf>
    <xf numFmtId="44" fontId="35" fillId="0" borderId="5" xfId="7" applyFont="1" applyBorder="1" applyAlignment="1">
      <alignment horizontal="center" vertical="center"/>
    </xf>
    <xf numFmtId="166" fontId="31" fillId="5" borderId="5" xfId="3" applyNumberFormat="1" applyFont="1" applyFill="1" applyBorder="1" applyAlignment="1" applyProtection="1">
      <alignment horizontal="center" vertical="center" wrapText="1"/>
      <protection locked="0"/>
    </xf>
    <xf numFmtId="167" fontId="31" fillId="7" borderId="3" xfId="4" applyNumberFormat="1" applyFont="1" applyFill="1" applyBorder="1" applyAlignment="1">
      <alignment horizontal="center" vertical="center"/>
    </xf>
    <xf numFmtId="0" fontId="33" fillId="0" borderId="4" xfId="3" applyFont="1" applyBorder="1" applyAlignment="1">
      <alignment horizontal="center" vertical="center"/>
    </xf>
    <xf numFmtId="9" fontId="33" fillId="24" borderId="4" xfId="5" applyFont="1" applyFill="1" applyBorder="1" applyAlignment="1">
      <alignment horizontal="center" vertical="center"/>
    </xf>
    <xf numFmtId="0" fontId="35" fillId="0" borderId="5" xfId="3" applyFont="1" applyBorder="1" applyAlignment="1">
      <alignment horizontal="center" vertical="center"/>
    </xf>
    <xf numFmtId="0" fontId="35" fillId="0" borderId="61" xfId="3" applyFont="1" applyBorder="1" applyAlignment="1">
      <alignment horizontal="center" vertical="center"/>
    </xf>
    <xf numFmtId="44" fontId="34" fillId="0" borderId="4" xfId="7" applyFont="1" applyBorder="1" applyAlignment="1">
      <alignment horizontal="center" vertical="center"/>
    </xf>
    <xf numFmtId="44" fontId="34" fillId="0" borderId="5" xfId="7" applyFont="1" applyBorder="1" applyAlignment="1">
      <alignment horizontal="center" vertical="center"/>
    </xf>
    <xf numFmtId="169" fontId="35" fillId="0" borderId="4" xfId="7" applyNumberFormat="1" applyFont="1" applyFill="1" applyBorder="1" applyAlignment="1">
      <alignment horizontal="right" vertical="center"/>
    </xf>
    <xf numFmtId="169" fontId="35" fillId="0" borderId="5" xfId="7" applyNumberFormat="1" applyFont="1" applyFill="1" applyBorder="1" applyAlignment="1">
      <alignment horizontal="right" vertical="center"/>
    </xf>
    <xf numFmtId="167" fontId="31" fillId="5" borderId="25" xfId="4" applyNumberFormat="1" applyFont="1" applyFill="1" applyBorder="1" applyAlignment="1">
      <alignment horizontal="center" vertical="center"/>
    </xf>
    <xf numFmtId="168" fontId="41" fillId="0" borderId="12" xfId="3" applyNumberFormat="1" applyFont="1" applyBorder="1" applyAlignment="1">
      <alignment horizontal="right" vertical="center"/>
    </xf>
    <xf numFmtId="44" fontId="41" fillId="14" borderId="12" xfId="3" applyNumberFormat="1" applyFont="1" applyFill="1" applyBorder="1" applyAlignment="1">
      <alignment horizontal="center" vertical="center" wrapText="1" readingOrder="1"/>
    </xf>
    <xf numFmtId="169" fontId="44" fillId="0" borderId="5" xfId="3" applyNumberFormat="1" applyFont="1" applyBorder="1" applyAlignment="1">
      <alignment horizontal="right" vertical="center"/>
    </xf>
    <xf numFmtId="44" fontId="9" fillId="0" borderId="12" xfId="7" applyFont="1" applyBorder="1" applyAlignment="1">
      <alignment horizontal="center" vertical="center"/>
    </xf>
    <xf numFmtId="44" fontId="9" fillId="0" borderId="4" xfId="7" applyFont="1" applyBorder="1" applyAlignment="1">
      <alignment horizontal="center" vertical="center"/>
    </xf>
    <xf numFmtId="44" fontId="9" fillId="0" borderId="5" xfId="7" applyFont="1" applyBorder="1" applyAlignment="1">
      <alignment horizontal="center" vertical="center"/>
    </xf>
    <xf numFmtId="167" fontId="31" fillId="7" borderId="4" xfId="4" applyNumberFormat="1" applyFont="1" applyFill="1" applyBorder="1" applyAlignment="1">
      <alignment horizontal="center" vertical="center"/>
    </xf>
    <xf numFmtId="167" fontId="31" fillId="7" borderId="5" xfId="4" applyNumberFormat="1" applyFont="1" applyFill="1" applyBorder="1" applyAlignment="1">
      <alignment horizontal="center" vertical="center"/>
    </xf>
    <xf numFmtId="44" fontId="31" fillId="14" borderId="4" xfId="4" applyNumberFormat="1" applyFont="1" applyFill="1" applyBorder="1" applyAlignment="1">
      <alignment horizontal="center" vertical="center"/>
    </xf>
    <xf numFmtId="44" fontId="9" fillId="14" borderId="4" xfId="7" applyFont="1" applyFill="1" applyBorder="1" applyAlignment="1">
      <alignment horizontal="center" vertical="center"/>
    </xf>
    <xf numFmtId="44" fontId="35" fillId="0" borderId="12" xfId="7" applyFont="1" applyBorder="1" applyAlignment="1">
      <alignment horizontal="center" vertical="center"/>
    </xf>
    <xf numFmtId="0" fontId="44" fillId="0" borderId="5" xfId="3" applyFont="1" applyBorder="1" applyAlignment="1">
      <alignment horizontal="center" vertical="center"/>
    </xf>
    <xf numFmtId="170" fontId="40" fillId="14" borderId="12" xfId="3" applyNumberFormat="1" applyFont="1" applyFill="1" applyBorder="1" applyAlignment="1">
      <alignment horizontal="center" vertical="center" wrapText="1" readingOrder="1"/>
    </xf>
    <xf numFmtId="168" fontId="9" fillId="0" borderId="5" xfId="7" applyNumberFormat="1" applyFont="1" applyBorder="1" applyAlignment="1">
      <alignment horizontal="center" vertical="center"/>
    </xf>
    <xf numFmtId="44" fontId="41" fillId="0" borderId="97" xfId="3" applyNumberFormat="1" applyFont="1" applyBorder="1" applyAlignment="1">
      <alignment horizontal="center" vertical="center" wrapText="1" readingOrder="1"/>
    </xf>
    <xf numFmtId="168" fontId="9" fillId="0" borderId="4" xfId="7" applyNumberFormat="1" applyFont="1" applyBorder="1" applyAlignment="1">
      <alignment horizontal="center" vertical="center"/>
    </xf>
    <xf numFmtId="44" fontId="41" fillId="0" borderId="4" xfId="3" applyNumberFormat="1" applyFont="1" applyBorder="1" applyAlignment="1">
      <alignment horizontal="center" vertical="center"/>
    </xf>
    <xf numFmtId="44" fontId="41" fillId="14" borderId="75" xfId="3" applyNumberFormat="1" applyFont="1" applyFill="1" applyBorder="1" applyAlignment="1">
      <alignment horizontal="center" vertical="center" wrapText="1" readingOrder="1"/>
    </xf>
    <xf numFmtId="167" fontId="41" fillId="0" borderId="4" xfId="3" applyNumberFormat="1" applyFont="1" applyBorder="1" applyAlignment="1">
      <alignment horizontal="center" vertical="center"/>
    </xf>
    <xf numFmtId="167" fontId="31" fillId="5" borderId="3" xfId="4" applyNumberFormat="1" applyFont="1" applyFill="1" applyBorder="1" applyAlignment="1">
      <alignment horizontal="center" vertical="center"/>
    </xf>
    <xf numFmtId="166" fontId="9" fillId="0" borderId="4" xfId="7" applyNumberFormat="1" applyFont="1" applyBorder="1" applyAlignment="1">
      <alignment horizontal="center" vertical="center"/>
    </xf>
    <xf numFmtId="166" fontId="9" fillId="0" borderId="5" xfId="7" applyNumberFormat="1" applyFont="1" applyBorder="1" applyAlignment="1">
      <alignment horizontal="center" vertical="center"/>
    </xf>
    <xf numFmtId="0" fontId="10" fillId="0" borderId="81" xfId="3" applyBorder="1" applyAlignment="1">
      <alignment horizontal="center"/>
    </xf>
    <xf numFmtId="9" fontId="8" fillId="8" borderId="5" xfId="3" applyNumberFormat="1" applyFont="1" applyFill="1" applyBorder="1" applyAlignment="1">
      <alignment horizontal="center" vertical="center" wrapText="1"/>
    </xf>
    <xf numFmtId="49" fontId="9" fillId="12" borderId="4" xfId="3" applyNumberFormat="1" applyFont="1" applyFill="1" applyBorder="1" applyAlignment="1" applyProtection="1">
      <alignment horizontal="center" vertical="center" wrapText="1"/>
      <protection locked="0"/>
    </xf>
    <xf numFmtId="0" fontId="34" fillId="0" borderId="5" xfId="3" applyFont="1" applyBorder="1" applyAlignment="1">
      <alignment horizontal="center" vertical="center"/>
    </xf>
    <xf numFmtId="0" fontId="44" fillId="0" borderId="4" xfId="3" applyFont="1" applyBorder="1" applyAlignment="1">
      <alignment horizontal="center" vertical="center" wrapText="1"/>
    </xf>
    <xf numFmtId="0" fontId="34" fillId="0" borderId="5" xfId="3" applyFont="1" applyBorder="1" applyAlignment="1">
      <alignment horizontal="center" vertical="center" wrapText="1"/>
    </xf>
    <xf numFmtId="0" fontId="51" fillId="0" borderId="4" xfId="3" applyFont="1" applyBorder="1" applyAlignment="1">
      <alignment horizontal="center" vertical="center" wrapText="1"/>
    </xf>
    <xf numFmtId="0" fontId="51" fillId="0" borderId="5" xfId="3" applyFont="1" applyBorder="1" applyAlignment="1">
      <alignment horizontal="center" vertical="center" wrapText="1"/>
    </xf>
    <xf numFmtId="0" fontId="34" fillId="0" borderId="0" xfId="3" applyFont="1" applyAlignment="1">
      <alignment horizontal="center" vertical="center"/>
    </xf>
    <xf numFmtId="0" fontId="10" fillId="0" borderId="0" xfId="3" applyAlignment="1">
      <alignment horizontal="center" vertical="center"/>
    </xf>
    <xf numFmtId="0" fontId="58" fillId="2" borderId="1" xfId="3" applyFont="1" applyFill="1" applyBorder="1" applyAlignment="1" applyProtection="1">
      <alignment horizontal="center" vertical="center" wrapText="1"/>
      <protection locked="0"/>
    </xf>
    <xf numFmtId="0" fontId="59" fillId="2" borderId="0" xfId="3" applyFont="1" applyFill="1" applyAlignment="1" applyProtection="1">
      <alignment horizontal="center" vertical="center" wrapText="1"/>
      <protection locked="0"/>
    </xf>
    <xf numFmtId="0" fontId="60" fillId="2" borderId="0" xfId="3" applyFont="1" applyFill="1" applyAlignment="1" applyProtection="1">
      <alignment horizontal="center" vertical="center" wrapText="1"/>
      <protection locked="0"/>
    </xf>
    <xf numFmtId="49" fontId="11" fillId="0" borderId="3" xfId="3" applyNumberFormat="1" applyFont="1" applyBorder="1" applyAlignment="1" applyProtection="1">
      <alignment horizontal="center" vertical="center" wrapText="1"/>
      <protection locked="0"/>
    </xf>
    <xf numFmtId="49" fontId="34" fillId="5" borderId="3" xfId="3" applyNumberFormat="1" applyFont="1" applyFill="1" applyBorder="1" applyAlignment="1" applyProtection="1">
      <alignment horizontal="center" vertical="center" wrapText="1"/>
      <protection locked="0"/>
    </xf>
    <xf numFmtId="1" fontId="34" fillId="0" borderId="61" xfId="3" applyNumberFormat="1" applyFont="1" applyBorder="1" applyAlignment="1">
      <alignment horizontal="center" vertical="center"/>
    </xf>
    <xf numFmtId="0" fontId="34" fillId="0" borderId="61" xfId="3" applyFont="1" applyBorder="1" applyAlignment="1">
      <alignment horizontal="center" vertical="center" wrapText="1"/>
    </xf>
    <xf numFmtId="0" fontId="34" fillId="0" borderId="61" xfId="3" applyFont="1" applyBorder="1" applyAlignment="1">
      <alignment horizontal="center" vertical="center"/>
    </xf>
    <xf numFmtId="9" fontId="34" fillId="0" borderId="61" xfId="3" applyNumberFormat="1" applyFont="1" applyBorder="1" applyAlignment="1">
      <alignment horizontal="center" vertical="center"/>
    </xf>
    <xf numFmtId="9" fontId="34" fillId="0" borderId="61" xfId="5" applyFont="1" applyBorder="1" applyAlignment="1">
      <alignment horizontal="center" vertical="center"/>
    </xf>
    <xf numFmtId="44" fontId="34" fillId="0" borderId="3" xfId="7" applyFont="1" applyBorder="1" applyAlignment="1">
      <alignment horizontal="center" vertical="center"/>
    </xf>
    <xf numFmtId="9" fontId="34" fillId="0" borderId="61" xfId="5" applyFont="1" applyFill="1" applyBorder="1" applyAlignment="1">
      <alignment horizontal="center" vertical="center" wrapText="1"/>
    </xf>
    <xf numFmtId="0" fontId="34" fillId="14" borderId="61" xfId="3" applyFont="1" applyFill="1" applyBorder="1" applyAlignment="1">
      <alignment horizontal="center" vertical="center" wrapText="1"/>
    </xf>
    <xf numFmtId="9" fontId="34" fillId="0" borderId="61" xfId="5" applyFont="1" applyBorder="1" applyAlignment="1">
      <alignment horizontal="center" vertical="center" wrapText="1"/>
    </xf>
    <xf numFmtId="0" fontId="34" fillId="14" borderId="61" xfId="3" applyFont="1" applyFill="1" applyBorder="1" applyAlignment="1">
      <alignment horizontal="center" vertical="center"/>
    </xf>
    <xf numFmtId="9" fontId="34" fillId="0" borderId="5" xfId="5" applyFont="1" applyFill="1" applyBorder="1" applyAlignment="1">
      <alignment horizontal="center" vertical="center" wrapText="1"/>
    </xf>
    <xf numFmtId="9" fontId="34" fillId="0" borderId="5" xfId="5" applyFont="1" applyBorder="1" applyAlignment="1">
      <alignment horizontal="center" vertical="center" wrapText="1"/>
    </xf>
    <xf numFmtId="9" fontId="34" fillId="0" borderId="3" xfId="5" applyFont="1" applyFill="1" applyBorder="1" applyAlignment="1">
      <alignment horizontal="center" vertical="center" wrapText="1"/>
    </xf>
    <xf numFmtId="9" fontId="34" fillId="0" borderId="3" xfId="5" applyFont="1" applyBorder="1" applyAlignment="1">
      <alignment horizontal="center" vertical="center" wrapText="1"/>
    </xf>
    <xf numFmtId="0" fontId="39" fillId="0" borderId="5" xfId="3" applyFont="1" applyBorder="1" applyAlignment="1">
      <alignment horizontal="right" vertical="center"/>
    </xf>
    <xf numFmtId="0" fontId="63" fillId="0" borderId="0" xfId="3" applyFont="1" applyAlignment="1">
      <alignment horizontal="center" vertical="center" wrapText="1"/>
    </xf>
    <xf numFmtId="0" fontId="44" fillId="0" borderId="12" xfId="3" applyFont="1" applyBorder="1" applyAlignment="1">
      <alignment horizontal="center" vertical="center" wrapText="1"/>
    </xf>
    <xf numFmtId="0" fontId="34" fillId="0" borderId="12" xfId="3" applyFont="1" applyBorder="1" applyAlignment="1">
      <alignment horizontal="center" vertical="center"/>
    </xf>
    <xf numFmtId="9" fontId="44" fillId="26" borderId="5" xfId="3" applyNumberFormat="1" applyFont="1" applyFill="1" applyBorder="1" applyAlignment="1">
      <alignment horizontal="center" vertical="center"/>
    </xf>
    <xf numFmtId="0" fontId="44" fillId="14" borderId="3" xfId="3" applyFont="1" applyFill="1" applyBorder="1" applyAlignment="1">
      <alignment horizontal="center" vertical="center" wrapText="1"/>
    </xf>
    <xf numFmtId="9" fontId="34" fillId="14" borderId="3" xfId="3" applyNumberFormat="1" applyFont="1" applyFill="1" applyBorder="1" applyAlignment="1">
      <alignment horizontal="center" vertical="center" wrapText="1"/>
    </xf>
    <xf numFmtId="0" fontId="50" fillId="0" borderId="3" xfId="11" applyFont="1" applyBorder="1" applyAlignment="1">
      <alignment horizontal="center" vertical="center" wrapText="1"/>
    </xf>
    <xf numFmtId="9" fontId="34" fillId="14" borderId="3" xfId="3" applyNumberFormat="1" applyFont="1" applyFill="1" applyBorder="1" applyAlignment="1">
      <alignment horizontal="center" vertical="center"/>
    </xf>
    <xf numFmtId="168" fontId="34" fillId="0" borderId="3" xfId="3" applyNumberFormat="1" applyFont="1" applyBorder="1" applyAlignment="1">
      <alignment horizontal="center" vertical="center" wrapText="1"/>
    </xf>
    <xf numFmtId="168" fontId="34" fillId="0" borderId="3" xfId="3" applyNumberFormat="1" applyFont="1" applyBorder="1" applyAlignment="1">
      <alignment horizontal="center" vertical="center"/>
    </xf>
    <xf numFmtId="9" fontId="44" fillId="26" borderId="3" xfId="3" applyNumberFormat="1" applyFont="1" applyFill="1" applyBorder="1" applyAlignment="1">
      <alignment horizontal="center" vertical="center"/>
    </xf>
    <xf numFmtId="0" fontId="44" fillId="26" borderId="9" xfId="3" applyFont="1" applyFill="1" applyBorder="1" applyAlignment="1">
      <alignment horizontal="center" vertical="center" wrapText="1"/>
    </xf>
    <xf numFmtId="44" fontId="35" fillId="14" borderId="3" xfId="7" applyFont="1" applyFill="1" applyBorder="1" applyAlignment="1">
      <alignment vertical="center"/>
    </xf>
    <xf numFmtId="0" fontId="34" fillId="0" borderId="0" xfId="3" applyFont="1" applyAlignment="1">
      <alignment horizontal="center" vertical="center" wrapText="1"/>
    </xf>
    <xf numFmtId="0" fontId="51" fillId="26" borderId="10" xfId="3" applyFont="1" applyFill="1" applyBorder="1" applyAlignment="1">
      <alignment horizontal="center" vertical="center" wrapText="1"/>
    </xf>
    <xf numFmtId="0" fontId="33" fillId="24" borderId="3" xfId="6" applyNumberFormat="1" applyFont="1" applyFill="1" applyBorder="1" applyAlignment="1">
      <alignment horizontal="center" vertical="center" wrapText="1"/>
    </xf>
    <xf numFmtId="0" fontId="35" fillId="14" borderId="3" xfId="3" applyFont="1" applyFill="1" applyBorder="1" applyAlignment="1">
      <alignment horizontal="left" vertical="center" wrapText="1"/>
    </xf>
    <xf numFmtId="0" fontId="35" fillId="14" borderId="3" xfId="3" applyFont="1" applyFill="1" applyBorder="1" applyAlignment="1">
      <alignment horizontal="left" vertical="top" wrapText="1"/>
    </xf>
    <xf numFmtId="0" fontId="44" fillId="14" borderId="9" xfId="3" applyFont="1" applyFill="1" applyBorder="1" applyAlignment="1">
      <alignment horizontal="center" vertical="center" wrapText="1"/>
    </xf>
    <xf numFmtId="49" fontId="44" fillId="0" borderId="10" xfId="3" applyNumberFormat="1" applyFont="1" applyBorder="1" applyAlignment="1">
      <alignment horizontal="center" vertical="center" wrapText="1"/>
    </xf>
    <xf numFmtId="0" fontId="34" fillId="0" borderId="9" xfId="3" applyFont="1" applyBorder="1" applyAlignment="1">
      <alignment horizontal="center" vertical="center"/>
    </xf>
    <xf numFmtId="0" fontId="44" fillId="0" borderId="31" xfId="3" applyFont="1" applyBorder="1" applyAlignment="1">
      <alignment horizontal="center" vertical="center" wrapText="1"/>
    </xf>
    <xf numFmtId="0" fontId="34" fillId="0" borderId="4" xfId="3" applyFont="1" applyBorder="1" applyAlignment="1">
      <alignment horizontal="center" vertical="center" wrapText="1"/>
    </xf>
    <xf numFmtId="0" fontId="53" fillId="0" borderId="3" xfId="3" applyFont="1" applyBorder="1" applyAlignment="1">
      <alignment horizontal="center" vertical="center"/>
    </xf>
    <xf numFmtId="0" fontId="44" fillId="0" borderId="101" xfId="3" applyFont="1" applyBorder="1" applyAlignment="1">
      <alignment horizontal="center" vertical="center" wrapText="1"/>
    </xf>
    <xf numFmtId="0" fontId="53" fillId="0" borderId="101" xfId="3" applyFont="1" applyBorder="1" applyAlignment="1">
      <alignment horizontal="center" vertical="center"/>
    </xf>
    <xf numFmtId="9" fontId="53" fillId="0" borderId="3" xfId="3" applyNumberFormat="1" applyFont="1" applyBorder="1" applyAlignment="1">
      <alignment horizontal="center" vertical="center"/>
    </xf>
    <xf numFmtId="0" fontId="44" fillId="14" borderId="9" xfId="3" applyFont="1" applyFill="1" applyBorder="1" applyAlignment="1">
      <alignment vertical="center" wrapText="1"/>
    </xf>
    <xf numFmtId="9" fontId="53" fillId="0" borderId="4" xfId="3" applyNumberFormat="1" applyFont="1" applyBorder="1" applyAlignment="1">
      <alignment horizontal="center" vertical="center"/>
    </xf>
    <xf numFmtId="0" fontId="44" fillId="0" borderId="3" xfId="3" quotePrefix="1" applyFont="1" applyBorder="1" applyAlignment="1">
      <alignment horizontal="center" vertical="center" wrapText="1"/>
    </xf>
    <xf numFmtId="0" fontId="53" fillId="0" borderId="107" xfId="3" applyFont="1" applyBorder="1" applyAlignment="1">
      <alignment horizontal="center" vertical="center"/>
    </xf>
    <xf numFmtId="0" fontId="53" fillId="0" borderId="5" xfId="3" applyFont="1" applyBorder="1" applyAlignment="1">
      <alignment horizontal="center" vertical="center"/>
    </xf>
    <xf numFmtId="0" fontId="53" fillId="0" borderId="26" xfId="3" applyFont="1" applyBorder="1" applyAlignment="1">
      <alignment horizontal="center" vertical="center"/>
    </xf>
    <xf numFmtId="0" fontId="44" fillId="0" borderId="108" xfId="3" applyFont="1" applyBorder="1" applyAlignment="1">
      <alignment horizontal="center" vertical="center" wrapText="1"/>
    </xf>
    <xf numFmtId="0" fontId="53" fillId="0" borderId="11" xfId="3" applyFont="1" applyBorder="1" applyAlignment="1">
      <alignment horizontal="center" vertical="center"/>
    </xf>
    <xf numFmtId="0" fontId="53" fillId="0" borderId="6" xfId="3" applyFont="1" applyBorder="1" applyAlignment="1">
      <alignment horizontal="center" vertical="center"/>
    </xf>
    <xf numFmtId="9" fontId="44" fillId="14" borderId="3" xfId="3" applyNumberFormat="1" applyFont="1" applyFill="1" applyBorder="1" applyAlignment="1">
      <alignment horizontal="center" vertical="center"/>
    </xf>
    <xf numFmtId="1" fontId="53" fillId="0" borderId="108" xfId="3" applyNumberFormat="1" applyFont="1" applyBorder="1" applyAlignment="1">
      <alignment horizontal="center" vertical="center"/>
    </xf>
    <xf numFmtId="0" fontId="44" fillId="0" borderId="111" xfId="3" applyFont="1" applyBorder="1" applyAlignment="1">
      <alignment horizontal="center" vertical="center" wrapText="1"/>
    </xf>
    <xf numFmtId="0" fontId="53" fillId="0" borderId="8" xfId="3" applyFont="1" applyBorder="1" applyAlignment="1">
      <alignment horizontal="center" vertical="center" wrapText="1"/>
    </xf>
    <xf numFmtId="49" fontId="44" fillId="0" borderId="3" xfId="3" applyNumberFormat="1" applyFont="1" applyBorder="1" applyAlignment="1">
      <alignment horizontal="center" vertical="center" wrapText="1"/>
    </xf>
    <xf numFmtId="49" fontId="34" fillId="0" borderId="3" xfId="3" applyNumberFormat="1" applyFont="1" applyBorder="1" applyAlignment="1">
      <alignment horizontal="center" vertical="center" wrapText="1"/>
    </xf>
    <xf numFmtId="1" fontId="64" fillId="0" borderId="3" xfId="3" applyNumberFormat="1" applyFont="1" applyBorder="1" applyAlignment="1">
      <alignment horizontal="center" vertical="center" wrapText="1"/>
    </xf>
    <xf numFmtId="49" fontId="65" fillId="0" borderId="9" xfId="3" applyNumberFormat="1" applyFont="1" applyBorder="1" applyAlignment="1">
      <alignment horizontal="center" vertical="center" wrapText="1"/>
    </xf>
    <xf numFmtId="1" fontId="64" fillId="0" borderId="3" xfId="5" applyNumberFormat="1" applyFont="1" applyFill="1" applyBorder="1" applyAlignment="1" applyProtection="1">
      <alignment horizontal="center" vertical="center" wrapText="1"/>
      <protection locked="0"/>
    </xf>
    <xf numFmtId="9" fontId="64" fillId="0" borderId="3" xfId="5" applyFont="1" applyFill="1" applyBorder="1" applyAlignment="1" applyProtection="1">
      <alignment horizontal="center" vertical="center" wrapText="1"/>
      <protection locked="0"/>
    </xf>
    <xf numFmtId="164" fontId="34" fillId="0" borderId="3" xfId="7" applyNumberFormat="1" applyFont="1" applyBorder="1" applyAlignment="1">
      <alignment horizontal="center" vertical="center"/>
    </xf>
    <xf numFmtId="166" fontId="34" fillId="14" borderId="3" xfId="7" applyNumberFormat="1" applyFont="1" applyFill="1" applyBorder="1" applyAlignment="1">
      <alignment horizontal="center" vertical="center"/>
    </xf>
    <xf numFmtId="0" fontId="50" fillId="0" borderId="0" xfId="11" applyFont="1" applyBorder="1" applyAlignment="1">
      <alignment horizontal="center" vertical="center" wrapText="1"/>
    </xf>
    <xf numFmtId="0" fontId="50" fillId="0" borderId="0" xfId="11" applyFont="1" applyAlignment="1">
      <alignment horizontal="center" vertical="center" wrapText="1"/>
    </xf>
    <xf numFmtId="0" fontId="51" fillId="14" borderId="25" xfId="3" applyFont="1" applyFill="1" applyBorder="1" applyAlignment="1">
      <alignment horizontal="center" vertical="center" wrapText="1"/>
    </xf>
    <xf numFmtId="9" fontId="11" fillId="0" borderId="3" xfId="3" applyNumberFormat="1" applyFont="1" applyBorder="1" applyAlignment="1">
      <alignment horizontal="center" vertical="center"/>
    </xf>
    <xf numFmtId="0" fontId="66" fillId="0" borderId="3" xfId="11" applyFont="1" applyBorder="1" applyAlignment="1">
      <alignment horizontal="center" vertical="center" wrapText="1"/>
    </xf>
    <xf numFmtId="0" fontId="44" fillId="0" borderId="141" xfId="3" applyFont="1" applyBorder="1" applyAlignment="1">
      <alignment horizontal="center" vertical="center"/>
    </xf>
    <xf numFmtId="0" fontId="44" fillId="0" borderId="141" xfId="3" applyFont="1" applyBorder="1" applyAlignment="1">
      <alignment horizontal="center" vertical="center" wrapText="1"/>
    </xf>
    <xf numFmtId="0" fontId="53" fillId="0" borderId="3" xfId="0" applyFont="1" applyBorder="1" applyAlignment="1">
      <alignment wrapText="1"/>
    </xf>
    <xf numFmtId="0" fontId="53" fillId="0" borderId="5" xfId="0" applyFont="1" applyBorder="1" applyAlignment="1">
      <alignment wrapText="1"/>
    </xf>
    <xf numFmtId="0" fontId="9" fillId="14" borderId="3" xfId="0" applyFont="1" applyFill="1" applyBorder="1" applyAlignment="1">
      <alignment horizontal="left" vertical="center" wrapText="1"/>
    </xf>
    <xf numFmtId="0" fontId="9" fillId="0" borderId="0" xfId="3" applyFont="1" applyAlignment="1">
      <alignment horizontal="left" vertical="center"/>
    </xf>
    <xf numFmtId="0" fontId="9" fillId="0" borderId="0" xfId="0" applyFont="1" applyAlignment="1">
      <alignment horizontal="left" vertical="center" wrapText="1"/>
    </xf>
    <xf numFmtId="0" fontId="41" fillId="0" borderId="9" xfId="0" applyFont="1" applyBorder="1" applyAlignment="1">
      <alignment horizontal="left" vertical="center" wrapText="1"/>
    </xf>
    <xf numFmtId="0" fontId="41" fillId="0" borderId="0" xfId="0" applyFont="1" applyAlignment="1">
      <alignment horizontal="left" vertical="center" wrapText="1"/>
    </xf>
    <xf numFmtId="12" fontId="10" fillId="0" borderId="0" xfId="3" applyNumberFormat="1"/>
    <xf numFmtId="0" fontId="9" fillId="10" borderId="20" xfId="3" applyFont="1" applyFill="1" applyBorder="1" applyAlignment="1">
      <alignment horizontal="center" vertical="center" wrapText="1"/>
    </xf>
    <xf numFmtId="49" fontId="9" fillId="0" borderId="3" xfId="0" applyNumberFormat="1"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25" xfId="0" applyFont="1" applyBorder="1" applyAlignment="1">
      <alignment horizontal="left" vertical="center" wrapText="1"/>
    </xf>
    <xf numFmtId="0" fontId="9" fillId="0" borderId="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5" xfId="0" applyFont="1" applyBorder="1" applyAlignment="1">
      <alignment horizontal="center" vertical="center" wrapText="1"/>
    </xf>
    <xf numFmtId="44" fontId="35" fillId="0" borderId="4" xfId="7" applyFont="1" applyBorder="1" applyAlignment="1">
      <alignment horizontal="center" vertical="center"/>
    </xf>
    <xf numFmtId="44" fontId="35" fillId="0" borderId="25" xfId="7" applyFont="1" applyBorder="1" applyAlignment="1">
      <alignment horizontal="center" vertical="center"/>
    </xf>
    <xf numFmtId="44" fontId="35" fillId="0" borderId="5" xfId="7" applyFont="1" applyBorder="1" applyAlignment="1">
      <alignment horizontal="center" vertical="center"/>
    </xf>
    <xf numFmtId="44" fontId="34" fillId="0" borderId="4" xfId="7" applyFont="1" applyBorder="1" applyAlignment="1">
      <alignment horizontal="center" vertical="center"/>
    </xf>
    <xf numFmtId="44" fontId="34" fillId="0" borderId="25" xfId="7" applyFont="1" applyBorder="1" applyAlignment="1">
      <alignment horizontal="center" vertical="center"/>
    </xf>
    <xf numFmtId="44" fontId="34" fillId="0" borderId="5" xfId="7" applyFont="1" applyBorder="1" applyAlignment="1">
      <alignment horizontal="center" vertical="center"/>
    </xf>
    <xf numFmtId="166" fontId="35" fillId="0" borderId="4" xfId="7" applyNumberFormat="1" applyFont="1" applyBorder="1" applyAlignment="1">
      <alignment horizontal="center" vertical="center"/>
    </xf>
    <xf numFmtId="166" fontId="35" fillId="0" borderId="25" xfId="7" applyNumberFormat="1" applyFont="1" applyBorder="1" applyAlignment="1">
      <alignment horizontal="center" vertical="center"/>
    </xf>
    <xf numFmtId="166" fontId="35" fillId="0" borderId="5" xfId="7" applyNumberFormat="1" applyFont="1" applyBorder="1" applyAlignment="1">
      <alignment horizontal="center" vertical="center"/>
    </xf>
    <xf numFmtId="0" fontId="41" fillId="0" borderId="4" xfId="0" applyFont="1" applyBorder="1" applyAlignment="1">
      <alignment horizontal="left" vertical="center" wrapText="1"/>
    </xf>
    <xf numFmtId="0" fontId="41" fillId="0" borderId="5" xfId="0" applyFont="1" applyBorder="1" applyAlignment="1">
      <alignment horizontal="left" vertical="center" wrapText="1"/>
    </xf>
    <xf numFmtId="0" fontId="3" fillId="28" borderId="140" xfId="0" applyFont="1" applyFill="1" applyBorder="1" applyAlignment="1" applyProtection="1">
      <alignment horizontal="center" vertical="center" wrapText="1"/>
      <protection locked="0"/>
    </xf>
    <xf numFmtId="0" fontId="54" fillId="29" borderId="140" xfId="0" applyFont="1" applyFill="1" applyBorder="1" applyAlignment="1" applyProtection="1">
      <alignment horizontal="center" vertical="center" wrapText="1"/>
      <protection locked="0"/>
    </xf>
    <xf numFmtId="0" fontId="9" fillId="0" borderId="5" xfId="0" applyFont="1" applyBorder="1" applyAlignment="1">
      <alignment horizontal="left" vertical="center" wrapText="1"/>
    </xf>
    <xf numFmtId="0" fontId="44" fillId="0" borderId="4" xfId="3" applyFont="1" applyBorder="1" applyAlignment="1">
      <alignment horizontal="center" vertical="center"/>
    </xf>
    <xf numFmtId="0" fontId="44" fillId="0" borderId="25" xfId="3" applyFont="1" applyBorder="1" applyAlignment="1">
      <alignment horizontal="center" vertical="center"/>
    </xf>
    <xf numFmtId="0" fontId="44" fillId="0" borderId="5" xfId="3" applyFont="1" applyBorder="1" applyAlignment="1">
      <alignment horizontal="center" vertical="center"/>
    </xf>
    <xf numFmtId="49" fontId="21" fillId="18" borderId="2" xfId="3" applyNumberFormat="1" applyFont="1" applyFill="1" applyBorder="1" applyAlignment="1" applyProtection="1">
      <alignment horizontal="center" vertical="center" wrapText="1"/>
      <protection locked="0"/>
    </xf>
    <xf numFmtId="49" fontId="21" fillId="18" borderId="47" xfId="3" applyNumberFormat="1" applyFont="1" applyFill="1" applyBorder="1" applyAlignment="1" applyProtection="1">
      <alignment horizontal="center" vertical="center" wrapText="1"/>
      <protection locked="0"/>
    </xf>
    <xf numFmtId="49" fontId="21" fillId="18" borderId="48" xfId="3" applyNumberFormat="1" applyFont="1" applyFill="1" applyBorder="1" applyAlignment="1" applyProtection="1">
      <alignment horizontal="center" vertical="center" wrapText="1"/>
      <protection locked="0"/>
    </xf>
    <xf numFmtId="44" fontId="34" fillId="14" borderId="4" xfId="7" applyFont="1" applyFill="1" applyBorder="1" applyAlignment="1">
      <alignment horizontal="center" vertical="center"/>
    </xf>
    <xf numFmtId="44" fontId="34" fillId="14" borderId="5" xfId="7" applyFont="1" applyFill="1" applyBorder="1" applyAlignment="1">
      <alignment horizontal="center" vertical="center"/>
    </xf>
    <xf numFmtId="8" fontId="34" fillId="0" borderId="4" xfId="7" applyNumberFormat="1" applyFont="1" applyBorder="1" applyAlignment="1">
      <alignment horizontal="center" vertical="center"/>
    </xf>
    <xf numFmtId="8" fontId="34" fillId="0" borderId="5" xfId="7" applyNumberFormat="1" applyFont="1" applyBorder="1" applyAlignment="1">
      <alignment horizontal="center" vertical="center"/>
    </xf>
    <xf numFmtId="8" fontId="9" fillId="0" borderId="4" xfId="7" applyNumberFormat="1" applyFont="1" applyBorder="1" applyAlignment="1">
      <alignment horizontal="center" vertical="center"/>
    </xf>
    <xf numFmtId="8" fontId="9" fillId="0" borderId="5" xfId="7" applyNumberFormat="1" applyFont="1" applyBorder="1" applyAlignment="1">
      <alignment horizontal="center" vertical="center"/>
    </xf>
    <xf numFmtId="169" fontId="35" fillId="0" borderId="4" xfId="7" applyNumberFormat="1" applyFont="1" applyFill="1" applyBorder="1" applyAlignment="1">
      <alignment horizontal="right" vertical="center"/>
    </xf>
    <xf numFmtId="169" fontId="35" fillId="0" borderId="5" xfId="7" applyNumberFormat="1" applyFont="1" applyFill="1" applyBorder="1" applyAlignment="1">
      <alignment horizontal="right" vertical="center"/>
    </xf>
    <xf numFmtId="167" fontId="31" fillId="5" borderId="25" xfId="4" applyNumberFormat="1" applyFont="1" applyFill="1" applyBorder="1" applyAlignment="1">
      <alignment horizontal="center" vertical="center"/>
    </xf>
    <xf numFmtId="167" fontId="31" fillId="5" borderId="5" xfId="4" applyNumberFormat="1" applyFont="1" applyFill="1" applyBorder="1" applyAlignment="1">
      <alignment horizontal="center" vertical="center"/>
    </xf>
    <xf numFmtId="0" fontId="51" fillId="0" borderId="4" xfId="3" applyFont="1" applyBorder="1" applyAlignment="1">
      <alignment horizontal="center" vertical="center" wrapText="1"/>
    </xf>
    <xf numFmtId="0" fontId="51" fillId="0" borderId="25" xfId="3" applyFont="1" applyBorder="1" applyAlignment="1">
      <alignment horizontal="center" vertical="center" wrapText="1"/>
    </xf>
    <xf numFmtId="0" fontId="51" fillId="0" borderId="5" xfId="3" applyFont="1" applyBorder="1" applyAlignment="1">
      <alignment horizontal="center" vertical="center" wrapText="1"/>
    </xf>
    <xf numFmtId="0" fontId="50" fillId="0" borderId="4" xfId="11" applyFont="1" applyBorder="1" applyAlignment="1">
      <alignment horizontal="center" vertical="center" wrapText="1"/>
    </xf>
    <xf numFmtId="0" fontId="50" fillId="0" borderId="25" xfId="11" applyFont="1" applyBorder="1" applyAlignment="1">
      <alignment horizontal="center" vertical="center" wrapText="1"/>
    </xf>
    <xf numFmtId="0" fontId="50" fillId="0" borderId="5" xfId="11" applyFont="1" applyBorder="1" applyAlignment="1">
      <alignment horizontal="center" vertical="center" wrapText="1"/>
    </xf>
    <xf numFmtId="9" fontId="33" fillId="24" borderId="132" xfId="5" applyFont="1" applyFill="1" applyBorder="1" applyAlignment="1">
      <alignment horizontal="center" vertical="center" wrapText="1"/>
    </xf>
    <xf numFmtId="9" fontId="33" fillId="24" borderId="25" xfId="5" applyFont="1" applyFill="1" applyBorder="1" applyAlignment="1">
      <alignment horizontal="center" vertical="center" wrapText="1"/>
    </xf>
    <xf numFmtId="9" fontId="33" fillId="24" borderId="136" xfId="5" applyFont="1" applyFill="1" applyBorder="1" applyAlignment="1">
      <alignment horizontal="center" vertical="center" wrapText="1"/>
    </xf>
    <xf numFmtId="0" fontId="33" fillId="0" borderId="26" xfId="3" applyFont="1" applyBorder="1" applyAlignment="1">
      <alignment horizontal="center" vertical="center"/>
    </xf>
    <xf numFmtId="0" fontId="33" fillId="0" borderId="81" xfId="3" applyFont="1" applyBorder="1" applyAlignment="1">
      <alignment horizontal="center" vertical="center"/>
    </xf>
    <xf numFmtId="0" fontId="33" fillId="0" borderId="11" xfId="3" applyFont="1" applyBorder="1" applyAlignment="1">
      <alignment horizontal="center" vertical="center"/>
    </xf>
    <xf numFmtId="9" fontId="37" fillId="24" borderId="64" xfId="5" applyFont="1" applyFill="1" applyBorder="1" applyAlignment="1">
      <alignment horizontal="center" vertical="center" wrapText="1"/>
    </xf>
    <xf numFmtId="9" fontId="37" fillId="24" borderId="113" xfId="5" applyFont="1" applyFill="1" applyBorder="1" applyAlignment="1">
      <alignment horizontal="center" vertical="center"/>
    </xf>
    <xf numFmtId="9" fontId="37" fillId="24" borderId="27" xfId="5" applyFont="1" applyFill="1" applyBorder="1" applyAlignment="1">
      <alignment horizontal="center" vertical="center"/>
    </xf>
    <xf numFmtId="0" fontId="34" fillId="0" borderId="85" xfId="3" applyFont="1" applyBorder="1" applyAlignment="1">
      <alignment horizontal="center" vertical="center"/>
    </xf>
    <xf numFmtId="0" fontId="34" fillId="0" borderId="28" xfId="3" applyFont="1" applyBorder="1" applyAlignment="1">
      <alignment horizontal="center" vertical="center"/>
    </xf>
    <xf numFmtId="0" fontId="34" fillId="0" borderId="10" xfId="3" applyFont="1" applyBorder="1" applyAlignment="1">
      <alignment horizontal="center" vertical="center"/>
    </xf>
    <xf numFmtId="0" fontId="33" fillId="0" borderId="4" xfId="3" applyFont="1" applyBorder="1" applyAlignment="1">
      <alignment horizontal="center" vertical="center"/>
    </xf>
    <xf numFmtId="0" fontId="33" fillId="0" borderId="25" xfId="3" applyFont="1" applyBorder="1" applyAlignment="1">
      <alignment horizontal="center" vertical="center"/>
    </xf>
    <xf numFmtId="0" fontId="33" fillId="0" borderId="5" xfId="3" applyFont="1" applyBorder="1" applyAlignment="1">
      <alignment horizontal="center" vertical="center"/>
    </xf>
    <xf numFmtId="9" fontId="33" fillId="24" borderId="4" xfId="5" applyFont="1" applyFill="1" applyBorder="1" applyAlignment="1">
      <alignment horizontal="center" vertical="center"/>
    </xf>
    <xf numFmtId="9" fontId="33" fillId="24" borderId="25" xfId="5" applyFont="1" applyFill="1" applyBorder="1" applyAlignment="1">
      <alignment horizontal="center" vertical="center"/>
    </xf>
    <xf numFmtId="9" fontId="33" fillId="24" borderId="5" xfId="5" applyFont="1" applyFill="1" applyBorder="1" applyAlignment="1">
      <alignment horizontal="center" vertical="center"/>
    </xf>
    <xf numFmtId="0" fontId="35" fillId="0" borderId="4" xfId="3" applyFont="1" applyBorder="1" applyAlignment="1">
      <alignment horizontal="center" vertical="center"/>
    </xf>
    <xf numFmtId="0" fontId="35" fillId="0" borderId="25" xfId="3" applyFont="1" applyBorder="1" applyAlignment="1">
      <alignment horizontal="center" vertical="center"/>
    </xf>
    <xf numFmtId="0" fontId="35" fillId="0" borderId="5" xfId="3" applyFont="1" applyBorder="1" applyAlignment="1">
      <alignment horizontal="center" vertical="center"/>
    </xf>
    <xf numFmtId="169" fontId="35" fillId="0" borderId="25" xfId="7" applyNumberFormat="1" applyFont="1" applyFill="1" applyBorder="1" applyAlignment="1">
      <alignment horizontal="right" vertical="center"/>
    </xf>
    <xf numFmtId="9" fontId="44" fillId="0" borderId="4" xfId="3" applyNumberFormat="1" applyFont="1" applyBorder="1" applyAlignment="1">
      <alignment horizontal="center" vertical="center" wrapText="1"/>
    </xf>
    <xf numFmtId="44" fontId="9" fillId="0" borderId="4" xfId="7" applyFont="1" applyBorder="1" applyAlignment="1">
      <alignment horizontal="center" vertical="center"/>
    </xf>
    <xf numFmtId="44" fontId="9" fillId="0" borderId="25" xfId="7" applyFont="1" applyBorder="1" applyAlignment="1">
      <alignment horizontal="center" vertical="center"/>
    </xf>
    <xf numFmtId="44" fontId="9" fillId="0" borderId="5" xfId="7" applyFont="1" applyBorder="1" applyAlignment="1">
      <alignment horizontal="center" vertical="center"/>
    </xf>
    <xf numFmtId="0" fontId="9" fillId="0" borderId="4" xfId="3" applyFont="1" applyBorder="1" applyAlignment="1">
      <alignment horizontal="center" vertical="center"/>
    </xf>
    <xf numFmtId="0" fontId="9" fillId="0" borderId="25" xfId="3" applyFont="1" applyBorder="1" applyAlignment="1">
      <alignment horizontal="center" vertical="center"/>
    </xf>
    <xf numFmtId="0" fontId="9" fillId="0" borderId="5" xfId="3" applyFont="1" applyBorder="1" applyAlignment="1">
      <alignment horizontal="center" vertical="center"/>
    </xf>
    <xf numFmtId="9" fontId="34" fillId="0" borderId="4" xfId="3" applyNumberFormat="1" applyFont="1" applyBorder="1" applyAlignment="1">
      <alignment horizontal="center" vertical="center"/>
    </xf>
    <xf numFmtId="9" fontId="34" fillId="0" borderId="25" xfId="3" applyNumberFormat="1" applyFont="1" applyBorder="1" applyAlignment="1">
      <alignment horizontal="center" vertical="center"/>
    </xf>
    <xf numFmtId="9" fontId="34" fillId="0" borderId="5" xfId="3" applyNumberFormat="1" applyFont="1" applyBorder="1" applyAlignment="1">
      <alignment horizontal="center" vertical="center"/>
    </xf>
    <xf numFmtId="168" fontId="8" fillId="0" borderId="4" xfId="3" applyNumberFormat="1" applyFont="1" applyBorder="1" applyAlignment="1">
      <alignment horizontal="center" vertical="center"/>
    </xf>
    <xf numFmtId="168" fontId="8" fillId="0" borderId="25" xfId="3" applyNumberFormat="1" applyFont="1" applyBorder="1" applyAlignment="1">
      <alignment horizontal="center" vertical="center"/>
    </xf>
    <xf numFmtId="168" fontId="8" fillId="0" borderId="5" xfId="3" applyNumberFormat="1" applyFont="1" applyBorder="1" applyAlignment="1">
      <alignment horizontal="center" vertical="center"/>
    </xf>
    <xf numFmtId="0" fontId="8" fillId="24" borderId="4" xfId="5" applyNumberFormat="1" applyFont="1" applyFill="1" applyBorder="1" applyAlignment="1">
      <alignment horizontal="center" vertical="center"/>
    </xf>
    <xf numFmtId="0" fontId="8" fillId="24" borderId="25" xfId="5" applyNumberFormat="1" applyFont="1" applyFill="1" applyBorder="1" applyAlignment="1">
      <alignment horizontal="center" vertical="center"/>
    </xf>
    <xf numFmtId="0" fontId="8" fillId="24" borderId="5" xfId="5" applyNumberFormat="1" applyFont="1" applyFill="1" applyBorder="1" applyAlignment="1">
      <alignment horizontal="center" vertical="center"/>
    </xf>
    <xf numFmtId="168" fontId="9" fillId="0" borderId="4" xfId="3" applyNumberFormat="1" applyFont="1" applyBorder="1" applyAlignment="1">
      <alignment horizontal="center" vertical="center"/>
    </xf>
    <xf numFmtId="168" fontId="9" fillId="0" borderId="25" xfId="3" applyNumberFormat="1" applyFont="1" applyBorder="1" applyAlignment="1">
      <alignment horizontal="center" vertical="center"/>
    </xf>
    <xf numFmtId="168" fontId="9" fillId="0" borderId="5" xfId="3" applyNumberFormat="1" applyFont="1" applyBorder="1" applyAlignment="1">
      <alignment horizontal="center" vertical="center"/>
    </xf>
    <xf numFmtId="168" fontId="9" fillId="0" borderId="4" xfId="7" applyNumberFormat="1" applyFont="1" applyBorder="1" applyAlignment="1">
      <alignment horizontal="center" vertical="center"/>
    </xf>
    <xf numFmtId="168" fontId="9" fillId="0" borderId="25" xfId="7" applyNumberFormat="1" applyFont="1" applyBorder="1" applyAlignment="1">
      <alignment horizontal="center" vertical="center"/>
    </xf>
    <xf numFmtId="168" fontId="9" fillId="0" borderId="5" xfId="7" applyNumberFormat="1" applyFont="1" applyBorder="1" applyAlignment="1">
      <alignment horizontal="center" vertical="center"/>
    </xf>
    <xf numFmtId="167" fontId="31" fillId="13" borderId="12" xfId="3" applyNumberFormat="1" applyFont="1" applyFill="1" applyBorder="1" applyAlignment="1">
      <alignment horizontal="center" vertical="center"/>
    </xf>
    <xf numFmtId="9" fontId="9" fillId="0" borderId="85" xfId="3" applyNumberFormat="1" applyFont="1" applyBorder="1" applyAlignment="1">
      <alignment horizontal="center" vertical="center"/>
    </xf>
    <xf numFmtId="9" fontId="9" fillId="0" borderId="28" xfId="3" applyNumberFormat="1" applyFont="1" applyBorder="1" applyAlignment="1">
      <alignment horizontal="center" vertical="center"/>
    </xf>
    <xf numFmtId="9" fontId="9" fillId="0" borderId="10" xfId="3" applyNumberFormat="1" applyFont="1" applyBorder="1" applyAlignment="1">
      <alignment horizontal="center" vertical="center"/>
    </xf>
    <xf numFmtId="168" fontId="34" fillId="0" borderId="4" xfId="3" applyNumberFormat="1" applyFont="1" applyBorder="1" applyAlignment="1">
      <alignment horizontal="center" vertical="center"/>
    </xf>
    <xf numFmtId="168" fontId="34" fillId="0" borderId="25" xfId="3" applyNumberFormat="1" applyFont="1" applyBorder="1" applyAlignment="1">
      <alignment horizontal="center" vertical="center"/>
    </xf>
    <xf numFmtId="168" fontId="34" fillId="0" borderId="5" xfId="3" applyNumberFormat="1" applyFont="1" applyBorder="1" applyAlignment="1">
      <alignment horizontal="center" vertical="center"/>
    </xf>
    <xf numFmtId="168" fontId="8" fillId="24" borderId="132" xfId="5" applyNumberFormat="1" applyFont="1" applyFill="1" applyBorder="1" applyAlignment="1">
      <alignment horizontal="center" vertical="center" wrapText="1"/>
    </xf>
    <xf numFmtId="168" fontId="8" fillId="24" borderId="25" xfId="5" applyNumberFormat="1" applyFont="1" applyFill="1" applyBorder="1" applyAlignment="1">
      <alignment horizontal="center" vertical="center" wrapText="1"/>
    </xf>
    <xf numFmtId="168" fontId="8" fillId="24" borderId="136" xfId="5" applyNumberFormat="1" applyFont="1" applyFill="1" applyBorder="1" applyAlignment="1">
      <alignment horizontal="center" vertical="center" wrapText="1"/>
    </xf>
    <xf numFmtId="9" fontId="8" fillId="13" borderId="33" xfId="3" applyNumberFormat="1" applyFont="1" applyFill="1" applyBorder="1" applyAlignment="1">
      <alignment horizontal="center" vertical="center" wrapText="1"/>
    </xf>
    <xf numFmtId="9" fontId="8" fillId="13" borderId="34" xfId="3" applyNumberFormat="1" applyFont="1" applyFill="1" applyBorder="1" applyAlignment="1">
      <alignment horizontal="center" vertical="center" wrapText="1"/>
    </xf>
    <xf numFmtId="9" fontId="8" fillId="13" borderId="35" xfId="3" applyNumberFormat="1" applyFont="1" applyFill="1" applyBorder="1" applyAlignment="1">
      <alignment horizontal="center" vertical="center" wrapText="1"/>
    </xf>
    <xf numFmtId="166" fontId="31" fillId="13" borderId="131" xfId="3" applyNumberFormat="1" applyFont="1" applyFill="1" applyBorder="1" applyAlignment="1">
      <alignment horizontal="center" vertical="center" wrapText="1"/>
    </xf>
    <xf numFmtId="166" fontId="31" fillId="13" borderId="133" xfId="3" applyNumberFormat="1" applyFont="1" applyFill="1" applyBorder="1" applyAlignment="1">
      <alignment horizontal="center" vertical="center" wrapText="1"/>
    </xf>
    <xf numFmtId="166" fontId="31" fillId="13" borderId="135" xfId="3" applyNumberFormat="1" applyFont="1" applyFill="1" applyBorder="1" applyAlignment="1">
      <alignment horizontal="center" vertical="center" wrapText="1"/>
    </xf>
    <xf numFmtId="166" fontId="31" fillId="12" borderId="12" xfId="3" applyNumberFormat="1" applyFont="1" applyFill="1" applyBorder="1" applyAlignment="1" applyProtection="1">
      <alignment horizontal="center" vertical="center" wrapText="1"/>
      <protection locked="0"/>
    </xf>
    <xf numFmtId="0" fontId="31" fillId="7" borderId="12" xfId="3" applyFont="1" applyFill="1" applyBorder="1" applyAlignment="1">
      <alignment horizontal="center" vertical="center" wrapText="1"/>
    </xf>
    <xf numFmtId="0" fontId="31" fillId="7" borderId="29" xfId="3" applyFont="1" applyFill="1" applyBorder="1" applyAlignment="1">
      <alignment horizontal="center" vertical="center"/>
    </xf>
    <xf numFmtId="9" fontId="8" fillId="13" borderId="4" xfId="3" applyNumberFormat="1" applyFont="1" applyFill="1" applyBorder="1" applyAlignment="1">
      <alignment horizontal="center" vertical="center" wrapText="1"/>
    </xf>
    <xf numFmtId="9" fontId="8" fillId="13" borderId="25" xfId="3" applyNumberFormat="1" applyFont="1" applyFill="1" applyBorder="1" applyAlignment="1">
      <alignment horizontal="center" vertical="center" wrapText="1"/>
    </xf>
    <xf numFmtId="9" fontId="8" fillId="13" borderId="5" xfId="3" applyNumberFormat="1" applyFont="1" applyFill="1" applyBorder="1" applyAlignment="1">
      <alignment horizontal="center" vertical="center" wrapText="1"/>
    </xf>
    <xf numFmtId="9" fontId="8" fillId="8" borderId="4" xfId="3" applyNumberFormat="1" applyFont="1" applyFill="1" applyBorder="1" applyAlignment="1">
      <alignment horizontal="center" vertical="center" wrapText="1"/>
    </xf>
    <xf numFmtId="9" fontId="8" fillId="8" borderId="25" xfId="3" applyNumberFormat="1" applyFont="1" applyFill="1" applyBorder="1" applyAlignment="1">
      <alignment horizontal="center" vertical="center" wrapText="1"/>
    </xf>
    <xf numFmtId="9" fontId="8" fillId="8" borderId="5" xfId="3" applyNumberFormat="1" applyFont="1" applyFill="1" applyBorder="1" applyAlignment="1">
      <alignment horizontal="center" vertical="center" wrapText="1"/>
    </xf>
    <xf numFmtId="165" fontId="8" fillId="12" borderId="62" xfId="1" applyNumberFormat="1" applyFont="1" applyFill="1" applyBorder="1" applyAlignment="1" applyProtection="1">
      <alignment horizontal="center" vertical="center" wrapText="1"/>
      <protection locked="0"/>
    </xf>
    <xf numFmtId="165" fontId="8" fillId="12" borderId="129" xfId="1" applyNumberFormat="1" applyFont="1" applyFill="1" applyBorder="1" applyAlignment="1" applyProtection="1">
      <alignment horizontal="center" vertical="center" wrapText="1"/>
      <protection locked="0"/>
    </xf>
    <xf numFmtId="165" fontId="8" fillId="12" borderId="68" xfId="1" applyNumberFormat="1" applyFont="1" applyFill="1" applyBorder="1" applyAlignment="1" applyProtection="1">
      <alignment horizontal="center" vertical="center" wrapText="1"/>
      <protection locked="0"/>
    </xf>
    <xf numFmtId="0" fontId="9" fillId="13" borderId="4" xfId="3" applyFont="1" applyFill="1" applyBorder="1" applyAlignment="1">
      <alignment horizontal="center" vertical="center" wrapText="1"/>
    </xf>
    <xf numFmtId="0" fontId="9" fillId="13" borderId="25" xfId="3" applyFont="1" applyFill="1" applyBorder="1" applyAlignment="1">
      <alignment horizontal="center" vertical="center" wrapText="1"/>
    </xf>
    <xf numFmtId="0" fontId="9" fillId="13" borderId="5" xfId="3" applyFont="1" applyFill="1" applyBorder="1" applyAlignment="1">
      <alignment horizontal="center" vertical="center" wrapText="1"/>
    </xf>
    <xf numFmtId="0" fontId="9" fillId="12" borderId="4" xfId="3" applyFont="1" applyFill="1" applyBorder="1" applyAlignment="1" applyProtection="1">
      <alignment horizontal="center" vertical="center" wrapText="1"/>
      <protection locked="0"/>
    </xf>
    <xf numFmtId="0" fontId="9" fillId="12" borderId="25" xfId="3" applyFont="1" applyFill="1" applyBorder="1" applyAlignment="1" applyProtection="1">
      <alignment horizontal="center" vertical="center" wrapText="1"/>
      <protection locked="0"/>
    </xf>
    <xf numFmtId="0" fontId="9" fillId="12" borderId="5" xfId="3" applyFont="1" applyFill="1" applyBorder="1" applyAlignment="1" applyProtection="1">
      <alignment horizontal="center" vertical="center" wrapText="1"/>
      <protection locked="0"/>
    </xf>
    <xf numFmtId="165" fontId="9" fillId="12" borderId="4" xfId="1" applyNumberFormat="1" applyFont="1" applyFill="1" applyBorder="1" applyAlignment="1" applyProtection="1">
      <alignment horizontal="center" vertical="center" wrapText="1"/>
      <protection locked="0"/>
    </xf>
    <xf numFmtId="165" fontId="9" fillId="12" borderId="25" xfId="1" applyNumberFormat="1" applyFont="1" applyFill="1" applyBorder="1" applyAlignment="1" applyProtection="1">
      <alignment horizontal="center" vertical="center" wrapText="1"/>
      <protection locked="0"/>
    </xf>
    <xf numFmtId="165" fontId="9" fillId="12" borderId="5" xfId="1" applyNumberFormat="1" applyFont="1" applyFill="1" applyBorder="1" applyAlignment="1" applyProtection="1">
      <alignment horizontal="center" vertical="center" wrapText="1"/>
      <protection locked="0"/>
    </xf>
    <xf numFmtId="0" fontId="8" fillId="12" borderId="4" xfId="3" applyFont="1" applyFill="1" applyBorder="1" applyAlignment="1" applyProtection="1">
      <alignment horizontal="center" vertical="center" wrapText="1"/>
      <protection locked="0"/>
    </xf>
    <xf numFmtId="0" fontId="8" fillId="12" borderId="25" xfId="3" applyFont="1" applyFill="1" applyBorder="1" applyAlignment="1" applyProtection="1">
      <alignment horizontal="center" vertical="center" wrapText="1"/>
      <protection locked="0"/>
    </xf>
    <xf numFmtId="0" fontId="8" fillId="12" borderId="5" xfId="3" applyFont="1" applyFill="1" applyBorder="1" applyAlignment="1" applyProtection="1">
      <alignment horizontal="center" vertical="center" wrapText="1"/>
      <protection locked="0"/>
    </xf>
    <xf numFmtId="0" fontId="8" fillId="6" borderId="4" xfId="3" applyFont="1" applyFill="1" applyBorder="1" applyAlignment="1" applyProtection="1">
      <alignment horizontal="center" vertical="center" wrapText="1"/>
      <protection locked="0"/>
    </xf>
    <xf numFmtId="0" fontId="8" fillId="6" borderId="25" xfId="3" applyFont="1" applyFill="1" applyBorder="1" applyAlignment="1" applyProtection="1">
      <alignment horizontal="center" vertical="center" wrapText="1"/>
      <protection locked="0"/>
    </xf>
    <xf numFmtId="0" fontId="8" fillId="6" borderId="5" xfId="3" applyFont="1" applyFill="1" applyBorder="1" applyAlignment="1" applyProtection="1">
      <alignment horizontal="center" vertical="center" wrapText="1"/>
      <protection locked="0"/>
    </xf>
    <xf numFmtId="49" fontId="9" fillId="12" borderId="4" xfId="3" applyNumberFormat="1" applyFont="1" applyFill="1" applyBorder="1" applyAlignment="1" applyProtection="1">
      <alignment horizontal="center" vertical="center" wrapText="1"/>
      <protection locked="0"/>
    </xf>
    <xf numFmtId="49" fontId="9" fillId="12" borderId="25" xfId="3" applyNumberFormat="1" applyFont="1" applyFill="1" applyBorder="1" applyAlignment="1" applyProtection="1">
      <alignment horizontal="center" vertical="center" wrapText="1"/>
      <protection locked="0"/>
    </xf>
    <xf numFmtId="49" fontId="9" fillId="12" borderId="5" xfId="3" applyNumberFormat="1" applyFont="1" applyFill="1" applyBorder="1" applyAlignment="1" applyProtection="1">
      <alignment horizontal="center" vertical="center" wrapText="1"/>
      <protection locked="0"/>
    </xf>
    <xf numFmtId="0" fontId="34" fillId="0" borderId="25" xfId="3" applyFont="1" applyBorder="1" applyAlignment="1">
      <alignment horizontal="center" vertical="center"/>
    </xf>
    <xf numFmtId="0" fontId="34" fillId="0" borderId="5" xfId="3" applyFont="1" applyBorder="1" applyAlignment="1">
      <alignment horizontal="center" vertical="center"/>
    </xf>
    <xf numFmtId="0" fontId="44" fillId="0" borderId="4" xfId="3" applyFont="1" applyBorder="1" applyAlignment="1">
      <alignment horizontal="center" vertical="center" wrapText="1"/>
    </xf>
    <xf numFmtId="0" fontId="44" fillId="0" borderId="25" xfId="3" applyFont="1" applyBorder="1" applyAlignment="1">
      <alignment horizontal="center" vertical="center" wrapText="1"/>
    </xf>
    <xf numFmtId="0" fontId="44" fillId="0" borderId="5" xfId="3" applyFont="1" applyBorder="1" applyAlignment="1">
      <alignment horizontal="center" vertical="center" wrapText="1"/>
    </xf>
    <xf numFmtId="44" fontId="9" fillId="0" borderId="4" xfId="7" applyFont="1" applyBorder="1" applyAlignment="1">
      <alignment horizontal="right" vertical="center"/>
    </xf>
    <xf numFmtId="44" fontId="9" fillId="0" borderId="25" xfId="7" applyFont="1" applyBorder="1" applyAlignment="1">
      <alignment horizontal="right" vertical="center"/>
    </xf>
    <xf numFmtId="44" fontId="9" fillId="0" borderId="5" xfId="7" applyFont="1" applyBorder="1" applyAlignment="1">
      <alignment horizontal="right" vertical="center"/>
    </xf>
    <xf numFmtId="9" fontId="9" fillId="0" borderId="4" xfId="3" applyNumberFormat="1" applyFont="1" applyBorder="1" applyAlignment="1">
      <alignment horizontal="center" vertical="center"/>
    </xf>
    <xf numFmtId="9" fontId="9" fillId="0" borderId="25" xfId="3" applyNumberFormat="1" applyFont="1" applyBorder="1" applyAlignment="1">
      <alignment horizontal="center" vertical="center"/>
    </xf>
    <xf numFmtId="9" fontId="9" fillId="0" borderId="5" xfId="3" applyNumberFormat="1" applyFont="1" applyBorder="1" applyAlignment="1">
      <alignment horizontal="center" vertical="center"/>
    </xf>
    <xf numFmtId="166" fontId="31" fillId="12" borderId="64" xfId="3" applyNumberFormat="1" applyFont="1" applyFill="1" applyBorder="1" applyAlignment="1" applyProtection="1">
      <alignment horizontal="center" vertical="center" wrapText="1"/>
      <protection locked="0"/>
    </xf>
    <xf numFmtId="0" fontId="31" fillId="7" borderId="64" xfId="3" applyFont="1" applyFill="1" applyBorder="1" applyAlignment="1">
      <alignment horizontal="center" vertical="center" wrapText="1"/>
    </xf>
    <xf numFmtId="0" fontId="31" fillId="7" borderId="12" xfId="3" applyFont="1" applyFill="1" applyBorder="1" applyAlignment="1">
      <alignment horizontal="center" vertical="center"/>
    </xf>
    <xf numFmtId="0" fontId="31" fillId="7" borderId="64" xfId="3" applyFont="1" applyFill="1" applyBorder="1" applyAlignment="1">
      <alignment horizontal="center" vertical="center"/>
    </xf>
    <xf numFmtId="0" fontId="31" fillId="7" borderId="10" xfId="3" applyFont="1" applyFill="1" applyBorder="1" applyAlignment="1">
      <alignment horizontal="center" vertical="center" wrapText="1"/>
    </xf>
    <xf numFmtId="0" fontId="31" fillId="7" borderId="9" xfId="3" applyFont="1" applyFill="1" applyBorder="1" applyAlignment="1">
      <alignment horizontal="center" vertical="center" wrapText="1"/>
    </xf>
    <xf numFmtId="0" fontId="31" fillId="7" borderId="85" xfId="3" applyFont="1" applyFill="1" applyBorder="1" applyAlignment="1">
      <alignment horizontal="center" vertical="center" wrapText="1"/>
    </xf>
    <xf numFmtId="167" fontId="31" fillId="13" borderId="25" xfId="3" applyNumberFormat="1" applyFont="1" applyFill="1" applyBorder="1" applyAlignment="1">
      <alignment horizontal="center" vertical="center"/>
    </xf>
    <xf numFmtId="14" fontId="9" fillId="13" borderId="4" xfId="3" applyNumberFormat="1" applyFont="1" applyFill="1" applyBorder="1" applyAlignment="1">
      <alignment horizontal="center" vertical="center" wrapText="1"/>
    </xf>
    <xf numFmtId="14" fontId="9" fillId="13" borderId="25" xfId="3" applyNumberFormat="1" applyFont="1" applyFill="1" applyBorder="1" applyAlignment="1">
      <alignment horizontal="center" vertical="center" wrapText="1"/>
    </xf>
    <xf numFmtId="14" fontId="9" fillId="13" borderId="5" xfId="3" applyNumberFormat="1" applyFont="1" applyFill="1" applyBorder="1" applyAlignment="1">
      <alignment horizontal="center" vertical="center" wrapText="1"/>
    </xf>
    <xf numFmtId="165" fontId="9" fillId="13" borderId="33" xfId="1" applyNumberFormat="1" applyFont="1" applyFill="1" applyBorder="1" applyAlignment="1" applyProtection="1">
      <alignment horizontal="center" vertical="center" wrapText="1"/>
      <protection locked="0"/>
    </xf>
    <xf numFmtId="165" fontId="9" fillId="13" borderId="34" xfId="1" applyNumberFormat="1" applyFont="1" applyFill="1" applyBorder="1" applyAlignment="1" applyProtection="1">
      <alignment horizontal="center" vertical="center" wrapText="1"/>
      <protection locked="0"/>
    </xf>
    <xf numFmtId="165" fontId="9" fillId="13" borderId="35" xfId="1" applyNumberFormat="1" applyFont="1" applyFill="1" applyBorder="1" applyAlignment="1" applyProtection="1">
      <alignment horizontal="center" vertical="center" wrapText="1"/>
      <protection locked="0"/>
    </xf>
    <xf numFmtId="0" fontId="34" fillId="0" borderId="25" xfId="3" applyFont="1" applyBorder="1" applyAlignment="1">
      <alignment horizontal="center" vertical="center" wrapText="1"/>
    </xf>
    <xf numFmtId="0" fontId="34" fillId="0" borderId="5" xfId="3" applyFont="1" applyBorder="1" applyAlignment="1">
      <alignment horizontal="center" vertical="center" wrapText="1"/>
    </xf>
    <xf numFmtId="9" fontId="37" fillId="24" borderId="64" xfId="5" applyFont="1" applyFill="1" applyBorder="1" applyAlignment="1">
      <alignment horizontal="center" vertical="center"/>
    </xf>
    <xf numFmtId="0" fontId="34" fillId="0" borderId="122" xfId="3" applyFont="1" applyBorder="1" applyAlignment="1">
      <alignment horizontal="center" vertical="center"/>
    </xf>
    <xf numFmtId="0" fontId="34" fillId="0" borderId="134" xfId="3" applyFont="1" applyBorder="1" applyAlignment="1">
      <alignment horizontal="center" vertical="center"/>
    </xf>
    <xf numFmtId="0" fontId="34" fillId="0" borderId="126" xfId="3" applyFont="1" applyBorder="1" applyAlignment="1">
      <alignment horizontal="center" vertical="center"/>
    </xf>
    <xf numFmtId="0" fontId="31" fillId="7" borderId="29" xfId="3" applyFont="1" applyFill="1" applyBorder="1" applyAlignment="1">
      <alignment horizontal="center" vertical="center" wrapText="1"/>
    </xf>
    <xf numFmtId="0" fontId="10" fillId="0" borderId="81" xfId="3" applyBorder="1" applyAlignment="1">
      <alignment horizontal="center"/>
    </xf>
    <xf numFmtId="166" fontId="9" fillId="0" borderId="4" xfId="7" applyNumberFormat="1" applyFont="1" applyBorder="1" applyAlignment="1">
      <alignment horizontal="center" vertical="center"/>
    </xf>
    <xf numFmtId="166" fontId="9" fillId="0" borderId="25" xfId="7" applyNumberFormat="1" applyFont="1" applyBorder="1" applyAlignment="1">
      <alignment horizontal="center" vertical="center"/>
    </xf>
    <xf numFmtId="166" fontId="9" fillId="0" borderId="5" xfId="7" applyNumberFormat="1" applyFont="1" applyBorder="1" applyAlignment="1">
      <alignment horizontal="center" vertical="center"/>
    </xf>
    <xf numFmtId="170" fontId="52" fillId="9" borderId="25" xfId="3" applyNumberFormat="1" applyFont="1" applyFill="1" applyBorder="1" applyAlignment="1">
      <alignment vertical="center"/>
    </xf>
    <xf numFmtId="170" fontId="52" fillId="9" borderId="130" xfId="3" applyNumberFormat="1" applyFont="1" applyFill="1" applyBorder="1" applyAlignment="1">
      <alignment vertical="center"/>
    </xf>
    <xf numFmtId="170" fontId="52" fillId="14" borderId="25" xfId="3" applyNumberFormat="1" applyFont="1" applyFill="1" applyBorder="1" applyAlignment="1">
      <alignment vertical="center"/>
    </xf>
    <xf numFmtId="170" fontId="52" fillId="14" borderId="83" xfId="3" applyNumberFormat="1" applyFont="1" applyFill="1" applyBorder="1" applyAlignment="1">
      <alignment vertical="center"/>
    </xf>
    <xf numFmtId="170" fontId="52" fillId="9" borderId="4" xfId="3" applyNumberFormat="1" applyFont="1" applyFill="1" applyBorder="1" applyAlignment="1">
      <alignment vertical="center"/>
    </xf>
    <xf numFmtId="170" fontId="52" fillId="9" borderId="83" xfId="3" applyNumberFormat="1" applyFont="1" applyFill="1" applyBorder="1" applyAlignment="1">
      <alignment vertical="center"/>
    </xf>
    <xf numFmtId="170" fontId="52" fillId="14" borderId="4" xfId="3" applyNumberFormat="1" applyFont="1" applyFill="1" applyBorder="1" applyAlignment="1">
      <alignment vertical="center"/>
    </xf>
    <xf numFmtId="169" fontId="34" fillId="0" borderId="4" xfId="7" applyNumberFormat="1" applyFont="1" applyBorder="1" applyAlignment="1">
      <alignment horizontal="center" vertical="center"/>
    </xf>
    <xf numFmtId="169" fontId="34" fillId="0" borderId="5" xfId="7" applyNumberFormat="1" applyFont="1" applyBorder="1" applyAlignment="1">
      <alignment horizontal="center" vertical="center"/>
    </xf>
    <xf numFmtId="167" fontId="31" fillId="7" borderId="4" xfId="4" applyNumberFormat="1" applyFont="1" applyFill="1" applyBorder="1" applyAlignment="1">
      <alignment horizontal="center" vertical="center"/>
    </xf>
    <xf numFmtId="167" fontId="31" fillId="7" borderId="25" xfId="4" applyNumberFormat="1" applyFont="1" applyFill="1" applyBorder="1" applyAlignment="1">
      <alignment horizontal="center" vertical="center"/>
    </xf>
    <xf numFmtId="167" fontId="31" fillId="7" borderId="5" xfId="4" applyNumberFormat="1" applyFont="1" applyFill="1" applyBorder="1" applyAlignment="1">
      <alignment horizontal="center" vertical="center"/>
    </xf>
    <xf numFmtId="167" fontId="9" fillId="0" borderId="25" xfId="7" applyNumberFormat="1" applyFont="1" applyBorder="1" applyAlignment="1">
      <alignment horizontal="center" vertical="center"/>
    </xf>
    <xf numFmtId="167" fontId="9" fillId="0" borderId="5" xfId="7" applyNumberFormat="1" applyFont="1" applyBorder="1" applyAlignment="1">
      <alignment horizontal="center" vertical="center"/>
    </xf>
    <xf numFmtId="44" fontId="41" fillId="0" borderId="115" xfId="3" applyNumberFormat="1" applyFont="1" applyBorder="1" applyAlignment="1">
      <alignment horizontal="center" vertical="center" wrapText="1" readingOrder="1"/>
    </xf>
    <xf numFmtId="44" fontId="41" fillId="0" borderId="119" xfId="3" applyNumberFormat="1" applyFont="1" applyBorder="1" applyAlignment="1">
      <alignment horizontal="center" vertical="center" wrapText="1" readingOrder="1"/>
    </xf>
    <xf numFmtId="44" fontId="41" fillId="0" borderId="128" xfId="3" applyNumberFormat="1" applyFont="1" applyBorder="1" applyAlignment="1">
      <alignment horizontal="center" vertical="center" wrapText="1" readingOrder="1"/>
    </xf>
    <xf numFmtId="44" fontId="41" fillId="0" borderId="127" xfId="3" applyNumberFormat="1" applyFont="1" applyBorder="1" applyAlignment="1">
      <alignment horizontal="center" vertical="center" wrapText="1" readingOrder="1"/>
    </xf>
    <xf numFmtId="44" fontId="41" fillId="0" borderId="116" xfId="3" applyNumberFormat="1" applyFont="1" applyBorder="1" applyAlignment="1">
      <alignment horizontal="center" vertical="center" wrapText="1" readingOrder="1"/>
    </xf>
    <xf numFmtId="44" fontId="41" fillId="0" borderId="120" xfId="3" applyNumberFormat="1" applyFont="1" applyBorder="1" applyAlignment="1">
      <alignment horizontal="center" vertical="center" wrapText="1" readingOrder="1"/>
    </xf>
    <xf numFmtId="44" fontId="41" fillId="0" borderId="124" xfId="3" applyNumberFormat="1" applyFont="1" applyBorder="1" applyAlignment="1">
      <alignment horizontal="center" vertical="center" wrapText="1" readingOrder="1"/>
    </xf>
    <xf numFmtId="44" fontId="41" fillId="0" borderId="117" xfId="3" applyNumberFormat="1" applyFont="1" applyBorder="1" applyAlignment="1">
      <alignment horizontal="center" vertical="center" wrapText="1" readingOrder="1"/>
    </xf>
    <xf numFmtId="44" fontId="41" fillId="0" borderId="121" xfId="3" applyNumberFormat="1" applyFont="1" applyBorder="1" applyAlignment="1">
      <alignment horizontal="center" vertical="center" wrapText="1" readingOrder="1"/>
    </xf>
    <xf numFmtId="44" fontId="41" fillId="0" borderId="125" xfId="3" applyNumberFormat="1" applyFont="1" applyBorder="1" applyAlignment="1">
      <alignment horizontal="center" vertical="center" wrapText="1" readingOrder="1"/>
    </xf>
    <xf numFmtId="0" fontId="40" fillId="0" borderId="64" xfId="3" applyFont="1" applyBorder="1" applyAlignment="1">
      <alignment horizontal="center" vertical="center" wrapText="1" readingOrder="1"/>
    </xf>
    <xf numFmtId="0" fontId="40" fillId="0" borderId="27" xfId="3" applyFont="1" applyBorder="1" applyAlignment="1">
      <alignment horizontal="center" vertical="center" wrapText="1" readingOrder="1"/>
    </xf>
    <xf numFmtId="169" fontId="35" fillId="0" borderId="4" xfId="7" applyNumberFormat="1" applyFont="1" applyBorder="1" applyAlignment="1">
      <alignment horizontal="center" vertical="center"/>
    </xf>
    <xf numFmtId="169" fontId="35" fillId="0" borderId="25" xfId="7" applyNumberFormat="1" applyFont="1" applyBorder="1" applyAlignment="1">
      <alignment horizontal="center" vertical="center"/>
    </xf>
    <xf numFmtId="169" fontId="35" fillId="0" borderId="5" xfId="7" applyNumberFormat="1" applyFont="1" applyBorder="1" applyAlignment="1">
      <alignment horizontal="center" vertical="center"/>
    </xf>
    <xf numFmtId="44" fontId="35" fillId="0" borderId="122" xfId="7" applyFont="1" applyBorder="1" applyAlignment="1">
      <alignment horizontal="center" vertical="center"/>
    </xf>
    <xf numFmtId="44" fontId="35" fillId="0" borderId="126" xfId="7" applyFont="1" applyBorder="1" applyAlignment="1">
      <alignment horizontal="center" vertical="center"/>
    </xf>
    <xf numFmtId="44" fontId="41" fillId="0" borderId="123" xfId="3" applyNumberFormat="1" applyFont="1" applyBorder="1" applyAlignment="1">
      <alignment horizontal="center" vertical="center" wrapText="1" readingOrder="1"/>
    </xf>
    <xf numFmtId="8" fontId="41" fillId="14" borderId="64" xfId="3" applyNumberFormat="1" applyFont="1" applyFill="1" applyBorder="1" applyAlignment="1">
      <alignment horizontal="center" vertical="center" wrapText="1" readingOrder="1"/>
    </xf>
    <xf numFmtId="44" fontId="41" fillId="14" borderId="113" xfId="3" applyNumberFormat="1" applyFont="1" applyFill="1" applyBorder="1" applyAlignment="1">
      <alignment horizontal="center" vertical="center" wrapText="1" readingOrder="1"/>
    </xf>
    <xf numFmtId="44" fontId="41" fillId="14" borderId="27" xfId="3" applyNumberFormat="1" applyFont="1" applyFill="1" applyBorder="1" applyAlignment="1">
      <alignment horizontal="center" vertical="center" wrapText="1" readingOrder="1"/>
    </xf>
    <xf numFmtId="167" fontId="31" fillId="5" borderId="3" xfId="4" applyNumberFormat="1" applyFont="1" applyFill="1" applyBorder="1" applyAlignment="1">
      <alignment horizontal="center" vertical="center"/>
    </xf>
    <xf numFmtId="167" fontId="9" fillId="0" borderId="4" xfId="7" applyNumberFormat="1" applyFont="1" applyBorder="1" applyAlignment="1">
      <alignment horizontal="center" vertical="center"/>
    </xf>
    <xf numFmtId="167" fontId="31" fillId="7" borderId="3" xfId="4" applyNumberFormat="1" applyFont="1" applyFill="1" applyBorder="1" applyAlignment="1">
      <alignment horizontal="center" vertical="center"/>
    </xf>
    <xf numFmtId="167" fontId="41" fillId="0" borderId="4" xfId="3" applyNumberFormat="1" applyFont="1" applyBorder="1" applyAlignment="1">
      <alignment horizontal="center" vertical="center"/>
    </xf>
    <xf numFmtId="167" fontId="41" fillId="0" borderId="25" xfId="3" applyNumberFormat="1" applyFont="1" applyBorder="1" applyAlignment="1">
      <alignment horizontal="center" vertical="center"/>
    </xf>
    <xf numFmtId="167" fontId="41" fillId="0" borderId="83" xfId="3" applyNumberFormat="1" applyFont="1" applyBorder="1" applyAlignment="1">
      <alignment horizontal="center" vertical="center"/>
    </xf>
    <xf numFmtId="44" fontId="41" fillId="0" borderId="4" xfId="3" applyNumberFormat="1" applyFont="1" applyBorder="1" applyAlignment="1">
      <alignment horizontal="center" vertical="center"/>
    </xf>
    <xf numFmtId="44" fontId="41" fillId="0" borderId="25" xfId="3" applyNumberFormat="1" applyFont="1" applyBorder="1" applyAlignment="1">
      <alignment horizontal="center" vertical="center"/>
    </xf>
    <xf numFmtId="44" fontId="41" fillId="0" borderId="83" xfId="3" applyNumberFormat="1" applyFont="1" applyBorder="1" applyAlignment="1">
      <alignment horizontal="center" vertical="center"/>
    </xf>
    <xf numFmtId="44" fontId="41" fillId="14" borderId="90" xfId="3" applyNumberFormat="1" applyFont="1" applyFill="1" applyBorder="1" applyAlignment="1">
      <alignment horizontal="center" vertical="center" wrapText="1" readingOrder="1"/>
    </xf>
    <xf numFmtId="44" fontId="41" fillId="14" borderId="0" xfId="3" applyNumberFormat="1" applyFont="1" applyFill="1" applyAlignment="1">
      <alignment horizontal="center" vertical="center" wrapText="1" readingOrder="1"/>
    </xf>
    <xf numFmtId="44" fontId="41" fillId="14" borderId="8" xfId="3" applyNumberFormat="1" applyFont="1" applyFill="1" applyBorder="1" applyAlignment="1">
      <alignment horizontal="center" vertical="center" wrapText="1" readingOrder="1"/>
    </xf>
    <xf numFmtId="44" fontId="41" fillId="14" borderId="75" xfId="3" applyNumberFormat="1" applyFont="1" applyFill="1" applyBorder="1" applyAlignment="1">
      <alignment horizontal="center" vertical="center" wrapText="1" readingOrder="1"/>
    </xf>
    <xf numFmtId="44" fontId="41" fillId="14" borderId="77" xfId="3" applyNumberFormat="1" applyFont="1" applyFill="1" applyBorder="1" applyAlignment="1">
      <alignment horizontal="center" vertical="center" wrapText="1" readingOrder="1"/>
    </xf>
    <xf numFmtId="44" fontId="41" fillId="14" borderId="78" xfId="3" applyNumberFormat="1" applyFont="1" applyFill="1" applyBorder="1" applyAlignment="1">
      <alignment horizontal="center" vertical="center" wrapText="1" readingOrder="1"/>
    </xf>
    <xf numFmtId="44" fontId="41" fillId="14" borderId="109" xfId="3" applyNumberFormat="1" applyFont="1" applyFill="1" applyBorder="1" applyAlignment="1">
      <alignment horizontal="center" vertical="center" wrapText="1" readingOrder="1"/>
    </xf>
    <xf numFmtId="44" fontId="41" fillId="14" borderId="110" xfId="3" applyNumberFormat="1" applyFont="1" applyFill="1" applyBorder="1" applyAlignment="1">
      <alignment horizontal="center" vertical="center" wrapText="1" readingOrder="1"/>
    </xf>
    <xf numFmtId="44" fontId="41" fillId="14" borderId="105" xfId="3" applyNumberFormat="1" applyFont="1" applyFill="1" applyBorder="1" applyAlignment="1">
      <alignment horizontal="center" vertical="center" wrapText="1" readingOrder="1"/>
    </xf>
    <xf numFmtId="44" fontId="41" fillId="14" borderId="106" xfId="3" applyNumberFormat="1" applyFont="1" applyFill="1" applyBorder="1" applyAlignment="1">
      <alignment horizontal="center" vertical="center" wrapText="1" readingOrder="1"/>
    </xf>
    <xf numFmtId="44" fontId="41" fillId="14" borderId="102" xfId="3" applyNumberFormat="1" applyFont="1" applyFill="1" applyBorder="1" applyAlignment="1">
      <alignment horizontal="center" vertical="center" wrapText="1" readingOrder="1"/>
    </xf>
    <xf numFmtId="44" fontId="41" fillId="14" borderId="103" xfId="3" applyNumberFormat="1" applyFont="1" applyFill="1" applyBorder="1" applyAlignment="1">
      <alignment horizontal="center" vertical="center" wrapText="1" readingOrder="1"/>
    </xf>
    <xf numFmtId="44" fontId="41" fillId="14" borderId="104" xfId="3" applyNumberFormat="1" applyFont="1" applyFill="1" applyBorder="1" applyAlignment="1">
      <alignment horizontal="center" vertical="center" wrapText="1" readingOrder="1"/>
    </xf>
    <xf numFmtId="168" fontId="41" fillId="26" borderId="25" xfId="3" applyNumberFormat="1" applyFont="1" applyFill="1" applyBorder="1" applyAlignment="1">
      <alignment horizontal="center" vertical="center"/>
    </xf>
    <xf numFmtId="168" fontId="41" fillId="26" borderId="83" xfId="3" applyNumberFormat="1" applyFont="1" applyFill="1" applyBorder="1" applyAlignment="1">
      <alignment horizontal="center" vertical="center"/>
    </xf>
    <xf numFmtId="44" fontId="41" fillId="26" borderId="25" xfId="3" applyNumberFormat="1" applyFont="1" applyFill="1" applyBorder="1" applyAlignment="1">
      <alignment horizontal="center" vertical="center"/>
    </xf>
    <xf numFmtId="44" fontId="41" fillId="26" borderId="83" xfId="3" applyNumberFormat="1" applyFont="1" applyFill="1" applyBorder="1" applyAlignment="1">
      <alignment horizontal="center" vertical="center"/>
    </xf>
    <xf numFmtId="168" fontId="41" fillId="0" borderId="4" xfId="3" applyNumberFormat="1" applyFont="1" applyBorder="1" applyAlignment="1">
      <alignment horizontal="center" vertical="center"/>
    </xf>
    <xf numFmtId="168" fontId="41" fillId="0" borderId="25" xfId="3" applyNumberFormat="1" applyFont="1" applyBorder="1" applyAlignment="1">
      <alignment horizontal="center" vertical="center"/>
    </xf>
    <xf numFmtId="168" fontId="41" fillId="0" borderId="83" xfId="3" applyNumberFormat="1" applyFont="1" applyBorder="1" applyAlignment="1">
      <alignment horizontal="center" vertical="center"/>
    </xf>
    <xf numFmtId="167" fontId="31" fillId="5" borderId="4" xfId="4" applyNumberFormat="1" applyFont="1" applyFill="1" applyBorder="1" applyAlignment="1">
      <alignment horizontal="center" vertical="center"/>
    </xf>
    <xf numFmtId="168" fontId="9" fillId="0" borderId="96" xfId="7" applyNumberFormat="1" applyFont="1" applyBorder="1" applyAlignment="1">
      <alignment horizontal="center" vertical="center"/>
    </xf>
    <xf numFmtId="44" fontId="9" fillId="0" borderId="96" xfId="7" applyFont="1" applyBorder="1" applyAlignment="1">
      <alignment horizontal="center" vertical="center"/>
    </xf>
    <xf numFmtId="44" fontId="41" fillId="0" borderId="78" xfId="3" applyNumberFormat="1" applyFont="1" applyBorder="1" applyAlignment="1">
      <alignment horizontal="center" vertical="center" wrapText="1" readingOrder="1"/>
    </xf>
    <xf numFmtId="44" fontId="41" fillId="0" borderId="97" xfId="3" applyNumberFormat="1" applyFont="1" applyBorder="1" applyAlignment="1">
      <alignment horizontal="center" vertical="center" wrapText="1" readingOrder="1"/>
    </xf>
    <xf numFmtId="44" fontId="41" fillId="0" borderId="75" xfId="3" applyNumberFormat="1" applyFont="1" applyBorder="1" applyAlignment="1">
      <alignment horizontal="center" vertical="center" wrapText="1" readingOrder="1"/>
    </xf>
    <xf numFmtId="44" fontId="41" fillId="0" borderId="89" xfId="3" applyNumberFormat="1" applyFont="1" applyBorder="1" applyAlignment="1">
      <alignment horizontal="center" vertical="center" wrapText="1" readingOrder="1"/>
    </xf>
    <xf numFmtId="44" fontId="41" fillId="0" borderId="91" xfId="3" applyNumberFormat="1" applyFont="1" applyBorder="1" applyAlignment="1">
      <alignment horizontal="center" vertical="center" wrapText="1" readingOrder="1"/>
    </xf>
    <xf numFmtId="44" fontId="41" fillId="0" borderId="84" xfId="3" applyNumberFormat="1" applyFont="1" applyBorder="1" applyAlignment="1">
      <alignment horizontal="center" vertical="center" wrapText="1" readingOrder="1"/>
    </xf>
    <xf numFmtId="44" fontId="41" fillId="0" borderId="31" xfId="3" applyNumberFormat="1" applyFont="1" applyBorder="1" applyAlignment="1">
      <alignment horizontal="center" vertical="center" wrapText="1" readingOrder="1"/>
    </xf>
    <xf numFmtId="44" fontId="41" fillId="0" borderId="90" xfId="3" applyNumberFormat="1" applyFont="1" applyBorder="1" applyAlignment="1">
      <alignment horizontal="center" vertical="center" wrapText="1" readingOrder="1"/>
    </xf>
    <xf numFmtId="44" fontId="41" fillId="0" borderId="8" xfId="3" applyNumberFormat="1" applyFont="1" applyBorder="1" applyAlignment="1">
      <alignment horizontal="center" vertical="center" wrapText="1" readingOrder="1"/>
    </xf>
    <xf numFmtId="167" fontId="31" fillId="7" borderId="28" xfId="4" applyNumberFormat="1" applyFont="1" applyFill="1" applyBorder="1" applyAlignment="1">
      <alignment horizontal="center" vertical="center"/>
    </xf>
    <xf numFmtId="170" fontId="40" fillId="14" borderId="12" xfId="3" applyNumberFormat="1" applyFont="1" applyFill="1" applyBorder="1" applyAlignment="1">
      <alignment horizontal="center" vertical="center" wrapText="1" readingOrder="1"/>
    </xf>
    <xf numFmtId="170" fontId="40" fillId="14" borderId="64" xfId="3" applyNumberFormat="1" applyFont="1" applyFill="1" applyBorder="1" applyAlignment="1">
      <alignment horizontal="center" vertical="center" wrapText="1" readingOrder="1"/>
    </xf>
    <xf numFmtId="169" fontId="40" fillId="14" borderId="12" xfId="3" applyNumberFormat="1" applyFont="1" applyFill="1" applyBorder="1" applyAlignment="1">
      <alignment horizontal="center" vertical="center" wrapText="1" readingOrder="1"/>
    </xf>
    <xf numFmtId="169" fontId="40" fillId="14" borderId="64" xfId="3" applyNumberFormat="1" applyFont="1" applyFill="1" applyBorder="1" applyAlignment="1">
      <alignment horizontal="center" vertical="center" wrapText="1" readingOrder="1"/>
    </xf>
    <xf numFmtId="167" fontId="31" fillId="7" borderId="86" xfId="4" applyNumberFormat="1" applyFont="1" applyFill="1" applyBorder="1" applyAlignment="1">
      <alignment horizontal="center" vertical="center"/>
    </xf>
    <xf numFmtId="167" fontId="31" fillId="7" borderId="87" xfId="4" applyNumberFormat="1" applyFont="1" applyFill="1" applyBorder="1" applyAlignment="1">
      <alignment horizontal="center" vertical="center"/>
    </xf>
    <xf numFmtId="167" fontId="31" fillId="7" borderId="88" xfId="4" applyNumberFormat="1" applyFont="1" applyFill="1" applyBorder="1" applyAlignment="1">
      <alignment horizontal="center" vertical="center"/>
    </xf>
    <xf numFmtId="168" fontId="35" fillId="0" borderId="12" xfId="7" applyNumberFormat="1" applyFont="1" applyBorder="1" applyAlignment="1">
      <alignment horizontal="center" vertical="center"/>
    </xf>
    <xf numFmtId="44" fontId="35" fillId="0" borderId="12" xfId="7" applyFont="1" applyBorder="1" applyAlignment="1">
      <alignment horizontal="center" vertical="center"/>
    </xf>
    <xf numFmtId="44" fontId="34" fillId="14" borderId="25" xfId="7" applyFont="1" applyFill="1" applyBorder="1" applyAlignment="1">
      <alignment horizontal="center" vertical="center"/>
    </xf>
    <xf numFmtId="167" fontId="31" fillId="7" borderId="85" xfId="4" applyNumberFormat="1" applyFont="1" applyFill="1" applyBorder="1" applyAlignment="1">
      <alignment horizontal="center" vertical="center"/>
    </xf>
    <xf numFmtId="167" fontId="31" fillId="7" borderId="10" xfId="4" applyNumberFormat="1" applyFont="1" applyFill="1" applyBorder="1" applyAlignment="1">
      <alignment horizontal="center" vertical="center"/>
    </xf>
    <xf numFmtId="169" fontId="40" fillId="0" borderId="4" xfId="7" applyNumberFormat="1" applyFont="1" applyFill="1" applyBorder="1" applyAlignment="1">
      <alignment horizontal="right" vertical="center"/>
    </xf>
    <xf numFmtId="169" fontId="40" fillId="0" borderId="5" xfId="7" applyNumberFormat="1" applyFont="1" applyFill="1" applyBorder="1" applyAlignment="1">
      <alignment horizontal="right" vertical="center"/>
    </xf>
    <xf numFmtId="44" fontId="40" fillId="0" borderId="4" xfId="7" applyFont="1" applyBorder="1" applyAlignment="1">
      <alignment horizontal="center" vertical="center"/>
    </xf>
    <xf numFmtId="44" fontId="40" fillId="0" borderId="5" xfId="7" applyFont="1" applyBorder="1" applyAlignment="1">
      <alignment horizontal="center" vertical="center"/>
    </xf>
    <xf numFmtId="167" fontId="9" fillId="0" borderId="25" xfId="7" applyNumberFormat="1" applyFont="1" applyBorder="1" applyAlignment="1">
      <alignment horizontal="center" vertical="center" wrapText="1"/>
    </xf>
    <xf numFmtId="44" fontId="31" fillId="14" borderId="4" xfId="4" applyNumberFormat="1" applyFont="1" applyFill="1" applyBorder="1" applyAlignment="1">
      <alignment horizontal="center" vertical="center"/>
    </xf>
    <xf numFmtId="44" fontId="31" fillId="14" borderId="25" xfId="4" applyNumberFormat="1" applyFont="1" applyFill="1" applyBorder="1" applyAlignment="1">
      <alignment horizontal="center" vertical="center"/>
    </xf>
    <xf numFmtId="44" fontId="31" fillId="14" borderId="5" xfId="4" applyNumberFormat="1" applyFont="1" applyFill="1" applyBorder="1" applyAlignment="1">
      <alignment horizontal="center" vertical="center"/>
    </xf>
    <xf numFmtId="44" fontId="9" fillId="14" borderId="4" xfId="7" applyFont="1" applyFill="1" applyBorder="1" applyAlignment="1">
      <alignment horizontal="center" vertical="center"/>
    </xf>
    <xf numFmtId="44" fontId="9" fillId="14" borderId="5" xfId="7" applyFont="1" applyFill="1" applyBorder="1" applyAlignment="1">
      <alignment horizontal="center" vertical="center"/>
    </xf>
    <xf numFmtId="168" fontId="31" fillId="14" borderId="4" xfId="4" applyNumberFormat="1" applyFont="1" applyFill="1" applyBorder="1" applyAlignment="1">
      <alignment horizontal="center" vertical="center"/>
    </xf>
    <xf numFmtId="168" fontId="31" fillId="14" borderId="25" xfId="4" applyNumberFormat="1" applyFont="1" applyFill="1" applyBorder="1" applyAlignment="1">
      <alignment horizontal="center" vertical="center"/>
    </xf>
    <xf numFmtId="169" fontId="44" fillId="0" borderId="25" xfId="3" applyNumberFormat="1" applyFont="1" applyBorder="1" applyAlignment="1">
      <alignment horizontal="right" vertical="center"/>
    </xf>
    <xf numFmtId="169" fontId="44" fillId="0" borderId="5" xfId="3" applyNumberFormat="1" applyFont="1" applyBorder="1" applyAlignment="1">
      <alignment horizontal="right" vertical="center"/>
    </xf>
    <xf numFmtId="169" fontId="34" fillId="0" borderId="4" xfId="7" applyNumberFormat="1" applyFont="1" applyFill="1" applyBorder="1" applyAlignment="1">
      <alignment horizontal="right" vertical="center"/>
    </xf>
    <xf numFmtId="169" fontId="34" fillId="0" borderId="25" xfId="7" applyNumberFormat="1" applyFont="1" applyFill="1" applyBorder="1" applyAlignment="1">
      <alignment horizontal="right" vertical="center"/>
    </xf>
    <xf numFmtId="169" fontId="34" fillId="0" borderId="5" xfId="7" applyNumberFormat="1" applyFont="1" applyFill="1" applyBorder="1" applyAlignment="1">
      <alignment horizontal="right" vertical="center"/>
    </xf>
    <xf numFmtId="168" fontId="9" fillId="0" borderId="12" xfId="7" applyNumberFormat="1" applyFont="1" applyBorder="1" applyAlignment="1">
      <alignment horizontal="center" vertical="center"/>
    </xf>
    <xf numFmtId="44" fontId="9" fillId="0" borderId="12" xfId="7" applyFont="1" applyBorder="1" applyAlignment="1">
      <alignment horizontal="center" vertical="center"/>
    </xf>
    <xf numFmtId="166" fontId="9" fillId="0" borderId="12" xfId="7" applyNumberFormat="1" applyFont="1" applyBorder="1" applyAlignment="1">
      <alignment horizontal="center" vertical="center"/>
    </xf>
    <xf numFmtId="44" fontId="9" fillId="14" borderId="25" xfId="7" applyFont="1" applyFill="1" applyBorder="1" applyAlignment="1">
      <alignment horizontal="center" vertical="center"/>
    </xf>
    <xf numFmtId="168" fontId="41" fillId="0" borderId="12" xfId="3" applyNumberFormat="1" applyFont="1" applyBorder="1" applyAlignment="1">
      <alignment horizontal="right" vertical="center"/>
    </xf>
    <xf numFmtId="44" fontId="41" fillId="0" borderId="12" xfId="3" applyNumberFormat="1" applyFont="1" applyBorder="1" applyAlignment="1">
      <alignment horizontal="right" vertical="center"/>
    </xf>
    <xf numFmtId="44" fontId="41" fillId="14" borderId="12" xfId="3" applyNumberFormat="1" applyFont="1" applyFill="1" applyBorder="1" applyAlignment="1">
      <alignment horizontal="center" vertical="center" wrapText="1" readingOrder="1"/>
    </xf>
    <xf numFmtId="169" fontId="41" fillId="14" borderId="75" xfId="3" applyNumberFormat="1" applyFont="1" applyFill="1" applyBorder="1" applyAlignment="1">
      <alignment horizontal="center" vertical="center" wrapText="1" readingOrder="1"/>
    </xf>
    <xf numFmtId="169" fontId="41" fillId="14" borderId="77" xfId="3" applyNumberFormat="1" applyFont="1" applyFill="1" applyBorder="1" applyAlignment="1">
      <alignment horizontal="center" vertical="center" wrapText="1" readingOrder="1"/>
    </xf>
    <xf numFmtId="169" fontId="41" fillId="14" borderId="78" xfId="3" applyNumberFormat="1" applyFont="1" applyFill="1" applyBorder="1" applyAlignment="1">
      <alignment horizontal="center" vertical="center" wrapText="1" readingOrder="1"/>
    </xf>
    <xf numFmtId="169" fontId="42" fillId="0" borderId="75" xfId="3" applyNumberFormat="1" applyFont="1" applyBorder="1" applyAlignment="1">
      <alignment horizontal="right" vertical="center" wrapText="1" readingOrder="1"/>
    </xf>
    <xf numFmtId="169" fontId="42" fillId="0" borderId="77" xfId="3" applyNumberFormat="1" applyFont="1" applyBorder="1" applyAlignment="1">
      <alignment horizontal="right" vertical="center" wrapText="1" readingOrder="1"/>
    </xf>
    <xf numFmtId="169" fontId="42" fillId="0" borderId="76" xfId="3" applyNumberFormat="1" applyFont="1" applyBorder="1" applyAlignment="1">
      <alignment horizontal="right" vertical="center" wrapText="1" readingOrder="1"/>
    </xf>
    <xf numFmtId="169" fontId="42" fillId="0" borderId="0" xfId="3" applyNumberFormat="1" applyFont="1" applyAlignment="1">
      <alignment horizontal="right" vertical="center" wrapText="1" readingOrder="1"/>
    </xf>
    <xf numFmtId="9" fontId="37" fillId="24" borderId="65" xfId="5" applyFont="1" applyFill="1" applyBorder="1" applyAlignment="1">
      <alignment horizontal="center" vertical="center"/>
    </xf>
    <xf numFmtId="9" fontId="37" fillId="24" borderId="70" xfId="5" applyFont="1" applyFill="1" applyBorder="1" applyAlignment="1">
      <alignment horizontal="center" vertical="center"/>
    </xf>
    <xf numFmtId="49" fontId="34" fillId="0" borderId="4" xfId="3" applyNumberFormat="1" applyFont="1" applyBorder="1" applyAlignment="1" applyProtection="1">
      <alignment horizontal="center" vertical="center" wrapText="1"/>
      <protection locked="0"/>
    </xf>
    <xf numFmtId="49" fontId="34" fillId="0" borderId="5" xfId="3" applyNumberFormat="1" applyFont="1" applyBorder="1" applyAlignment="1" applyProtection="1">
      <alignment horizontal="center" vertical="center" wrapText="1"/>
      <protection locked="0"/>
    </xf>
    <xf numFmtId="169" fontId="11" fillId="0" borderId="4" xfId="3" applyNumberFormat="1" applyFont="1" applyBorder="1" applyAlignment="1" applyProtection="1">
      <alignment horizontal="right" vertical="center" wrapText="1"/>
      <protection locked="0"/>
    </xf>
    <xf numFmtId="169" fontId="11" fillId="0" borderId="5" xfId="3" applyNumberFormat="1" applyFont="1" applyBorder="1" applyAlignment="1" applyProtection="1">
      <alignment horizontal="right" vertical="center" wrapText="1"/>
      <protection locked="0"/>
    </xf>
    <xf numFmtId="9" fontId="34" fillId="0" borderId="67" xfId="3" applyNumberFormat="1" applyFont="1" applyBorder="1" applyAlignment="1">
      <alignment horizontal="center" vertical="center"/>
    </xf>
    <xf numFmtId="9" fontId="34" fillId="0" borderId="72" xfId="3" applyNumberFormat="1" applyFont="1" applyBorder="1" applyAlignment="1">
      <alignment horizontal="center" vertical="center"/>
    </xf>
    <xf numFmtId="0" fontId="34" fillId="0" borderId="61" xfId="3" applyFont="1" applyBorder="1" applyAlignment="1">
      <alignment horizontal="center" vertical="center" wrapText="1"/>
    </xf>
    <xf numFmtId="0" fontId="34" fillId="0" borderId="61" xfId="3" applyFont="1" applyBorder="1" applyAlignment="1">
      <alignment horizontal="center" vertical="center"/>
    </xf>
    <xf numFmtId="0" fontId="8" fillId="5" borderId="4" xfId="3" applyFont="1" applyFill="1" applyBorder="1" applyAlignment="1" applyProtection="1">
      <alignment horizontal="center" vertical="center" wrapText="1"/>
      <protection locked="0"/>
    </xf>
    <xf numFmtId="0" fontId="8" fillId="5" borderId="5" xfId="3" applyFont="1" applyFill="1" applyBorder="1" applyAlignment="1" applyProtection="1">
      <alignment horizontal="center" vertical="center" wrapText="1"/>
      <protection locked="0"/>
    </xf>
    <xf numFmtId="0" fontId="9" fillId="5" borderId="4" xfId="3" applyFont="1" applyFill="1" applyBorder="1" applyAlignment="1" applyProtection="1">
      <alignment horizontal="center" vertical="center" wrapText="1"/>
      <protection locked="0"/>
    </xf>
    <xf numFmtId="0" fontId="9" fillId="5" borderId="5" xfId="3" applyFont="1" applyFill="1" applyBorder="1" applyAlignment="1" applyProtection="1">
      <alignment horizontal="center" vertical="center" wrapText="1"/>
      <protection locked="0"/>
    </xf>
    <xf numFmtId="9" fontId="8" fillId="6" borderId="4" xfId="5" applyFont="1" applyFill="1" applyBorder="1" applyAlignment="1" applyProtection="1">
      <alignment horizontal="center" vertical="center" wrapText="1"/>
      <protection locked="0"/>
    </xf>
    <xf numFmtId="9" fontId="8" fillId="6" borderId="5" xfId="5" applyFont="1" applyFill="1" applyBorder="1" applyAlignment="1" applyProtection="1">
      <alignment horizontal="center" vertical="center" wrapText="1"/>
      <protection locked="0"/>
    </xf>
    <xf numFmtId="49" fontId="9" fillId="5" borderId="4" xfId="3" applyNumberFormat="1" applyFont="1" applyFill="1" applyBorder="1" applyAlignment="1" applyProtection="1">
      <alignment horizontal="center" vertical="center" wrapText="1"/>
      <protection locked="0"/>
    </xf>
    <xf numFmtId="49" fontId="9" fillId="5" borderId="5" xfId="3" applyNumberFormat="1" applyFont="1" applyFill="1" applyBorder="1" applyAlignment="1" applyProtection="1">
      <alignment horizontal="center" vertical="center" wrapText="1"/>
      <protection locked="0"/>
    </xf>
    <xf numFmtId="9" fontId="33" fillId="24" borderId="65" xfId="5" applyFont="1" applyFill="1" applyBorder="1" applyAlignment="1">
      <alignment horizontal="center" vertical="center" wrapText="1"/>
    </xf>
    <xf numFmtId="9" fontId="33" fillId="24" borderId="70" xfId="5" applyFont="1" applyFill="1" applyBorder="1" applyAlignment="1">
      <alignment horizontal="center" vertical="center" wrapText="1"/>
    </xf>
    <xf numFmtId="9" fontId="37" fillId="24" borderId="4" xfId="6" applyNumberFormat="1" applyFont="1" applyFill="1" applyBorder="1" applyAlignment="1">
      <alignment horizontal="center" vertical="center"/>
    </xf>
    <xf numFmtId="9" fontId="37" fillId="24" borderId="5" xfId="6" applyNumberFormat="1" applyFont="1" applyFill="1" applyBorder="1" applyAlignment="1">
      <alignment horizontal="center" vertical="center"/>
    </xf>
    <xf numFmtId="49" fontId="21" fillId="16" borderId="2" xfId="3" applyNumberFormat="1" applyFont="1" applyFill="1" applyBorder="1" applyAlignment="1" applyProtection="1">
      <alignment horizontal="center" vertical="center" wrapText="1"/>
      <protection locked="0"/>
    </xf>
    <xf numFmtId="49" fontId="21" fillId="16" borderId="47" xfId="3" applyNumberFormat="1" applyFont="1" applyFill="1" applyBorder="1" applyAlignment="1" applyProtection="1">
      <alignment horizontal="center" vertical="center" wrapText="1"/>
      <protection locked="0"/>
    </xf>
    <xf numFmtId="49" fontId="21" fillId="16" borderId="48" xfId="3" applyNumberFormat="1" applyFont="1" applyFill="1" applyBorder="1" applyAlignment="1" applyProtection="1">
      <alignment horizontal="center" vertical="center" wrapText="1"/>
      <protection locked="0"/>
    </xf>
    <xf numFmtId="49" fontId="21" fillId="17" borderId="2" xfId="3" applyNumberFormat="1" applyFont="1" applyFill="1" applyBorder="1" applyAlignment="1" applyProtection="1">
      <alignment horizontal="center" vertical="center" wrapText="1"/>
      <protection locked="0"/>
    </xf>
    <xf numFmtId="49" fontId="21" fillId="17" borderId="47" xfId="3" applyNumberFormat="1" applyFont="1" applyFill="1" applyBorder="1" applyAlignment="1" applyProtection="1">
      <alignment horizontal="center" vertical="center" wrapText="1"/>
      <protection locked="0"/>
    </xf>
    <xf numFmtId="49" fontId="21" fillId="17" borderId="48" xfId="3" applyNumberFormat="1" applyFont="1" applyFill="1" applyBorder="1" applyAlignment="1" applyProtection="1">
      <alignment horizontal="center" vertical="center" wrapText="1"/>
      <protection locked="0"/>
    </xf>
    <xf numFmtId="1" fontId="8" fillId="6" borderId="4" xfId="1" applyNumberFormat="1" applyFont="1" applyFill="1" applyBorder="1" applyAlignment="1" applyProtection="1">
      <alignment horizontal="center" vertical="center" wrapText="1"/>
      <protection locked="0"/>
    </xf>
    <xf numFmtId="1" fontId="8" fillId="6" borderId="5" xfId="1" applyNumberFormat="1" applyFont="1" applyFill="1" applyBorder="1" applyAlignment="1" applyProtection="1">
      <alignment horizontal="center" vertical="center" wrapText="1"/>
      <protection locked="0"/>
    </xf>
    <xf numFmtId="0" fontId="16" fillId="0" borderId="36" xfId="3" applyFont="1" applyBorder="1" applyAlignment="1">
      <alignment horizontal="center" vertical="center" wrapText="1"/>
    </xf>
    <xf numFmtId="0" fontId="16" fillId="0" borderId="37" xfId="3" applyFont="1" applyBorder="1" applyAlignment="1">
      <alignment horizontal="center" vertical="center" wrapText="1"/>
    </xf>
    <xf numFmtId="0" fontId="16" fillId="0" borderId="40" xfId="3" applyFont="1" applyBorder="1" applyAlignment="1">
      <alignment horizontal="center" vertical="center" wrapText="1"/>
    </xf>
    <xf numFmtId="0" fontId="16" fillId="0" borderId="0" xfId="3" applyFont="1" applyAlignment="1">
      <alignment horizontal="center" vertical="center" wrapText="1"/>
    </xf>
    <xf numFmtId="0" fontId="16" fillId="0" borderId="43" xfId="3" applyFont="1" applyBorder="1" applyAlignment="1">
      <alignment horizontal="center" vertical="center" wrapText="1"/>
    </xf>
    <xf numFmtId="0" fontId="16" fillId="0" borderId="44" xfId="3" applyFont="1" applyBorder="1" applyAlignment="1">
      <alignment horizontal="center" vertical="center" wrapText="1"/>
    </xf>
    <xf numFmtId="0" fontId="17" fillId="0" borderId="38" xfId="3" applyFont="1" applyBorder="1" applyAlignment="1">
      <alignment vertical="center"/>
    </xf>
    <xf numFmtId="0" fontId="19" fillId="0" borderId="39" xfId="3" applyFont="1" applyBorder="1" applyAlignment="1">
      <alignment vertical="center"/>
    </xf>
    <xf numFmtId="0" fontId="19" fillId="0" borderId="41" xfId="3" applyFont="1" applyBorder="1" applyAlignment="1">
      <alignment vertical="center"/>
    </xf>
    <xf numFmtId="0" fontId="19" fillId="0" borderId="42" xfId="3" applyFont="1" applyBorder="1" applyAlignment="1">
      <alignment vertical="center"/>
    </xf>
    <xf numFmtId="0" fontId="20" fillId="0" borderId="45" xfId="3" applyFont="1" applyBorder="1" applyAlignment="1">
      <alignment vertical="center"/>
    </xf>
    <xf numFmtId="0" fontId="20" fillId="0" borderId="46" xfId="3" applyFont="1" applyBorder="1" applyAlignment="1">
      <alignment vertical="center"/>
    </xf>
    <xf numFmtId="9" fontId="34" fillId="14" borderId="4" xfId="3" applyNumberFormat="1" applyFont="1" applyFill="1" applyBorder="1" applyAlignment="1" applyProtection="1">
      <alignment horizontal="center" vertical="center" wrapText="1"/>
      <protection locked="0"/>
    </xf>
    <xf numFmtId="9" fontId="34" fillId="14" borderId="5" xfId="3" applyNumberFormat="1" applyFont="1" applyFill="1" applyBorder="1" applyAlignment="1" applyProtection="1">
      <alignment horizontal="center" vertical="center" wrapText="1"/>
      <protection locked="0"/>
    </xf>
    <xf numFmtId="49" fontId="34" fillId="14" borderId="4" xfId="3" applyNumberFormat="1" applyFont="1" applyFill="1" applyBorder="1" applyAlignment="1" applyProtection="1">
      <alignment horizontal="center" vertical="center" wrapText="1"/>
      <protection locked="0"/>
    </xf>
    <xf numFmtId="49" fontId="34" fillId="14" borderId="5" xfId="3" applyNumberFormat="1" applyFont="1" applyFill="1" applyBorder="1" applyAlignment="1" applyProtection="1">
      <alignment horizontal="center" vertical="center" wrapText="1"/>
      <protection locked="0"/>
    </xf>
    <xf numFmtId="49" fontId="34" fillId="14" borderId="66" xfId="3" applyNumberFormat="1" applyFont="1" applyFill="1" applyBorder="1" applyAlignment="1" applyProtection="1">
      <alignment horizontal="center" vertical="center" wrapText="1"/>
      <protection locked="0"/>
    </xf>
    <xf numFmtId="49" fontId="34" fillId="14" borderId="71" xfId="3" applyNumberFormat="1" applyFont="1" applyFill="1" applyBorder="1" applyAlignment="1" applyProtection="1">
      <alignment horizontal="center" vertical="center" wrapText="1"/>
      <protection locked="0"/>
    </xf>
    <xf numFmtId="9" fontId="32" fillId="23" borderId="63" xfId="3" applyNumberFormat="1" applyFont="1" applyFill="1" applyBorder="1" applyAlignment="1">
      <alignment horizontal="center" vertical="center" wrapText="1"/>
    </xf>
    <xf numFmtId="9" fontId="32" fillId="23" borderId="69" xfId="3" applyNumberFormat="1" applyFont="1" applyFill="1" applyBorder="1" applyAlignment="1">
      <alignment horizontal="center" vertical="center" wrapText="1"/>
    </xf>
    <xf numFmtId="9" fontId="8" fillId="24" borderId="64" xfId="5" applyFont="1" applyFill="1" applyBorder="1" applyAlignment="1">
      <alignment horizontal="center" vertical="center" wrapText="1"/>
    </xf>
    <xf numFmtId="9" fontId="8" fillId="24" borderId="27" xfId="5" applyFont="1" applyFill="1" applyBorder="1" applyAlignment="1">
      <alignment horizontal="center" vertical="center"/>
    </xf>
    <xf numFmtId="0" fontId="57" fillId="0" borderId="49" xfId="3" applyFont="1" applyBorder="1" applyAlignment="1" applyProtection="1">
      <alignment horizontal="center" vertical="center" wrapText="1"/>
      <protection locked="0"/>
    </xf>
    <xf numFmtId="0" fontId="57" fillId="0" borderId="0" xfId="3" applyFont="1" applyAlignment="1" applyProtection="1">
      <alignment horizontal="center" vertical="center" wrapText="1"/>
      <protection locked="0"/>
    </xf>
    <xf numFmtId="0" fontId="57" fillId="0" borderId="8" xfId="3" applyFont="1" applyBorder="1" applyAlignment="1" applyProtection="1">
      <alignment horizontal="center" vertical="center" wrapText="1"/>
      <protection locked="0"/>
    </xf>
    <xf numFmtId="165" fontId="7" fillId="4" borderId="54" xfId="1" applyNumberFormat="1" applyFont="1" applyFill="1" applyBorder="1" applyAlignment="1" applyProtection="1">
      <alignment horizontal="center" vertical="center" wrapText="1"/>
      <protection locked="0"/>
    </xf>
    <xf numFmtId="165" fontId="7" fillId="4" borderId="55" xfId="1" applyNumberFormat="1" applyFont="1" applyFill="1" applyBorder="1" applyAlignment="1" applyProtection="1">
      <alignment horizontal="center" vertical="center" wrapText="1"/>
      <protection locked="0"/>
    </xf>
    <xf numFmtId="1" fontId="8" fillId="5" borderId="4" xfId="1" applyNumberFormat="1" applyFont="1" applyFill="1" applyBorder="1" applyAlignment="1" applyProtection="1">
      <alignment horizontal="center" vertical="center" wrapText="1"/>
      <protection locked="0"/>
    </xf>
    <xf numFmtId="1" fontId="8" fillId="5" borderId="5" xfId="1" applyNumberFormat="1" applyFont="1" applyFill="1" applyBorder="1" applyAlignment="1" applyProtection="1">
      <alignment horizontal="center" vertical="center" wrapText="1"/>
      <protection locked="0"/>
    </xf>
    <xf numFmtId="9" fontId="8" fillId="6" borderId="4" xfId="1" applyNumberFormat="1" applyFont="1" applyFill="1" applyBorder="1" applyAlignment="1" applyProtection="1">
      <alignment horizontal="center" vertical="center" wrapText="1"/>
      <protection locked="0"/>
    </xf>
    <xf numFmtId="9" fontId="8" fillId="6" borderId="5" xfId="1" applyNumberFormat="1" applyFont="1" applyFill="1" applyBorder="1" applyAlignment="1" applyProtection="1">
      <alignment horizontal="center" vertical="center" wrapText="1"/>
      <protection locked="0"/>
    </xf>
    <xf numFmtId="166" fontId="31" fillId="20" borderId="62" xfId="3" applyNumberFormat="1" applyFont="1" applyFill="1" applyBorder="1" applyAlignment="1">
      <alignment horizontal="center" vertical="center" wrapText="1"/>
    </xf>
    <xf numFmtId="166" fontId="31" fillId="20" borderId="68" xfId="3" applyNumberFormat="1" applyFont="1" applyFill="1" applyBorder="1" applyAlignment="1">
      <alignment horizontal="center" vertical="center" wrapText="1"/>
    </xf>
    <xf numFmtId="167" fontId="31" fillId="7" borderId="26" xfId="4" applyNumberFormat="1" applyFont="1" applyFill="1" applyBorder="1" applyAlignment="1">
      <alignment horizontal="center" vertical="center"/>
    </xf>
    <xf numFmtId="167" fontId="31" fillId="7" borderId="81" xfId="4" applyNumberFormat="1" applyFont="1" applyFill="1" applyBorder="1" applyAlignment="1">
      <alignment horizontal="center" vertical="center"/>
    </xf>
    <xf numFmtId="167" fontId="31" fillId="7" borderId="11" xfId="4" applyNumberFormat="1" applyFont="1" applyFill="1" applyBorder="1" applyAlignment="1">
      <alignment horizontal="center" vertical="center"/>
    </xf>
    <xf numFmtId="49" fontId="21" fillId="15" borderId="2" xfId="3" applyNumberFormat="1" applyFont="1" applyFill="1" applyBorder="1" applyAlignment="1" applyProtection="1">
      <alignment horizontal="center" vertical="center" wrapText="1"/>
      <protection locked="0"/>
    </xf>
    <xf numFmtId="49" fontId="21" fillId="15" borderId="47" xfId="3" applyNumberFormat="1" applyFont="1" applyFill="1" applyBorder="1" applyAlignment="1" applyProtection="1">
      <alignment horizontal="center" vertical="center" wrapText="1"/>
      <protection locked="0"/>
    </xf>
    <xf numFmtId="49" fontId="21" fillId="15" borderId="48" xfId="3" applyNumberFormat="1" applyFont="1" applyFill="1" applyBorder="1" applyAlignment="1" applyProtection="1">
      <alignment horizontal="center" vertical="center" wrapText="1"/>
      <protection locked="0"/>
    </xf>
    <xf numFmtId="49" fontId="21" fillId="14" borderId="49" xfId="3" applyNumberFormat="1" applyFont="1" applyFill="1" applyBorder="1" applyAlignment="1" applyProtection="1">
      <alignment horizontal="center" vertical="center" wrapText="1"/>
      <protection locked="0"/>
    </xf>
    <xf numFmtId="49" fontId="21" fillId="14" borderId="0" xfId="3" applyNumberFormat="1" applyFont="1" applyFill="1" applyAlignment="1" applyProtection="1">
      <alignment horizontal="center" vertical="center" wrapText="1"/>
      <protection locked="0"/>
    </xf>
    <xf numFmtId="165" fontId="9" fillId="5" borderId="4" xfId="1" applyNumberFormat="1" applyFont="1" applyFill="1" applyBorder="1" applyAlignment="1" applyProtection="1">
      <alignment horizontal="center" vertical="center" wrapText="1"/>
      <protection locked="0"/>
    </xf>
    <xf numFmtId="165" fontId="9" fillId="5" borderId="5" xfId="1" applyNumberFormat="1" applyFont="1" applyFill="1" applyBorder="1" applyAlignment="1" applyProtection="1">
      <alignment horizontal="center" vertical="center" wrapText="1"/>
      <protection locked="0"/>
    </xf>
    <xf numFmtId="165" fontId="8" fillId="5" borderId="62" xfId="1" applyNumberFormat="1" applyFont="1" applyFill="1" applyBorder="1" applyAlignment="1" applyProtection="1">
      <alignment horizontal="center" vertical="center" wrapText="1"/>
      <protection locked="0"/>
    </xf>
    <xf numFmtId="165" fontId="8" fillId="5" borderId="68" xfId="1" applyNumberFormat="1" applyFont="1" applyFill="1" applyBorder="1" applyAlignment="1" applyProtection="1">
      <alignment horizontal="center" vertical="center" wrapText="1"/>
      <protection locked="0"/>
    </xf>
    <xf numFmtId="9" fontId="36" fillId="6" borderId="4" xfId="1" applyNumberFormat="1" applyFont="1" applyFill="1" applyBorder="1" applyAlignment="1" applyProtection="1">
      <alignment horizontal="center" vertical="center" wrapText="1"/>
      <protection locked="0"/>
    </xf>
    <xf numFmtId="9" fontId="36" fillId="6" borderId="5" xfId="1" applyNumberFormat="1" applyFont="1" applyFill="1" applyBorder="1" applyAlignment="1" applyProtection="1">
      <alignment horizontal="center" vertical="center" wrapText="1"/>
      <protection locked="0"/>
    </xf>
    <xf numFmtId="9" fontId="8" fillId="5" borderId="33" xfId="5" applyFont="1" applyFill="1" applyBorder="1" applyAlignment="1" applyProtection="1">
      <alignment horizontal="center" vertical="center" wrapText="1"/>
      <protection locked="0"/>
    </xf>
    <xf numFmtId="9" fontId="8" fillId="5" borderId="35" xfId="5" applyFont="1" applyFill="1" applyBorder="1" applyAlignment="1" applyProtection="1">
      <alignment horizontal="center" vertical="center" wrapText="1"/>
      <protection locked="0"/>
    </xf>
    <xf numFmtId="168" fontId="41" fillId="0" borderId="25" xfId="3" applyNumberFormat="1" applyFont="1" applyBorder="1" applyAlignment="1">
      <alignment vertical="center"/>
    </xf>
    <xf numFmtId="168" fontId="41" fillId="0" borderId="83" xfId="3" applyNumberFormat="1" applyFont="1" applyBorder="1" applyAlignment="1">
      <alignment vertical="center"/>
    </xf>
    <xf numFmtId="44" fontId="41" fillId="0" borderId="25" xfId="3" applyNumberFormat="1" applyFont="1" applyBorder="1" applyAlignment="1">
      <alignment vertical="center"/>
    </xf>
    <xf numFmtId="44" fontId="41" fillId="0" borderId="83" xfId="3" applyNumberFormat="1" applyFont="1" applyBorder="1" applyAlignment="1">
      <alignment vertical="center"/>
    </xf>
    <xf numFmtId="167" fontId="9" fillId="14" borderId="4" xfId="7" applyNumberFormat="1" applyFont="1" applyFill="1" applyBorder="1" applyAlignment="1">
      <alignment horizontal="center" vertical="center"/>
    </xf>
    <xf numFmtId="167" fontId="9" fillId="14" borderId="25" xfId="7" applyNumberFormat="1" applyFont="1" applyFill="1" applyBorder="1" applyAlignment="1">
      <alignment horizontal="center" vertical="center"/>
    </xf>
    <xf numFmtId="167" fontId="9" fillId="14" borderId="5" xfId="7" applyNumberFormat="1" applyFont="1" applyFill="1" applyBorder="1" applyAlignment="1">
      <alignment horizontal="center" vertical="center"/>
    </xf>
    <xf numFmtId="166" fontId="9" fillId="14" borderId="4" xfId="7" applyNumberFormat="1" applyFont="1" applyFill="1" applyBorder="1" applyAlignment="1">
      <alignment horizontal="center" vertical="center"/>
    </xf>
    <xf numFmtId="166" fontId="9" fillId="14" borderId="25" xfId="7" applyNumberFormat="1" applyFont="1" applyFill="1" applyBorder="1" applyAlignment="1">
      <alignment horizontal="center" vertical="center"/>
    </xf>
    <xf numFmtId="166" fontId="9" fillId="14" borderId="5" xfId="7" applyNumberFormat="1" applyFont="1" applyFill="1" applyBorder="1" applyAlignment="1">
      <alignment horizontal="center" vertical="center"/>
    </xf>
    <xf numFmtId="166" fontId="31" fillId="5" borderId="4" xfId="3" applyNumberFormat="1" applyFont="1" applyFill="1" applyBorder="1" applyAlignment="1" applyProtection="1">
      <alignment horizontal="center" vertical="center" wrapText="1"/>
      <protection locked="0"/>
    </xf>
    <xf numFmtId="166" fontId="31" fillId="5" borderId="5" xfId="3" applyNumberFormat="1" applyFont="1" applyFill="1" applyBorder="1" applyAlignment="1" applyProtection="1">
      <alignment horizontal="center" vertical="center" wrapText="1"/>
      <protection locked="0"/>
    </xf>
    <xf numFmtId="0" fontId="31" fillId="5" borderId="4"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4" xfId="3" applyFont="1" applyFill="1" applyBorder="1" applyAlignment="1">
      <alignment horizontal="center" vertical="center"/>
    </xf>
    <xf numFmtId="0" fontId="31" fillId="5" borderId="5" xfId="3" applyFont="1" applyFill="1" applyBorder="1" applyAlignment="1">
      <alignment horizontal="center" vertical="center"/>
    </xf>
  </cellXfs>
  <cellStyles count="12">
    <cellStyle name="Hipervínculo" xfId="11" builtinId="8"/>
    <cellStyle name="Hyperlink" xfId="8" xr:uid="{00000000-0005-0000-0000-000001000000}"/>
    <cellStyle name="Millares [0] 2" xfId="9" xr:uid="{00000000-0005-0000-0000-000002000000}"/>
    <cellStyle name="Millares 2" xfId="6" xr:uid="{00000000-0005-0000-0000-000003000000}"/>
    <cellStyle name="Moneda [0] 2" xfId="4" xr:uid="{00000000-0005-0000-0000-000004000000}"/>
    <cellStyle name="Moneda 2" xfId="7" xr:uid="{00000000-0005-0000-0000-000005000000}"/>
    <cellStyle name="Normal" xfId="0" builtinId="0"/>
    <cellStyle name="Normal 2" xfId="3" xr:uid="{00000000-0005-0000-0000-000007000000}"/>
    <cellStyle name="Normal 3 2 3 2 2 4 2" xfId="10" xr:uid="{00000000-0005-0000-0000-000008000000}"/>
    <cellStyle name="Normal 3 2 3 2 3" xfId="2" xr:uid="{00000000-0005-0000-0000-000009000000}"/>
    <cellStyle name="Normal 3 2 3 2 5 2" xfId="1" xr:uid="{00000000-0005-0000-0000-00000A000000}"/>
    <cellStyle name="Porcentaje 2" xfId="5" xr:uid="{00000000-0005-0000-0000-00000B000000}"/>
  </cellStyles>
  <dxfs count="1423">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9" tint="-0.24994659260841701"/>
      </font>
      <fill>
        <patternFill>
          <fgColor theme="9" tint="0.39994506668294322"/>
          <bgColor theme="9" tint="0.39994506668294322"/>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rgb="FFFFC000"/>
      </font>
      <fill>
        <patternFill>
          <fgColor rgb="FFFFFF66"/>
          <bgColor rgb="FFFFFF66"/>
        </patternFill>
      </fill>
    </dxf>
    <dxf>
      <font>
        <color theme="5" tint="-0.24994659260841701"/>
      </font>
      <fill>
        <patternFill>
          <fgColor theme="9" tint="0.39994506668294322"/>
          <bgColor theme="5" tint="0.59996337778862885"/>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
      <font>
        <color theme="9" tint="-0.24994659260841701"/>
      </font>
      <fill>
        <patternFill>
          <fgColor theme="9" tint="0.39994506668294322"/>
          <bgColor theme="9" tint="0.39994506668294322"/>
        </patternFill>
      </fill>
    </dxf>
    <dxf>
      <font>
        <b val="0"/>
        <i val="0"/>
        <strike val="0"/>
        <u val="none"/>
        <color theme="9" tint="-0.24994659260841701"/>
      </font>
      <fill>
        <patternFill>
          <fgColor rgb="FF92D050"/>
          <bgColor theme="9" tint="0.39994506668294322"/>
        </patternFill>
      </fill>
    </dxf>
    <dxf>
      <font>
        <color rgb="FFFFC000"/>
      </font>
      <fill>
        <patternFill>
          <fgColor rgb="FFFFFF99"/>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64294</xdr:colOff>
      <xdr:row>1</xdr:row>
      <xdr:rowOff>107156</xdr:rowOff>
    </xdr:from>
    <xdr:ext cx="1528044" cy="924335"/>
    <xdr:pic>
      <xdr:nvPicPr>
        <xdr:cNvPr id="2" name="Imagen 1">
          <a:extLst>
            <a:ext uri="{FF2B5EF4-FFF2-40B4-BE49-F238E27FC236}">
              <a16:creationId xmlns:a16="http://schemas.microsoft.com/office/drawing/2014/main" id="{021BB074-5332-466C-80EB-85634947E0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8763" y="369094"/>
          <a:ext cx="1528044" cy="9243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negovco.sharepoint.com/D/2018/PLAN%20DE%20ACCION/MATRIZ%20PLAN%20DE%20ACCION%202018%20DIRPEN%20FINAL%202501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negovco.sharepoint.com/Users/vvarelaa/AppData/Local/Microsoft/Windows/Temporary%20Internet%20Files/Content.Outlook/907WTPW2/FORMATO%20DE%20REPROGRAMA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negovco.sharepoint.com/DANE/ENTREGA%20DE%20CARGO%20OPLAN/14_PLANEACI&#211;N/2022/Metas%20por%20&#193;rea/Formatos%20Instrumentos%20de%20Planeaci&#242;n_2022/12_INSTRUMENTO%20PLANEACI&#211;N_2022_GIT%20RELACIONAMIEN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negovco.sharepoint.com/Users/jecorredorp/AppData/Local/Microsoft/Windows/Temporary%20Internet%20Files/Content.Outlook/1CXGKZDG/FORMULARIO%20REPROGRA%20FUNC%20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uario/Downloads/Formato-de-seguimiento_Plan-de-Acci&#243;n-2023VF%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uario\Downloads\Formato-de-seguimiento_Plan-de-Acci&#243;n-2023V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LISTAS ID"/>
      <sheetName val="PLAN DE ACCION 2018 CONSOLIDADO"/>
      <sheetName val="1. DIRECCIÓN GENERAL"/>
      <sheetName val="2. SUBDIRECCIÓN GENERAL"/>
      <sheetName val="LISTAS"/>
      <sheetName val="LISTAS MIPG"/>
      <sheetName val="LISTAS PE"/>
      <sheetName val="LISTAS INTERNAS"/>
      <sheetName val="LISTAS ATRIBUTOS"/>
      <sheetName val="3. SECRETARIA GENERAL"/>
      <sheetName val="4. TERRITORIALES"/>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CTIVIDADES"/>
      <sheetName val="INVERSION"/>
      <sheetName val="DATOS"/>
      <sheetName val="FUNCIONAMIENTO"/>
      <sheetName val="INFO_FUNCIONAMIENTO"/>
      <sheetName val="BASE FUNC"/>
      <sheetName val="BASE"/>
      <sheetName val="INV_RESUMEN"/>
      <sheetName val="Hoja1"/>
      <sheetName val="Hoja2"/>
      <sheetName val="LISTAS"/>
      <sheetName val="LISTAS P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1. METAS E HITOS"/>
      <sheetName val="2. RECURSOS"/>
      <sheetName val="3. TALENTO HUMANO"/>
      <sheetName val="4. TRANSPORTE "/>
      <sheetName val="5. TIQUETES "/>
      <sheetName val="6. VIÁTICOS"/>
      <sheetName val="7. INSUMOS"/>
      <sheetName val="LISTAS"/>
      <sheetName val="BASE"/>
      <sheetName val="BASE2"/>
      <sheetName val="ASIGNACION POR 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L2" t="str">
            <v xml:space="preserve">
Acuerdo: solución al problema de las drogas ilícitas
Información estadística sobre producción, importación y comercialización de insumos y precursores químicos usados para la producción de drogas ilícitas
</v>
          </cell>
          <cell r="M2" t="str">
            <v xml:space="preserve">Planeación participativa: la ciudadanía debe plasmar de manera concreta sus inquietudes, necesidades, deseos y expectativas para poder influenciar dichas políticas públicas. Es la manera de presupuestar o mejor de priorizar el fortalecimiento de la democracia a partir de ejercicios que permitan las inversiones estatales sean efectivas en la medida en que tomen en cuenta lo que realmente la comunidad necesita
</v>
          </cell>
          <cell r="N2" t="str">
            <v>Principio de democratización</v>
          </cell>
        </row>
        <row r="3">
          <cell r="L3" t="str">
            <v xml:space="preserve">Acuerdo: solución al problema de las drogas ilícitas
Información estadística sobre sustitución de Cultivos y Desarrollo Alternativo (p..ej resiembra cultivos tradicionales o alternativos lícitos)
</v>
          </cell>
          <cell r="M3" t="str">
            <v>Audiencia pública participativa: es un acto público de diálogo entre organizaciones sociales, ciudadanos y servidores públicos para evaluar la gestión gubernamental en cumplimiento de las responsabilidades, políticas y planes ejecutados en un periodo (año, semestre, cuatrienio) para garantizar los derechos ciudadanos. Es un espacio de participación en el cual la entidad suministra inicialmente una información base a la ciudadanía, invitándola a analizarla para posteriormente tener un diálogo en el cual los ciudadanos presenten sus observaciones y/o solicitudes</v>
          </cell>
          <cell r="N3" t="str">
            <v>Principio de autonomía</v>
          </cell>
        </row>
        <row r="4">
          <cell r="L4" t="str">
            <v>Acuerdo: solución al problema de las drogas ilícitas
Informacion sobre consumo de dogras ilicitas</v>
          </cell>
          <cell r="M4" t="str">
            <v>Feria de servicios: acto público organizado por la entidad para ser realizado en uno o varios días, al cual pueden asistir los ciudadanos y sus organizaciones libremente</v>
          </cell>
          <cell r="N4" t="str">
            <v xml:space="preserve">Principio de transparencia
</v>
          </cell>
        </row>
        <row r="5">
          <cell r="L5" t="str">
            <v>Acuerdo: solución al problema de las drogas ilícitas
Información sobre lavado de activos y finanzas ilícitas</v>
          </cell>
          <cell r="M5" t="str">
            <v xml:space="preserve">Feria de servicios: es un acto público organizado por la entidad para ser realizado en uno o varios días, al cual pueden asistir los ciudadanos y sus organizaciones libremente.
</v>
          </cell>
          <cell r="N5" t="str">
            <v>Principio de igualdad</v>
          </cell>
        </row>
        <row r="6">
          <cell r="L6" t="str">
            <v xml:space="preserve">Acuerdo: Política de desarrollo agrario integral. Hacia un nuevo campo colombiano: Reforma Rural Integral (RRI)
Información sobre acceso integral a la tierra (riego, crédito, asistencia técnica, asociatividad, posibilidades de comercialización, etc.)
</v>
          </cell>
          <cell r="M6" t="str">
            <v>Encuentros de diálogos participativos: espacios de encuentro entre la ciudadanía y los representantes de las entidades públicas para fomentar el diálogo sobre materias de interés público</v>
          </cell>
          <cell r="N6" t="str">
            <v>Principio de responsabilidad</v>
          </cell>
        </row>
        <row r="7">
          <cell r="L7" t="str">
            <v>Acuerdo: Política de desarrollo agrario integral. Hacia un nuevo campo colombiano: Reforma Rural Integral (RRI)
Información sobre reducción radical de la pobreza y en especial de la pobreza extrema, con el fin de disminuir la brecha que existe entre el campo y la ciudad.</v>
          </cell>
          <cell r="M7" t="str">
            <v>Rendición de cuentas: espacio de interlocución entre los servidores públicos y la ciudadanía, que se realiza con el objetivo de generar transparencia, condiciones de confianza y garantizar el control social a la administración y sus resultados proveen insumos para ajustar los proyectos y los planes de acción institucional. La rendición de cuentas: requiere de una activa participación, para lo cual hay que recoger la información relevante de la gestión en la que se indiquen los programas y proyectos de mayor significado por su resultado e impacto de beneficio a la sociedad</v>
          </cell>
          <cell r="N7" t="str">
            <v>Principio de eficacia</v>
          </cell>
        </row>
        <row r="8">
          <cell r="L8" t="str">
            <v xml:space="preserve">Acuerdo: Política de desarrollo agrario integral. Hacia un nuevo campo colombiano: Reforma Rural Integral (RRI)
Información sobre asistencia técnica, crédito, mercadeo, y formalización laboral y protección social, estímulos a la agricultura familiar y a los proyectos de asociatividad (acciones para reducción radical de la pobreza) y organización de economías sociales del común .
Información sobre economía  campesina,  familiar  y comunitaria,  generación  de  empleo  e  ingresos, formalización del trabajo y  producción de alimentos; 
Información sobre mujer rural y enfoque de género
</v>
          </cell>
          <cell r="M8" t="str">
            <v>El control social:  es una forma de participación ciudadana a través de la cual, de manera individual o colectiva, la ciudadanía ejerce una función crítica sobre el comportamiento de los agentes públicos estatales o no estatales, con el propósito de incrementar la responsabilidad y la integridad en el manejo de los asuntos públicos. Bajo este mecanismo se promueve un conjunto de acciones y prácticas fiscalizadoras y reguladoras llevadas a cabo autónomamente por la sociedad sobre el ámbito de lo público, con el fin de contribuir a que éste exprese en su actuación los intereses públicos y aporte a la construcción de ciudadanía” (Cunil-Grau, 2010</v>
          </cell>
          <cell r="N8" t="str">
            <v xml:space="preserve">Principio de objetividad
</v>
          </cell>
        </row>
        <row r="9">
          <cell r="L9" t="str">
            <v xml:space="preserve">Acuerdo: Política de desarrollo agrario integral. Hacia un nuevo campo colombiano: Reforma Rural Integral (RRI)
Información estadistica orientada a los programas especiales de desarrollo con enfoque territorial (PDET) </v>
          </cell>
          <cell r="M9" t="str">
            <v>Control social con enfoque anticorrupción:  1- previene los riesgos de corrupción en la implementación de políticas públicas; 2- evita la perdida de legitimidad y confianza institucional y 3- fortalece la transparencia a lo largo del ciclo de la gestión pública</v>
          </cell>
          <cell r="N9" t="str">
            <v>Principio de legalidad</v>
          </cell>
        </row>
        <row r="10">
          <cell r="L10" t="str">
            <v>Acuerdo: Política de desarrollo agrario integral. Hacia un nuevo campo colombiano: Reforma Rural Integral (RRI)
Información estadística  orientada hacia y/o sobre seguridad alimentaria y nutricional</v>
          </cell>
          <cell r="M10" t="str">
            <v>Transparencia administrativa: principio según el cual la ciudadanía tienen el derecho de conocer lo que hace la administración pública y ejerciendo el derecho a ser informado, a través de mecanismos como PQRSD, o a través de las acciones que contempla la Política de Integridad Pública o a través de los dispositivos para el control ciudadano, para que la ciudadanía vele por la transparencia, la calidad o el avance de un proceso o de una política pública p.ej los Observatorios de Transparencia o la transparencia del Sistema General de Información Catastral</v>
          </cell>
          <cell r="N10" t="str">
            <v>No Aplica (Por favor justifique su respuesta en el campo de observaciones)</v>
          </cell>
        </row>
        <row r="11">
          <cell r="L11" t="str">
            <v>Acuerdo: Política de desarrollo agrario integral. Hacia un nuevo campo colombiano: Reforma Rural Integral (RRI)
Información  estadística  sobre necesidades, características y particularidades de los territorios y las comunida des rurales  con perspectiva de género y enfoque diferencial</v>
          </cell>
          <cell r="M11" t="str">
            <v>Consulta previa: intervención ciudadana en la toma de decisiones de la administración pública mediante la cual la entidad, responsable del asunto a decidir, lo somete a consideración de la ciudadanía antes de tomar una decisión entregando la información y permitiendo que la ciudadanía manifieste sus opiniones y observaciones</v>
          </cell>
        </row>
        <row r="12">
          <cell r="L12" t="str">
            <v xml:space="preserve">Acuerdo : Participación Política. Apertura democrática para construir la paz
Información estadística sobre inclusión y pluralismos político en democracia, incentivos  y apoyos del Estado para el ejercicio democrático y garantías de transparencia y de equidad en las reglas del juego </v>
          </cell>
          <cell r="M12" t="str">
            <v xml:space="preserve">Encuesta deliberativa: sirve para dar voz a la ciudadanía en los procesos de decisión pública a través de la consulta y cogestión en los procesos de planeación.
</v>
          </cell>
        </row>
        <row r="13">
          <cell r="L13" t="str">
            <v xml:space="preserve">Acuerdo : Participación Política. Apertura democrática para construir la paz
Información estadística sobre participación ciudadana, transparencia del sistema electoral y adopción de mejores prácticas internacionales, apoyo a organizaciones sociales y promoción de los sistemas y prácticas de oposición p. ej protesta social frente a las políticas de gobierno; acciones y mecanismos para y/o sobre dignificar y proteger el ejercicio de la política
</v>
          </cell>
          <cell r="M13" t="str">
            <v xml:space="preserve">Consulta para la identificación de necesidades de información de los grupos de valor:  se hace importante identificar los temas de mayor interés de los grupos de valor y de interés de la entidad </v>
          </cell>
        </row>
        <row r="14">
          <cell r="L14" t="str">
            <v>Acuerdo sobre las Víctimas del conflicto: “Sistema Integral
de Verdad, Justicia, Reparación y No Repetición”
Información estadística aplicada para delimitar patrones de violencia con enfoque diferencial de territorio y población</v>
          </cell>
          <cell r="M14" t="str">
            <v>Canales de información y atención ciudadana: canales de comunicación y mecanismos de interacción y participación que permiten a los ciudadanos establecer un contacto estrecho y directo con la entidad, para conocer información relativa a su misionalidad (presenciales, telefónicos, virtuales tecnológicos y digitales</v>
          </cell>
        </row>
        <row r="15">
          <cell r="L15" t="str">
            <v>Acuerdo sobre las Víctimas del conflicto: “Sistema Integral
de Verdad, Justicia, Reparación y No Repetición”
Información estadística sobre medidas de reparación integral (el Acuerdo contempla ocho (8) medidas).</v>
          </cell>
          <cell r="M15" t="str">
            <v>Comités / mesas de seguimiento y control de la gestión pública: son todos aquellos espacios en los cuales se coordinan, articulan las acciones y gestiones públicas de la entidad que permiten determinar acciones de control a las actividades de planeación y organización, según la normatividad vigente de la entidad</v>
          </cell>
        </row>
        <row r="16">
          <cell r="L16" t="str">
            <v>Otro (Por favor indiquenos en el campo de observaciones cual otro acuerdo se alinea con la meta)</v>
          </cell>
          <cell r="M16" t="str">
            <v xml:space="preserve">Cuerpos Colegiados: Los escenarios donde se ejerce el derecho al voto, promueven la democracia y fortalecen la credibilidad institucional  </v>
          </cell>
        </row>
        <row r="17">
          <cell r="L17" t="str">
            <v>No Aplica (Por favor justifique su respuesta en el campo de observaciones)</v>
          </cell>
          <cell r="M17" t="str">
            <v>World Coffe:  espacio colaborativo con los grupos de interés y líderes sociales para discutir temas concretos, profundizar en los resultados de las acciones institucionales y recoger propuestas para la mejora institucionalForo ciudadano: reunión para deliberar e intercambiar ideas y puntos de vista para evaluar el cumplimiento de las políticas, planes, proyectos o la prestación de servicios de la entidad o de un sector</v>
          </cell>
        </row>
        <row r="18">
          <cell r="M18" t="str">
            <v>Ejecución por colaboración ciudadana: determinar si la entidad ha organizado programas y servicios institucionales que sean administrados y ejecutados por la comunidad (autoconstrucción, madres comunitarias, saneamiento básico ambiental comunitario, entre otros)</v>
          </cell>
        </row>
        <row r="19">
          <cell r="M19" t="str">
            <v>Otros espacios de participación y jornadas de dialogo:  es una instancias o espacios de participación ciudadana no reglamentado, en los que su composición, atribuciones y mecanismos de funcionamiento no se encuentran definidos por instrumento normativo, pero que igualmente le permite a la ciudadanía intervenir</v>
          </cell>
        </row>
        <row r="20">
          <cell r="M20" t="str">
            <v>La Información y Consulta: para que la ciudadanía participe en la gestión, requiere de información pública, la entidad debe proporcionar y facilitar el acceso a información de calidad, en lenguaje comprensible y en formatos accesibles, atendiendo a los principios de la Ley de Transparencia y de Derecho de Acceso a la Información Pública Nacional y la Ley 1712 de 2014.</v>
          </cell>
        </row>
        <row r="21">
          <cell r="M21" t="str">
            <v xml:space="preserve">Estrategia de comunicaciones y cultura orientada hacia la participación 
</v>
          </cell>
        </row>
        <row r="22">
          <cell r="M22" t="str">
            <v xml:space="preserve">Auditorias entes de control. </v>
          </cell>
        </row>
        <row r="23">
          <cell r="M23" t="str">
            <v>No Aplica (Por favor justifique su respuesta en el campo de observaciones)</v>
          </cell>
        </row>
      </sheetData>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ECP V3"/>
      <sheetName val="INFORMACIÓN"/>
      <sheetName val="BASE FUNC"/>
      <sheetName val="BD"/>
      <sheetName val="FUNC"/>
      <sheetName val="recomendaciones"/>
      <sheetName val="BASE"/>
      <sheetName val="DATOS"/>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STRUCTIVO"/>
      <sheetName val="CRONOGRAMA SEGUIMIENTO"/>
      <sheetName val="PROGRAMACIÓN"/>
      <sheetName val="PLAN DE ACCIÓN 2023"/>
      <sheetName val="SUBDIRECCION"/>
      <sheetName val="CENSO ECONOMICO"/>
      <sheetName val="SECRETARIA_GRAL"/>
      <sheetName val="GRUPOS DIRECCION"/>
      <sheetName val="DIG"/>
      <sheetName val="DICE"/>
      <sheetName val="DIRPEN"/>
      <sheetName val="DIMPE"/>
      <sheetName val="DRA"/>
      <sheetName val="DCD"/>
      <sheetName val="OPLAN"/>
      <sheetName val="DSCN"/>
      <sheetName val="OSIS"/>
      <sheetName val="OCI - OCID"/>
      <sheetName val="OAJ"/>
      <sheetName val="DIR_TERRITORIALES"/>
      <sheetName val="FONDANE"/>
    </sheetNames>
    <sheetDataSet>
      <sheetData sheetId="0"/>
      <sheetData sheetId="1"/>
      <sheetData sheetId="2"/>
      <sheetData sheetId="3"/>
      <sheetData sheetId="4"/>
      <sheetData sheetId="5"/>
      <sheetData sheetId="6"/>
      <sheetData sheetId="7"/>
      <sheetData sheetId="8">
        <row r="10">
          <cell r="FW10">
            <v>96.25</v>
          </cell>
          <cell r="FY10" t="str">
            <v>Requerimientos de Oferta y Demanda 2023 4 Trimestre</v>
          </cell>
          <cell r="FZ10">
            <v>0.99226804123711343</v>
          </cell>
          <cell r="GB10">
            <v>384.75</v>
          </cell>
          <cell r="GC10" t="str">
            <v>No aplica para el período</v>
          </cell>
          <cell r="GD10">
            <v>21489352</v>
          </cell>
          <cell r="GE10">
            <v>5372338</v>
          </cell>
          <cell r="GF10" t="str">
            <v>$ 271.459.641,00</v>
          </cell>
          <cell r="GG10" t="str">
            <v>$ 219.509.429,00</v>
          </cell>
          <cell r="GH10" t="str">
            <v>$ 173.837.040,00</v>
          </cell>
        </row>
        <row r="11">
          <cell r="FW11">
            <v>2</v>
          </cell>
          <cell r="FY11" t="str">
            <v>Modificación No.1 Memorando de etendimiento 010_2021
National Data Partnership_Colombia v.f1</v>
          </cell>
          <cell r="FZ11">
            <v>0.66666666666666663</v>
          </cell>
          <cell r="GA11" t="str">
            <v>Medio</v>
          </cell>
          <cell r="GB11">
            <v>5</v>
          </cell>
          <cell r="GC11" t="str">
            <v>Teniendo en cuenta las diferentes dificultades presentadas en los tiempos para la firma de algunos instrumentos como el convenio con el INEGI de México y la ONE de Cuba los cuales ya cuentan con revisiones de la Oficina jurídica, así como el acuerdo país para el evento de RRAA estos no se lograron firmar para el 2023. Sin embargo, se espera que estos instrumentos sean firmados a principio del 2024.</v>
          </cell>
          <cell r="GD11">
            <v>21489352</v>
          </cell>
          <cell r="GE11">
            <v>5372338</v>
          </cell>
        </row>
        <row r="12">
          <cell r="GC12" t="str">
            <v>No aplica para el período</v>
          </cell>
        </row>
        <row r="13">
          <cell r="FW13">
            <v>1</v>
          </cell>
          <cell r="FY13" t="str">
            <v>Cape Town - Identificación necesidadesa aprobado</v>
          </cell>
          <cell r="FZ13">
            <v>1</v>
          </cell>
          <cell r="GB13">
            <v>1</v>
          </cell>
          <cell r="GC13" t="str">
            <v>No aplica para el período</v>
          </cell>
          <cell r="GD13">
            <v>21489352</v>
          </cell>
          <cell r="GE13">
            <v>5372338</v>
          </cell>
        </row>
      </sheetData>
      <sheetData sheetId="9"/>
      <sheetData sheetId="10"/>
      <sheetData sheetId="11"/>
      <sheetData sheetId="12"/>
      <sheetData sheetId="13"/>
      <sheetData sheetId="14">
        <row r="6">
          <cell r="FW6">
            <v>1</v>
          </cell>
          <cell r="FX6" t="str">
            <v>Se realizó publicación el 21 de diciembre, de cifras trimestrales de nacimientos, defunciones fetales y no fetales con la información: III trimestre 2023pr, cifras definitivas 2022 y año corrido 2023pr</v>
          </cell>
          <cell r="FY6" t="str">
            <v>PDF, con pantallazo de la página WEB donde están las publicaciones y enlaces para consulta de:
*Boletín técnico: nacimientos
*Boletín técnico: defunciones fetales y no fetales
*Cuadros de salida  de nacimientos y de defunciones fetales y no fetales
Link web: https://www.dane.gov.co/index.php/estadisticas-por-tema/demografia-y-poblacion/nacimientos-y-defunciones</v>
          </cell>
          <cell r="FZ6">
            <v>1</v>
          </cell>
          <cell r="GB6">
            <v>4</v>
          </cell>
          <cell r="GC6" t="str">
            <v>No aplica para el período</v>
          </cell>
          <cell r="GD6">
            <v>618883411.20000005</v>
          </cell>
          <cell r="GE6">
            <v>618883411.20000005</v>
          </cell>
          <cell r="GF6" t="str">
            <v>$ 1.499.676.215,22</v>
          </cell>
          <cell r="GG6" t="str">
            <v>$ 1.271.949.260,54</v>
          </cell>
          <cell r="GH6" t="str">
            <v>$ 1.239.863.095,00</v>
          </cell>
        </row>
        <row r="9">
          <cell r="FW9">
            <v>2</v>
          </cell>
          <cell r="FX9" t="str">
            <v>Documento Diseño conceptual y metodológico próximo Censo Nacional Agropecuario y Rural - Versión 2
Documento Aproximación Plan General próximo Censo Nacional Agropecuario y Rural - Versión 1</v>
          </cell>
          <cell r="FY9" t="str">
            <v>Diseño conceptual metodológico CNA V2 202308
Plan General CNA V1 202312</v>
          </cell>
          <cell r="GB9">
            <v>2</v>
          </cell>
          <cell r="GC9" t="str">
            <v>No aplica para el período</v>
          </cell>
          <cell r="GD9">
            <v>141604965</v>
          </cell>
          <cell r="GE9">
            <v>141604965</v>
          </cell>
          <cell r="GF9" t="str">
            <v>$ 20.120.764.892,94</v>
          </cell>
          <cell r="GG9" t="str">
            <v>$ 14.878.738.253,03</v>
          </cell>
          <cell r="GH9" t="str">
            <v>$ 11.229.780.760,66</v>
          </cell>
        </row>
        <row r="10">
          <cell r="FW10">
            <v>1</v>
          </cell>
          <cell r="FX10" t="str">
            <v>i. Propuesta Ruta metodológica de Consulta previa y concertación del Conteo Intercensal con las comunidades indígenas y negras
ii. Diseño temático Versión 2
Ficha metodológica Versión 1
Matriz Plan de pruebas Versión 5
Plan de recolección operativo Versión 1
Diseño Marco Conteo
iii Informes pruebas Conteo Intercensal adelantadas en 2° semestre (escritorio, cognitivas, campo)</v>
          </cell>
          <cell r="FY10" t="str">
            <v xml:space="preserve">Ruta_metodológica
Diseño Temático 
Construcción </v>
          </cell>
          <cell r="GB10">
            <v>3</v>
          </cell>
          <cell r="GC10" t="str">
            <v>No aplica para el período</v>
          </cell>
          <cell r="GD10">
            <v>141604965</v>
          </cell>
          <cell r="GE10">
            <v>141604965</v>
          </cell>
        </row>
        <row r="11">
          <cell r="FW11">
            <v>1</v>
          </cell>
          <cell r="FX11" t="str">
            <v>i) Plan general Registro Multidimensional Wayuu - Versión 1
Cuestionario Básico Registro Multidimensional Wayuu
Plan de Recolección Operativo Registro Wayuu - versión rev DRA y DIG
Manuales de roles operativos Registro Wayuu (encuestador, supervisor, coordinador de campo)
ii) Cobertura geográfica, diccionario de datos y archivos de excel  con la información del Premarco geográfico Wayu -incluye áreas operativas del Registro Multidimensional Wayuu-
iii) Documento de diseño del SIstema de Información para el pueblo Wayuu - Versión 1 con observaciones DCD
iv) Formato solicitud desarrollo aplicativo de captura Registro Multidimensional Wayuu</v>
          </cell>
          <cell r="FY11" t="str">
            <v>i) Nombre archivo Plan General
Formulario Wayuu- Comité Técnico28122023_Final
Plan Recolección Registro Multidimensional Wayuu V20231102
01_MANUAL DEL ENCUESTADOR V1- 20231102
02. MANUAL DEL SUPERVISOR V1 - 202312
03_ MANUAL DEL COORDINADOR V1 - 202312
ii) Premarco_Wayuu_AO.gdb
Diccionario_Datos_PremarcoWayuu
MW_RUR_ACVR
MW_URB_MANZANA
iii)  Diseño Sistema Información Wayuu 130823 rev DCD
iv) 29DIC2023_GTE-020-PDT-002-f-003_RegistroWayuu</v>
          </cell>
          <cell r="FZ11">
            <v>1</v>
          </cell>
          <cell r="GC11" t="str">
            <v>No aplica para el período</v>
          </cell>
          <cell r="GD11">
            <v>141604965</v>
          </cell>
          <cell r="GE11">
            <v>141604965</v>
          </cell>
        </row>
        <row r="12">
          <cell r="FW12">
            <v>3</v>
          </cell>
          <cell r="FX12" t="str">
            <v>Documentos soporte (estudios, informes, agenda integral, Plan) que den cumplimiento a las órdenes impartidas por la Corte Constitucional en la Sentencia T276 de 2022</v>
          </cell>
          <cell r="FY12" t="str">
            <v>2. Orden 2° - Estudio de evaluacion censal V7 202312
3. Orden 3° - Documento Final 20231121
4. Orden 4° - Agenda Integral Étnica - V 202312
5. Orden 5° - Documento Final V 20231121</v>
          </cell>
          <cell r="FZ12">
            <v>1</v>
          </cell>
          <cell r="GB12">
            <v>3</v>
          </cell>
          <cell r="GC12" t="str">
            <v>No aplica para el período</v>
          </cell>
          <cell r="GD12">
            <v>141604965</v>
          </cell>
          <cell r="GE12">
            <v>141604965</v>
          </cell>
        </row>
        <row r="14">
          <cell r="FW14">
            <v>1</v>
          </cell>
          <cell r="FX14" t="str">
            <v>Documento de Propuesta metodológica con variables socioambientales a desarrollar en las operaciones estadísticas. Como insumo para la reducción de las condiciones de riesgo de desastres y adaptación a fenómenos de variabilidad climática</v>
          </cell>
          <cell r="FY14" t="str">
            <v xml:space="preserve">CONPES 4058 VAR_CLIM_DANE_V 20231212
</v>
          </cell>
          <cell r="GC14" t="str">
            <v>No aplica para el período</v>
          </cell>
          <cell r="GD14">
            <v>4155443333</v>
          </cell>
          <cell r="GE14">
            <v>4155443333</v>
          </cell>
          <cell r="GF14" t="str">
            <v>$ 2.837.617.366,84</v>
          </cell>
          <cell r="GG14" t="str">
            <v>$ 2.641.779.941,32</v>
          </cell>
          <cell r="GH14" t="str">
            <v>$ 2.145.544.342,79</v>
          </cell>
        </row>
        <row r="15">
          <cell r="FW15">
            <v>1</v>
          </cell>
          <cell r="FX15" t="str">
            <v>Relación de la cantidad de Peticiones y solicitudes de información allegadas al GIT de Censos y Estudios Especiales, relacionadas con grupos étnicos durante la vigencia 2023</v>
          </cell>
          <cell r="FY15" t="str">
            <v>Oficios tramitados grupos étnicos 2023</v>
          </cell>
          <cell r="GC15" t="str">
            <v>No aplica para el período</v>
          </cell>
          <cell r="GD15">
            <v>4155443333</v>
          </cell>
          <cell r="GE15">
            <v>4155443333</v>
          </cell>
        </row>
        <row r="16">
          <cell r="FW16">
            <v>1</v>
          </cell>
          <cell r="FX16" t="str">
            <v>Se relizo Ficha metodologica y documento metodológico  para la identificación de los territorios indígenas ubicados en áreas no municipalizadas de los departamentos de Amazonas, Guainía y Vaupés elaborado, en cumplimiento de la ley 632 de 2018.-M y</v>
          </cell>
          <cell r="FY16" t="str">
            <v>Documento Metodológico de Conteo Poblacional TI en ANM D632 V 20231226
Ficha metodológica Conteo Poblacional TI en ANM DL632de2018 V 20231226</v>
          </cell>
          <cell r="GB16">
            <v>1</v>
          </cell>
          <cell r="GC16" t="str">
            <v>No aplica para el período</v>
          </cell>
          <cell r="GD16">
            <v>4155443333</v>
          </cell>
          <cell r="GE16">
            <v>4155443333</v>
          </cell>
        </row>
        <row r="17">
          <cell r="FW17">
            <v>1</v>
          </cell>
          <cell r="FX17" t="str">
            <v>Durante el 2023, se trabajó en la elaboración y pruebas de las proyecciones multirregionales, empleando y complementando el método de los componentes demográficos por cohorte. Estas proyecciones buscan anticipar los cambios en la población para un periodo específico en relación con distintos "estados" o variables sociodemográficas como la educación, ocupación, salud y ubicación geográfica.
Para lograrlo, se elaboró un documento metodológico que delineó los pasos y criterios fundamentales para llevar a cabo proyecciones multirregionales. Este documento se respaldó con la presentación de tablas resultantes de las pruebas realizadas, además de los códigos utilizados en la elaboración de las micro simulaciones.
Estas acciones representaron un avance significativo en la capacidad de anticipar y comprender la dinámica poblacional en múltiples regiones, integrando aspectos socioeconómicos clave. Asimismo, facilitaron la elaboración de escenarios futuros que consideran diversas variables, permitiendo una mejor toma de decisiones en políticas públicas y planificación estratégica.</v>
          </cell>
          <cell r="FY17" t="str">
            <v xml:space="preserve">
- Carpeta "Cuadros de salida" (Contiene los resultados, gráficos y códigos utilizados en la elaboración de las micro simulaciones y en las propuestas metodológicas para el seguimiento continuo de proyecciones de población)
- Carpeta "Documentos metodológicos" (Contiene Proyecciones poblacionales en areas menores en Colombia_Enfoque multiregional</v>
          </cell>
          <cell r="GB17">
            <v>2</v>
          </cell>
          <cell r="GC17" t="str">
            <v>No aplica para el período</v>
          </cell>
          <cell r="GD17">
            <v>4155443333</v>
          </cell>
          <cell r="GE17">
            <v>4155443333</v>
          </cell>
        </row>
        <row r="18">
          <cell r="FW18">
            <v>1</v>
          </cell>
          <cell r="FX18" t="str">
            <v>Se priorizó la elaboración de propuestas de investigación centradas en el estudio de asentamientos urbanos. Estos esfuerzos estuvieron dirigidos hacia la difusión y producción de conocimiento, llevando a cabo capacitaciones para el personal tanto de la DCD como del DANE en general.
Estas acciones se orientaron a fortalecer las capacidades del equipo, permitiendo un abordaje más integral en el análisis demográfico y en la comprensión de fenómenos socioeconómicos asociados. Se realizaron sesiones de formación para profundizar en las metodologías de análisis de morbimortalidad y dinámicas familiares, lo que contribuyó a mejorar la calidad de los documentos metodológicos desarrollados.
Además, se fomentó un enfoque interdisciplinario, propiciando espacios de colaboración entre diferentes áreas de expertise dentro de la institución. Esta sinergia permitió enriquecer los análisis y estudios realizados, aportando una visión más integral y holística a los documentos construidos.</v>
          </cell>
          <cell r="FY18" t="str">
            <v>*Carpeta "Cuadros de salida" (Contiene los gráficos, mapas, tablas de resultado y demás productos relacionados con la creación de documentos metodológicos sobre familia y morbimortalidad)
-Carpeta
 "Documentos metodológicos  análisis demográficos
*Documentos metodológicos  análisis demográficos  morbimortalidad 
*Documentos metodológicos con la propuesta de investigación sobre asentamientos urbanos</v>
          </cell>
          <cell r="GB18">
            <v>2</v>
          </cell>
          <cell r="GC18" t="str">
            <v>No aplica para el período</v>
          </cell>
          <cell r="GD18">
            <v>4155443333</v>
          </cell>
          <cell r="GE18">
            <v>4155443333</v>
          </cell>
        </row>
        <row r="19">
          <cell r="FW19">
            <v>1</v>
          </cell>
          <cell r="FX19" t="str">
            <v>La difusión de información demográfica con un enfoque territorial, la DCD llevó a cabo visitas para identificar las necesidades de información estadística de algunas entidades o instituciones territoriales. Específicamente, se compartió información con los funcionarios de la Alcaldía de Montebello-Antioquia, la Alcaldía de Suesca-Cundinamarca, el Área Metropolitana de Cúcuta y el programa Manizales Como Vamos.
Durante estas sesiones de socialización, se presentaron los resultados del censo, las estadísticas vitales y las proyecciones de población. Además, se recopiló información utilizando formatos diseñados para detectar las necesidades estadísticas de la población. Esta información ha sido organizada en ayudas de memoria y se ha esquematizado en el plan de trabajo.
Asimismo, se han creado cuadros de información con mayor detalle para atender las demandas de planificación de los territorios, especialmente en aquellos departamentos donde las provincias tienen una influencia significativa.</v>
          </cell>
          <cell r="FY19" t="str">
            <v>Los archivos reposan en la carpeta compartida que lleva por titulo "PAI/2023/DCD_14/"
- Carpeta "Ayudas de memora" (Contiene los archivos con la sistematización de las retroalimentaciones de las visitas realizadas en los municipios de Montebello, Suesca, Manizales y Cúcuta)
- Carpeta "Informes técnicos" (Contiene el plan de trabajo con la descripción técnica de la metodología aplicada en la realización de las visitas a las entidades e instituciones territoriales, además de los resultados de los ejercicios de agrupación de provincias)
-Carpeta "Listas de asistencia" (Contiene los listados de asistencia de las visitas realizadas durante el segundo semestre de 2023)</v>
          </cell>
          <cell r="GB19">
            <v>2</v>
          </cell>
          <cell r="GC19" t="str">
            <v>No aplica para el período</v>
          </cell>
          <cell r="GD19">
            <v>4155443333</v>
          </cell>
          <cell r="GE19">
            <v>4155443333</v>
          </cell>
        </row>
        <row r="20">
          <cell r="FW20">
            <v>4</v>
          </cell>
          <cell r="FX20" t="str">
            <v>i. Informe de estadística sociodemográfica aplicada "Dinámica demográfica y sus efectos en la configuración urbana de Bogotá", versión revisada por pares externos, dispuesta para diagramación.
ii. Informe de estadística sociodemográfica aplicada "Población Negra, Afrocolombiana, Raizal y Palenquera en el departamento de Chocó", versión revisada por pares externos, dispuesta para diagramación.
iii. Informe de estadística sociodemográfica aplicada "Demografía Rural en Colombia", versión revisada por pares externos, dispuesta para diagramación.
iv. Documento de metodología demográfica aplicada "Aplicación del método de orfandad utilizando la Encuesta Nacional de Demografía y Salud 2015 y la Gran Encuesta Integrada de Hogares 2021", versión revisada por pares externos, dispuesta para diagramación.</v>
          </cell>
          <cell r="FY20" t="str">
            <v>"Dinámica demográfica y sus efectos en la configuración urbana de Bogotá"
"Población Negra, Afrocolombiana, Raizal y Palenquera en el departamento de Chocó"
"Demografía Rural en Colombia",
"Aplicación del método de orfandad utilizando la Encuesta Nacional de Demografía y Salud 2015 y la Gran Encuesta Integrada de Hogares 2021"</v>
          </cell>
          <cell r="GB20">
            <v>4</v>
          </cell>
          <cell r="GC20" t="str">
            <v>No aplica para el período</v>
          </cell>
          <cell r="GD20">
            <v>4155846</v>
          </cell>
          <cell r="GE20">
            <v>4155846</v>
          </cell>
          <cell r="GF20" t="str">
            <v>$ 1.467.219.933,00</v>
          </cell>
          <cell r="GG20" t="str">
            <v>$ 1.290.929.403,13</v>
          </cell>
          <cell r="GH20" t="str">
            <v>$ 1.133.608.507,00</v>
          </cell>
        </row>
        <row r="21">
          <cell r="FW21">
            <v>1</v>
          </cell>
          <cell r="FX21" t="str">
            <v>Boletín sociodemográfico "Niveles y tendencias de las Tasas de Fecundidad Global y Específicas por edad en Colombia para el periodo 2004 – 2022:  Cinco posibilidades de estimación a partir del Método Indirecto de Hijos Propios con base en el Censo 2018 y las Encuestas Sociodemográficas GEIH-2021/2022 y ENCV-2021/2022" elaborado</v>
          </cell>
          <cell r="FY21" t="str">
            <v>Informe_Metodológico_Estimación_Fecundidad_Método_Hijos_Propios V3 202312</v>
          </cell>
          <cell r="GB21">
            <v>2</v>
          </cell>
          <cell r="GC21" t="str">
            <v>No aplica para el período</v>
          </cell>
          <cell r="GD21">
            <v>4155846</v>
          </cell>
          <cell r="GE21">
            <v>4155846</v>
          </cell>
        </row>
        <row r="22">
          <cell r="FW22">
            <v>1</v>
          </cell>
          <cell r="FX22" t="str">
            <v>Documento metológico "Combinación de métodos demográficos y estadísticos para establecer los impulsores demográficos del comportamiento reproductivo en Colombia: efectos diferenciales de tempo, quantum e implicaciones de cohorte" elaborado</v>
          </cell>
          <cell r="FY22" t="str">
            <v>Doc Metodológico Impulsores Demográficos Comportamiento Reproductivo V1-202312</v>
          </cell>
          <cell r="GB22">
            <v>1</v>
          </cell>
          <cell r="GC22" t="str">
            <v>No aplica para el período</v>
          </cell>
          <cell r="GD22">
            <v>4155846</v>
          </cell>
          <cell r="GE22">
            <v>4155846</v>
          </cell>
        </row>
        <row r="23">
          <cell r="FW23">
            <v>1</v>
          </cell>
          <cell r="FX23" t="str">
            <v xml:space="preserve">Archivo Excel con los resultados de la implementación del modelo de predicción de población a nivel municipal, </v>
          </cell>
          <cell r="FY23" t="str">
            <v>Archivo Excel: Resultados ensamble predicción Residencia Adminsitrativa</v>
          </cell>
          <cell r="GB23">
            <v>1</v>
          </cell>
          <cell r="GC23" t="str">
            <v>No aplica para el período</v>
          </cell>
          <cell r="GD23">
            <v>1661197</v>
          </cell>
          <cell r="GE23">
            <v>1661197</v>
          </cell>
        </row>
        <row r="24">
          <cell r="FW24">
            <v>1</v>
          </cell>
          <cell r="FX24" t="str">
            <v>Ayudas de memoria reuniones técnicas DANE-Universidad de Oxford.
Presentación con los resultados preliminares del ejercicio de estimación de residencia administrativa.
Propuesta metodológica del Modelo de aprendizaje automático
para la predicción por persona  del municipio de residencia
a partir de Registros Administrativos.</v>
          </cell>
          <cell r="FY24" t="str">
            <v>Acta Reunión Avance Residencia Administrativa - 03112023
Acta Reunión Avance Residencia Administrativa - 12122023
PPT: 20231211_REBP_residencia_administrativa
Propuesta_metodológica_Prediccion_Residencia_Admin_202312 V1</v>
          </cell>
          <cell r="GC24" t="str">
            <v>No aplica para el período</v>
          </cell>
          <cell r="GD24">
            <v>4155846</v>
          </cell>
          <cell r="GE24">
            <v>4155846</v>
          </cell>
        </row>
        <row r="25">
          <cell r="FW25">
            <v>1</v>
          </cell>
          <cell r="FX25" t="str">
            <v>Informe sociodemográfico sobre los efectos de la violencia en la demografía en los departamentos de Chocó, Valle, Cauca, Nariño y Cauca</v>
          </cell>
          <cell r="FY25" t="str">
            <v>Informe consolidado efectos violencia deptos</v>
          </cell>
          <cell r="GB25">
            <v>1</v>
          </cell>
          <cell r="GC25" t="str">
            <v>No aplica para el período</v>
          </cell>
          <cell r="GD25">
            <v>4155846</v>
          </cell>
          <cell r="GE25">
            <v>4155846</v>
          </cell>
        </row>
        <row r="26">
          <cell r="FW26">
            <v>1</v>
          </cell>
          <cell r="FX26" t="str">
            <v>Durante el 2023, se llevaron a cabo acciones para fortalecer, posicionar, difundir y construir el Sistema de Información de Estadísticas Migratorias (SIEM).
En el contexto del SIEM, se organizaron cuatro mesas técnicas interinstitucionales con el propósito de integrar la información estadística sobre la población migrante a partir de registros administrativos, operaciones estadísticas y fuentes alternativas existentes. Esto facilitaría el acceso a la información, permitiría un mejor uso estadístico y fortalecería el conocimiento del fenómeno migratorio.
Además, se consolidó la información del anuario de estadísticas migratorias a través de tableros interactivos. Estos tableros permiten hacer un seguimiento a indicadores y cifras de migración a lo largo del tiempo.
Del mismo modo, se han avanzado en las fases de detección de necesidades y en la elaboración de cronogramas para el desarrollo web del Sistema de Información.
Los resultados de estas actividades se documentaron en el plan general del SIEM y en los reportes de migración, adjuntándose la tercera entrega documental.</v>
          </cell>
          <cell r="FY26" t="str">
            <v xml:space="preserve">
- Carpeta "Cuadros de resultado" (Contiene información de los resultados de proyecciones de migración, así como los resultados del anuario de migración con los documentos que soportan su construcción y su visualización mediante tablero de control).
- Carpeta "Documentos de análisis" (Contiene las evidencias de las 4 mesas de estadística migratoria realizadas durante el año, también se incluyen los documentos del plan general del SIEM, y el tercer reporte de migración).
- Carpeta "Documentos de diseño" (Contiene los documentos de diseño del desarrollo y las especificaciones de la herramienta web o api con la información interinstitucional sobre migración)</v>
          </cell>
          <cell r="GB26">
            <v>1</v>
          </cell>
          <cell r="GC26" t="str">
            <v>No aplica para el período</v>
          </cell>
          <cell r="GD26">
            <v>1661197</v>
          </cell>
          <cell r="GE26">
            <v>1661197</v>
          </cell>
        </row>
        <row r="27">
          <cell r="FW27">
            <v>2</v>
          </cell>
          <cell r="FX27" t="str">
            <v>i)Documento metodológico y tabla con los resultados del pronóstico de la residencia adminsitrativa del año 2021 a nivel municipal.
ii)Documento de recomendaciones para complementar un conteo de población a partir de registros adminsitrativos. Así com la arquitectura para el sistema de información de la población migrnate (interna e internacoal) que permitirá a consulta eficaz y centralizada de la información producida por los integrantes de la mesa de migración</v>
          </cell>
          <cell r="FY27" t="str">
            <v xml:space="preserve">
*Actas reuniones
*Mapas y scatterplots Residencia Administrativa
*Mapas y scatterplots Residencia Administrativa
*Propuesta_metodológica_Prediccion_Residencia_Admin_2023 1 </v>
          </cell>
          <cell r="GB27">
            <v>2</v>
          </cell>
          <cell r="GC27" t="str">
            <v>No aplica para el período</v>
          </cell>
          <cell r="GD27">
            <v>1661197</v>
          </cell>
          <cell r="GE27">
            <v>1661197</v>
          </cell>
        </row>
        <row r="28">
          <cell r="FW28">
            <v>2</v>
          </cell>
          <cell r="FX28" t="str">
            <v>i)Documento de recomendaciones para aprovechar los registros adminsitrativos apra complementar la información recogida en un censo tradicional</v>
          </cell>
          <cell r="FY28" t="str">
            <v>*Padrón adminsitrativo
*Prod 4.1 documento final - exploración metodología estadística, operativa y componente TI
*Prod 4.2 documento final - conceptualización temática
*Prod 4.3 documento final - análisis y recomendaciones
*Prod 4.4 documento final - cumplimiento de objetivos
*Prod 4.5 documento final - especificaciones técnicas y metodológicas
*Prod 4.6 documento final - talleres de trabajo</v>
          </cell>
          <cell r="GB28">
            <v>2</v>
          </cell>
          <cell r="GC28" t="str">
            <v>No aplica para el período</v>
          </cell>
          <cell r="GD28">
            <v>1661197</v>
          </cell>
          <cell r="GE28">
            <v>1661197</v>
          </cell>
        </row>
        <row r="29">
          <cell r="FW29">
            <v>3</v>
          </cell>
          <cell r="FX29" t="str">
            <v>Se realizó una reingeniería de los procesos de la base de datos relacional del REBP para el año 2018.
Se automatizaron y armonizaron procesos de validación de consistencia de los RRAA que entrna al REBP para facilitar la integración de registros en la base de datos.</v>
          </cell>
          <cell r="FY29" t="str">
            <v>*DocumentacionActualizada_2023_12_31
*DocumentacionActualizada_2023_12_31</v>
          </cell>
          <cell r="GB29">
            <v>3</v>
          </cell>
          <cell r="GC29" t="str">
            <v>No aplica para el período</v>
          </cell>
          <cell r="GD29">
            <v>1661197</v>
          </cell>
          <cell r="GE29">
            <v>1661197</v>
          </cell>
        </row>
        <row r="30">
          <cell r="FW30">
            <v>1</v>
          </cell>
          <cell r="FX30" t="str">
            <v>Propuesta metodológica para la visibilización de los grupos étnicos en las operaciones estadísticas. Versión 1
Documento propuesta de protocolo de relacionamiento con los grupos étnicos raciales (capítulo indígena). Versión 1
Documento sobre Lecciones para el uso de información estadística de las comunidades étnicas. Versión 1
Propuesta conformación y funcionamiento Comité étnico para la adecuación e incorporación del enfoque étnico en las operaciones estadísticas del Sistema Estadístico Nacional -SEN</v>
          </cell>
          <cell r="FY30" t="str">
            <v>Contenido_Visibilidad Estadística_14112023
Documento_Protocolo_Relacionamiento_Version_27122023
Lección_Uso de la información estadistica_05102023
Propuesta_Comité técnico de adecuacion</v>
          </cell>
          <cell r="GB30">
            <v>1</v>
          </cell>
          <cell r="GC30" t="str">
            <v>No aplica para el período</v>
          </cell>
          <cell r="GD30">
            <v>156983712</v>
          </cell>
          <cell r="GE30">
            <v>156983712</v>
          </cell>
          <cell r="GF30">
            <v>0</v>
          </cell>
          <cell r="GH30">
            <v>0</v>
          </cell>
        </row>
        <row r="31">
          <cell r="GC31" t="str">
            <v>Por problemas con el operador "Programa de las Naciones Unidas para el Desarrollo-PNUD" no se pudieron realizar los 7 talleres programados; se hicieron cuatro (dos (2) en la comunidad del pueblo Wiwa y Kunshamake en La Guajira y Magdalena y dos (2)con los pueblos Embera Katíos, Dovido, Wounnan y Tule en Chocó). Dado lo anterior se programaron para el año 2024 los tres (3) talleres faltantes; uno(1) con ASOPBATEA en Nariño y dos (2) con Yukpa en César.</v>
          </cell>
          <cell r="GD31">
            <v>156983712</v>
          </cell>
          <cell r="GE31">
            <v>156983712</v>
          </cell>
          <cell r="GF31" t="str">
            <v>$ 1.499.676.215,22</v>
          </cell>
          <cell r="GG31" t="str">
            <v>$ 1.271.949.260,54</v>
          </cell>
          <cell r="GH31" t="str">
            <v>$ 1.239.863.095,00</v>
          </cell>
        </row>
        <row r="32">
          <cell r="GD32">
            <v>156983712</v>
          </cell>
          <cell r="GE32">
            <v>156983712</v>
          </cell>
        </row>
        <row r="33">
          <cell r="GD33">
            <v>156983712</v>
          </cell>
          <cell r="GE33">
            <v>156983712</v>
          </cell>
          <cell r="GF33" t="str">
            <v>$ 1.467.219.933,00</v>
          </cell>
          <cell r="GG33" t="str">
            <v>$ 1.290.929.403,13</v>
          </cell>
          <cell r="GH33" t="str">
            <v>$ 1.133.608.507,00</v>
          </cell>
        </row>
      </sheetData>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STRUCTIVO"/>
      <sheetName val="CRONOGRAMA SEGUIMIENTO"/>
      <sheetName val="PROGRAMACIÓN"/>
      <sheetName val="PLAN DE ACCIÓN 2023"/>
      <sheetName val="SUBDIRECCION"/>
      <sheetName val="CENSO ECONOMICO"/>
      <sheetName val="SECRETARIA_GRAL"/>
      <sheetName val="GRUPOS DIRECCION"/>
      <sheetName val="DIG"/>
      <sheetName val="DICE"/>
      <sheetName val="DIRPEN"/>
      <sheetName val="DIMPE"/>
      <sheetName val="DRA"/>
      <sheetName val="DCD"/>
      <sheetName val="OPLAN"/>
      <sheetName val="DSCN"/>
      <sheetName val="OSIS"/>
      <sheetName val="OCI - OCID"/>
      <sheetName val="OAJ"/>
      <sheetName val="DIR_TERRITORIALES"/>
      <sheetName val="FONDANE"/>
    </sheetNames>
    <sheetDataSet>
      <sheetData sheetId="0"/>
      <sheetData sheetId="1"/>
      <sheetData sheetId="2"/>
      <sheetData sheetId="3"/>
      <sheetData sheetId="4"/>
      <sheetData sheetId="5"/>
      <sheetData sheetId="6"/>
      <sheetData sheetId="7"/>
      <sheetData sheetId="8">
        <row r="10">
          <cell r="FW10">
            <v>96.25</v>
          </cell>
        </row>
      </sheetData>
      <sheetData sheetId="9"/>
      <sheetData sheetId="10"/>
      <sheetData sheetId="11"/>
      <sheetData sheetId="12"/>
      <sheetData sheetId="13"/>
      <sheetData sheetId="14">
        <row r="6">
          <cell r="FW6">
            <v>1</v>
          </cell>
        </row>
      </sheetData>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PlanesInstitucionales-MetasHisttricasporrea2018-2022/Documentos%20compartidos/DIRECCIONES%20TERRITORIALES/Evidencias%20Planes%20Institucionales%202023/PAI/DT_1/II.%20%20Cuatrimestre?csf=1&amp;web=1&amp;e=no60NQ" TargetMode="External"/><Relationship Id="rId13" Type="http://schemas.openxmlformats.org/officeDocument/2006/relationships/hyperlink" Target="../../../../../:f:/r/sites/PlanesInstitucionales-MetasHisttricasporrea2018-2022/Documentos%20compartidos/DIG/Evidencias%20Planes%20Institucionales%202023/PAI/DIG_2/III%20Trimestre?csf=1&amp;web=1&amp;e=BYPJLZ" TargetMode="External"/><Relationship Id="rId18" Type="http://schemas.openxmlformats.org/officeDocument/2006/relationships/hyperlink" Target="../../../../../:f:/r/sites/PlanesInstitucionales-MetasHisttricasporrea2018-2022/Documentos%20compartidos/DIRECCIONES%20TERRITORIALES/Evidencias%20Planes%20Institucionales%202023/PAI/DT_3/entrega%20final?csf=1&amp;web=1&amp;e=HABFOw" TargetMode="External"/><Relationship Id="rId3" Type="http://schemas.openxmlformats.org/officeDocument/2006/relationships/hyperlink" Target="../../../../../:f:/r/sites/PlanesInstitucionales-MetasHisttricasporrea2018-2022/Documentos%20compartidos/DIRECCIONES%20TERRITORIALES/Evidencias%20Planes%20Institucionales%202023/PAI/DT_4/2.%20Trimestre?csf=1&amp;web=1&amp;e=SXXX0G" TargetMode="External"/><Relationship Id="rId21" Type="http://schemas.openxmlformats.org/officeDocument/2006/relationships/hyperlink" Target="https://www.dane.gov.co/files/operaciones/FIVI/bol-FIVI-IIItrim2023.pdf" TargetMode="External"/><Relationship Id="rId7" Type="http://schemas.openxmlformats.org/officeDocument/2006/relationships/hyperlink" Target="https://www.dane.gov.co/index.php/estadisticas-por-tema/salud/calidad-de-vida-ecv/encuesta-nacional-de-calidad-de-vida-ecv-2022" TargetMode="External"/><Relationship Id="rId12" Type="http://schemas.openxmlformats.org/officeDocument/2006/relationships/hyperlink" Target="../../../../../:f:/r/sites/PlanesInstitucionales-MetasHisttricasporrea2018-2022/Documentos%20compartidos/DIG/Evidencias%20Planes%20Institucionales%202023/PAI/DIG_8/III%20Trimestre/PRODUCTOS%20GEOESPACIALES?csf=1&amp;web=1&amp;e=FvteJt" TargetMode="External"/><Relationship Id="rId17" Type="http://schemas.openxmlformats.org/officeDocument/2006/relationships/hyperlink" Target="../../../../../:f:/r/sites/PlanesInstitucionales-MetasHisttricasporrea2018-2022/Documentos%20compartidos/DIRECCIONES%20TERRITORIALES/Evidencias%20Planes%20Institucionales%202023/PAI/DT_2?csf=1&amp;web=1&amp;e=nK0RhT" TargetMode="External"/><Relationship Id="rId2" Type="http://schemas.openxmlformats.org/officeDocument/2006/relationships/hyperlink" Target="https://www.dane.gov.co/index.php/estadisticas-por-tema/salud/calidad-de-vida-ecv/encuesta-nacional-de-calidad-de-vida-ecv-2022" TargetMode="External"/><Relationship Id="rId16" Type="http://schemas.openxmlformats.org/officeDocument/2006/relationships/hyperlink" Target="../../Forms/AllItems.aspx?id=%2Fsites%2FPlanesInstitucionales%2DMetasHisttricasporrea2018%2D2022%2FDocumentos%20compartidos%2FOPLAN%2FEvidencias%20Planes%20Institucionales%202023%2FPAI%2FOPLAN%5F1&amp;viewid=4898ae3e%2D639a%2D41ac%2Db718%2D8f47bbb2b81e" TargetMode="External"/><Relationship Id="rId20" Type="http://schemas.openxmlformats.org/officeDocument/2006/relationships/hyperlink" Target="../../../../../:f:/r/sites/PlanesInstitucionales-MetasHisttricasporrea2018-2022/Documentos%20compartidos/DIRECCIONES%20TERRITORIALES/Evidencias%20Planes%20Institucionales%202023/PAI/DT_1?csf=1&amp;web=1&amp;e=t5Ia3T" TargetMode="External"/><Relationship Id="rId1" Type="http://schemas.openxmlformats.org/officeDocument/2006/relationships/hyperlink" Target="https://www.dane.gov.co/index.php/servicios-al-ciudadano/servicios-informacion/serie-notas-estadisticas" TargetMode="External"/><Relationship Id="rId6" Type="http://schemas.openxmlformats.org/officeDocument/2006/relationships/hyperlink" Target="../../../../../:f:/r/sites/PlanesInstitucionales-MetasHisttricasporrea2018-2022/Documentos%20compartidos/DIRECCIONES%20TERRITORIALES/Evidencias%20Planes%20Institucionales%202023/PAI/DT_1/1.%20Trimestre?csf=1&amp;web=1&amp;e=Qc6Jzb" TargetMode="External"/><Relationship Id="rId11" Type="http://schemas.openxmlformats.org/officeDocument/2006/relationships/hyperlink" Target="../../../../../:f:/r/sites/PlanesInstitucionales-MetasHisttricasporrea2018-2022/Documentos%20compartidos/DIRECCIONES%20TERRITORIALES/Evidencias%20Planes%20Institucionales%202023/PAI/DT_3/2.%20Cuatrimestre?csf=1&amp;web=1&amp;e=Hodt4L" TargetMode="External"/><Relationship Id="rId5" Type="http://schemas.openxmlformats.org/officeDocument/2006/relationships/hyperlink" Target="../../../../../:f:/r/sites/PlanesInstitucionales-MetasHisttricasporrea2018-2022/Documentos%20compartidos/DIRECCIONES%20TERRITORIALES/Evidencias%20Planes%20Institucionales%202023/PAI/DT_2/2.%20Trimestre?csf=1&amp;web=1&amp;e=ehObsb" TargetMode="External"/><Relationship Id="rId15" Type="http://schemas.openxmlformats.org/officeDocument/2006/relationships/hyperlink" Target="../../../../../:f:/r/sites/PlanesInstitucionales-MetasHisttricasporrea2018-2022/Documentos%20compartidos/DIG/Evidencias%20Planes%20Institucionales%202023/PAI/DIG_8/III%20Trimestre/PRODUCTOS%20GEOESPACIALES?csf=1&amp;web=1&amp;e=FvteJt" TargetMode="External"/><Relationship Id="rId23" Type="http://schemas.openxmlformats.org/officeDocument/2006/relationships/drawing" Target="../drawings/drawing1.xml"/><Relationship Id="rId10" Type="http://schemas.openxmlformats.org/officeDocument/2006/relationships/hyperlink" Target="../../../../../:f:/r/sites/PlanesInstitucionales-MetasHisttricasporrea2018-2022/Documentos%20compartidos/DIRECCIONES%20TERRITORIALES/Evidencias%20Planes%20Institucionales%202023/PAI/DT_4/2.%20Cuatrimestre?csf=1&amp;web=1&amp;e=6y9rp9" TargetMode="External"/><Relationship Id="rId19" Type="http://schemas.openxmlformats.org/officeDocument/2006/relationships/hyperlink" Target="../../../../../:f:/r/sites/PlanesInstitucionales-MetasHisttricasporrea2018-2022/Documentos%20compartidos/DIRECCIONES%20TERRITORIALES/Evidencias%20Planes%20Institucionales%202023/PAI/DT_4/4.%20Entrega%20final?csf=1&amp;web=1&amp;e=ukzKp9" TargetMode="External"/><Relationship Id="rId4" Type="http://schemas.openxmlformats.org/officeDocument/2006/relationships/hyperlink" Target="../../../../../:f:/r/sites/PlanesInstitucionales-MetasHisttricasporrea2018-2022/Documentos%20compartidos/DIRECCIONES%20TERRITORIALES/Evidencias%20Planes%20Institucionales%202023/PAI/DT_3/2.%20Trimestre?csf=1&amp;web=1&amp;e=jspd5g" TargetMode="External"/><Relationship Id="rId9" Type="http://schemas.openxmlformats.org/officeDocument/2006/relationships/hyperlink" Target="../../../../../:f:/r/sites/PlanesInstitucionales-MetasHisttricasporrea2018-2022/Documentos%20compartidos/DIRECCIONES%20TERRITORIALES/Evidencias%20Planes%20Institucionales%202023/PAI/DT_2?csf=1&amp;web=1&amp;e=nK0RhT" TargetMode="External"/><Relationship Id="rId14" Type="http://schemas.openxmlformats.org/officeDocument/2006/relationships/hyperlink" Target="../../Forms/AllItems.aspx?csf=1&amp;web=1&amp;e=jYQ7mB&amp;cid=ae9cea0a%2D58ee%2D4bdc%2D9dac%2D7fb9b6975556&amp;FolderCTID=0x01200068B652A970EA5247877AFDBA525B8505&amp;id=%2Fsites%2FPlanesInstitucionales%2DMetasHisttricasporrea2018%2D2022%2FDocumentos%20compartidos%2FOPLAN%2FEvidencias%20Planes%20Institucionales%202023%2FPAI%2FOPLAN%5F1&amp;viewid=4898ae3e%2D639a%2D41ac%2Db718%2D8f47bbb2b81e"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86995"/>
  </sheetPr>
  <dimension ref="A1:CL351"/>
  <sheetViews>
    <sheetView showGridLines="0" tabSelected="1" topLeftCell="E5" zoomScale="60" zoomScaleNormal="60" workbookViewId="0">
      <pane xSplit="4" ySplit="3" topLeftCell="CK8" activePane="bottomRight" state="frozen"/>
      <selection activeCell="E5" sqref="E5"/>
      <selection pane="topRight" activeCell="I5" sqref="I5"/>
      <selection pane="bottomLeft" activeCell="E8" sqref="E8"/>
      <selection pane="bottomRight" activeCell="CL97" sqref="CL97"/>
    </sheetView>
  </sheetViews>
  <sheetFormatPr baseColWidth="10" defaultColWidth="9.1796875" defaultRowHeight="51" customHeight="1" x14ac:dyDescent="0.45"/>
  <cols>
    <col min="1" max="1" width="2.54296875" style="20" customWidth="1"/>
    <col min="2" max="2" width="19.453125" style="21" customWidth="1"/>
    <col min="3" max="3" width="24.54296875" style="21" customWidth="1"/>
    <col min="4" max="4" width="15.54296875" style="21" customWidth="1"/>
    <col min="5" max="5" width="21.26953125" style="21" customWidth="1"/>
    <col min="6" max="6" width="27.54296875" style="21" customWidth="1"/>
    <col min="7" max="7" width="20" style="22" customWidth="1"/>
    <col min="8" max="8" width="44" style="22" customWidth="1"/>
    <col min="9" max="9" width="29.26953125" style="22" customWidth="1"/>
    <col min="10" max="10" width="43.1796875" style="22" customWidth="1"/>
    <col min="11" max="11" width="28.1796875" style="22" customWidth="1"/>
    <col min="12" max="12" width="41" style="22" customWidth="1"/>
    <col min="13" max="13" width="30.453125" style="21" customWidth="1"/>
    <col min="14" max="15" width="13.81640625" style="23" customWidth="1"/>
    <col min="16" max="16" width="18.81640625" style="24" customWidth="1"/>
    <col min="17" max="27" width="6.54296875" style="21" customWidth="1"/>
    <col min="28" max="28" width="13.81640625" style="21" customWidth="1"/>
    <col min="29" max="29" width="28.7265625" style="25" customWidth="1"/>
    <col min="30" max="30" width="33.453125" style="25" customWidth="1"/>
    <col min="31" max="31" width="34.453125" style="26" customWidth="1"/>
    <col min="32" max="32" width="36.26953125" style="26" customWidth="1"/>
    <col min="33" max="35" width="32.453125" style="26" customWidth="1"/>
    <col min="36" max="36" width="4.81640625" style="26" customWidth="1"/>
    <col min="37" max="37" width="32.54296875" style="27" hidden="1" customWidth="1"/>
    <col min="38" max="39" width="61.81640625" style="741" hidden="1" customWidth="1"/>
    <col min="40" max="40" width="27.54296875" style="27" hidden="1" customWidth="1"/>
    <col min="41" max="41" width="27.1796875" style="27" hidden="1" customWidth="1"/>
    <col min="42" max="42" width="26.453125" style="27" hidden="1" customWidth="1"/>
    <col min="43" max="43" width="40.1796875" style="27" hidden="1" customWidth="1"/>
    <col min="44" max="46" width="27.54296875" style="27" hidden="1" customWidth="1"/>
    <col min="47" max="48" width="31.54296875" style="27" hidden="1" customWidth="1"/>
    <col min="49" max="49" width="6.453125" style="20" customWidth="1"/>
    <col min="50" max="50" width="31.453125" style="28" hidden="1" customWidth="1"/>
    <col min="51" max="52" width="59.7265625" style="28" hidden="1" customWidth="1"/>
    <col min="53" max="55" width="27.54296875" style="27" hidden="1" customWidth="1"/>
    <col min="56" max="56" width="36.1796875" style="27" hidden="1" customWidth="1"/>
    <col min="57" max="58" width="27.54296875" style="29" hidden="1" customWidth="1"/>
    <col min="59" max="59" width="31.54296875" style="29" hidden="1" customWidth="1"/>
    <col min="60" max="61" width="33" style="29" hidden="1" customWidth="1"/>
    <col min="62" max="62" width="6.54296875" style="27" customWidth="1"/>
    <col min="63" max="63" width="35.81640625" style="27" customWidth="1"/>
    <col min="64" max="65" width="57.54296875" style="27" customWidth="1"/>
    <col min="66" max="68" width="28.453125" style="27" customWidth="1"/>
    <col min="69" max="69" width="35.81640625" style="27" customWidth="1"/>
    <col min="70" max="74" width="28.453125" style="27" customWidth="1"/>
    <col min="75" max="75" width="13.81640625" style="27" customWidth="1"/>
    <col min="76" max="76" width="32.7265625" style="27" customWidth="1"/>
    <col min="77" max="78" width="52.54296875" style="27" customWidth="1"/>
    <col min="79" max="84" width="26.54296875" style="27" customWidth="1"/>
    <col min="85" max="87" width="26.54296875" style="742" customWidth="1"/>
    <col min="88" max="88" width="4.81640625" style="27" customWidth="1"/>
    <col min="89" max="89" width="17.1796875" style="27" customWidth="1"/>
    <col min="90" max="90" width="143.54296875" style="821" customWidth="1"/>
    <col min="91" max="16384" width="9.1796875" style="27"/>
  </cols>
  <sheetData>
    <row r="1" spans="1:90" ht="21" customHeight="1" x14ac:dyDescent="0.45"/>
    <row r="2" spans="1:90" ht="28.5" customHeight="1" x14ac:dyDescent="0.45">
      <c r="C2" s="1145" t="s">
        <v>0</v>
      </c>
      <c r="D2" s="1146"/>
      <c r="E2" s="1146"/>
      <c r="F2" s="1146"/>
      <c r="G2" s="1146"/>
      <c r="H2" s="1146"/>
      <c r="I2" s="1151" t="s">
        <v>1</v>
      </c>
      <c r="J2" s="1152"/>
      <c r="K2" s="27"/>
      <c r="L2" s="27"/>
      <c r="M2" s="27"/>
      <c r="N2" s="27"/>
      <c r="O2" s="27"/>
      <c r="P2" s="27"/>
      <c r="Q2" s="27"/>
      <c r="R2" s="27"/>
      <c r="S2" s="27"/>
      <c r="T2" s="27"/>
      <c r="U2" s="27"/>
      <c r="V2" s="27"/>
      <c r="W2" s="27"/>
      <c r="X2" s="27"/>
      <c r="Y2" s="27"/>
      <c r="Z2" s="27"/>
      <c r="AA2" s="27"/>
      <c r="AB2" s="30"/>
      <c r="AC2" s="27"/>
      <c r="AD2" s="27"/>
      <c r="AE2" s="27"/>
      <c r="AF2" s="27"/>
      <c r="AG2" s="27"/>
    </row>
    <row r="3" spans="1:90" ht="28.5" customHeight="1" x14ac:dyDescent="0.45">
      <c r="C3" s="1147"/>
      <c r="D3" s="1148"/>
      <c r="E3" s="1148"/>
      <c r="F3" s="1148"/>
      <c r="G3" s="1148"/>
      <c r="H3" s="1148"/>
      <c r="I3" s="1153" t="s">
        <v>2</v>
      </c>
      <c r="J3" s="1154"/>
      <c r="K3" s="27"/>
      <c r="L3" s="27"/>
      <c r="M3" s="27"/>
      <c r="N3" s="27"/>
      <c r="O3" s="27"/>
      <c r="P3" s="27"/>
      <c r="Q3" s="27"/>
      <c r="R3" s="27"/>
      <c r="S3" s="27"/>
      <c r="T3" s="27"/>
      <c r="U3" s="27"/>
      <c r="V3" s="27"/>
      <c r="W3" s="27"/>
      <c r="X3" s="27"/>
      <c r="Y3" s="27"/>
      <c r="Z3" s="27"/>
      <c r="AA3" s="27"/>
      <c r="AB3" s="30"/>
      <c r="AC3" s="27"/>
      <c r="AD3" s="27"/>
      <c r="AE3" s="27"/>
      <c r="AF3" s="27"/>
      <c r="AG3" s="27"/>
    </row>
    <row r="4" spans="1:90" ht="28.5" customHeight="1" x14ac:dyDescent="0.35">
      <c r="B4" s="27"/>
      <c r="C4" s="1149"/>
      <c r="D4" s="1150"/>
      <c r="E4" s="1150"/>
      <c r="F4" s="1150"/>
      <c r="G4" s="1150"/>
      <c r="H4" s="1150"/>
      <c r="I4" s="1155" t="s">
        <v>3</v>
      </c>
      <c r="J4" s="1156"/>
      <c r="K4" s="27"/>
      <c r="L4" s="27"/>
      <c r="M4" s="27"/>
      <c r="N4" s="27"/>
      <c r="O4" s="27"/>
      <c r="P4" s="27"/>
      <c r="Q4" s="27"/>
      <c r="R4" s="27"/>
      <c r="S4" s="27"/>
      <c r="T4" s="27"/>
      <c r="U4" s="27"/>
      <c r="V4" s="27"/>
      <c r="W4" s="27"/>
      <c r="X4" s="27"/>
      <c r="Y4" s="27"/>
      <c r="Z4" s="27"/>
      <c r="AA4" s="27"/>
      <c r="AB4" s="30"/>
      <c r="AC4" s="27"/>
      <c r="AD4" s="27"/>
      <c r="AE4" s="27"/>
      <c r="AF4" s="27"/>
      <c r="AG4" s="27"/>
    </row>
    <row r="5" spans="1:90" ht="32.25" customHeight="1" thickBot="1" x14ac:dyDescent="0.5">
      <c r="AK5" s="1181" t="s">
        <v>4</v>
      </c>
      <c r="AL5" s="1182"/>
      <c r="AM5" s="1182"/>
      <c r="AN5" s="1182"/>
      <c r="AO5" s="1182"/>
      <c r="AP5" s="1182"/>
      <c r="AQ5" s="1182"/>
      <c r="AR5" s="1182"/>
      <c r="AS5" s="1182"/>
      <c r="AT5" s="1182"/>
      <c r="AU5" s="1182"/>
      <c r="AV5" s="1183"/>
      <c r="AW5" s="1184"/>
      <c r="AX5" s="1137" t="s">
        <v>5</v>
      </c>
      <c r="AY5" s="1138"/>
      <c r="AZ5" s="1138"/>
      <c r="BA5" s="1138"/>
      <c r="BB5" s="1138"/>
      <c r="BC5" s="1138"/>
      <c r="BD5" s="1138"/>
      <c r="BE5" s="1138"/>
      <c r="BF5" s="1138"/>
      <c r="BG5" s="1138"/>
      <c r="BH5" s="1138"/>
      <c r="BI5" s="1139"/>
      <c r="BK5" s="1140" t="s">
        <v>6</v>
      </c>
      <c r="BL5" s="1141"/>
      <c r="BM5" s="1141"/>
      <c r="BN5" s="1141"/>
      <c r="BO5" s="1141"/>
      <c r="BP5" s="1141"/>
      <c r="BQ5" s="1141"/>
      <c r="BR5" s="1141"/>
      <c r="BS5" s="1141"/>
      <c r="BT5" s="1141"/>
      <c r="BU5" s="1141"/>
      <c r="BV5" s="1142"/>
      <c r="BX5" s="850" t="s">
        <v>7</v>
      </c>
      <c r="BY5" s="851"/>
      <c r="BZ5" s="851"/>
      <c r="CA5" s="851"/>
      <c r="CB5" s="851"/>
      <c r="CC5" s="851"/>
      <c r="CD5" s="851"/>
      <c r="CE5" s="851"/>
      <c r="CF5" s="851"/>
      <c r="CG5" s="851"/>
      <c r="CH5" s="851"/>
      <c r="CI5" s="852"/>
      <c r="CK5" s="844" t="s">
        <v>8</v>
      </c>
      <c r="CL5" s="844"/>
    </row>
    <row r="6" spans="1:90" s="45" customFormat="1" ht="70.5" customHeight="1" thickBot="1" x14ac:dyDescent="0.4">
      <c r="A6" s="31"/>
      <c r="B6" s="32" t="s">
        <v>9</v>
      </c>
      <c r="C6" s="32" t="s">
        <v>10</v>
      </c>
      <c r="D6" s="32" t="s">
        <v>11</v>
      </c>
      <c r="E6" s="33" t="s">
        <v>12</v>
      </c>
      <c r="F6" s="34" t="s">
        <v>13</v>
      </c>
      <c r="G6" s="35" t="s">
        <v>14</v>
      </c>
      <c r="H6" s="34" t="s">
        <v>15</v>
      </c>
      <c r="I6" s="34" t="s">
        <v>16</v>
      </c>
      <c r="J6" s="34" t="s">
        <v>17</v>
      </c>
      <c r="K6" s="34" t="s">
        <v>18</v>
      </c>
      <c r="L6" s="34" t="s">
        <v>19</v>
      </c>
      <c r="M6" s="36" t="s">
        <v>20</v>
      </c>
      <c r="N6" s="1" t="s">
        <v>21</v>
      </c>
      <c r="O6" s="2" t="s">
        <v>22</v>
      </c>
      <c r="P6" s="37" t="s">
        <v>23</v>
      </c>
      <c r="Q6" s="38" t="s">
        <v>24</v>
      </c>
      <c r="R6" s="39" t="s">
        <v>25</v>
      </c>
      <c r="S6" s="38" t="s">
        <v>26</v>
      </c>
      <c r="T6" s="39" t="s">
        <v>27</v>
      </c>
      <c r="U6" s="38" t="s">
        <v>28</v>
      </c>
      <c r="V6" s="39" t="s">
        <v>29</v>
      </c>
      <c r="W6" s="38" t="s">
        <v>30</v>
      </c>
      <c r="X6" s="39" t="s">
        <v>31</v>
      </c>
      <c r="Y6" s="38" t="s">
        <v>32</v>
      </c>
      <c r="Z6" s="39" t="s">
        <v>33</v>
      </c>
      <c r="AA6" s="38" t="s">
        <v>34</v>
      </c>
      <c r="AB6" s="40" t="s">
        <v>35</v>
      </c>
      <c r="AC6" s="41" t="s">
        <v>36</v>
      </c>
      <c r="AD6" s="42" t="s">
        <v>37</v>
      </c>
      <c r="AE6" s="42" t="s">
        <v>38</v>
      </c>
      <c r="AF6" s="42" t="s">
        <v>39</v>
      </c>
      <c r="AG6" s="42" t="s">
        <v>40</v>
      </c>
      <c r="AH6" s="43" t="s">
        <v>41</v>
      </c>
      <c r="AI6" s="43" t="s">
        <v>42</v>
      </c>
      <c r="AJ6" s="1167"/>
      <c r="AK6" s="32" t="s">
        <v>43</v>
      </c>
      <c r="AL6" s="743" t="s">
        <v>44</v>
      </c>
      <c r="AM6" s="743" t="s">
        <v>45</v>
      </c>
      <c r="AN6" s="44" t="s">
        <v>46</v>
      </c>
      <c r="AO6" s="44" t="s">
        <v>47</v>
      </c>
      <c r="AP6" s="44" t="s">
        <v>48</v>
      </c>
      <c r="AQ6" s="32" t="s">
        <v>49</v>
      </c>
      <c r="AR6" s="32" t="s">
        <v>50</v>
      </c>
      <c r="AS6" s="32" t="s">
        <v>51</v>
      </c>
      <c r="AT6" s="44" t="s">
        <v>52</v>
      </c>
      <c r="AU6" s="44" t="s">
        <v>53</v>
      </c>
      <c r="AV6" s="44" t="s">
        <v>54</v>
      </c>
      <c r="AW6" s="1185"/>
      <c r="AX6" s="32" t="s">
        <v>43</v>
      </c>
      <c r="AY6" s="32" t="s">
        <v>44</v>
      </c>
      <c r="AZ6" s="32" t="s">
        <v>45</v>
      </c>
      <c r="BA6" s="44" t="s">
        <v>46</v>
      </c>
      <c r="BB6" s="44" t="s">
        <v>47</v>
      </c>
      <c r="BC6" s="44" t="s">
        <v>48</v>
      </c>
      <c r="BD6" s="32" t="s">
        <v>49</v>
      </c>
      <c r="BE6" s="32" t="s">
        <v>50</v>
      </c>
      <c r="BF6" s="32" t="s">
        <v>51</v>
      </c>
      <c r="BG6" s="44" t="s">
        <v>52</v>
      </c>
      <c r="BH6" s="44" t="s">
        <v>53</v>
      </c>
      <c r="BI6" s="44" t="s">
        <v>54</v>
      </c>
      <c r="BK6" s="32" t="s">
        <v>43</v>
      </c>
      <c r="BL6" s="743" t="s">
        <v>44</v>
      </c>
      <c r="BM6" s="743" t="s">
        <v>45</v>
      </c>
      <c r="BN6" s="44" t="s">
        <v>46</v>
      </c>
      <c r="BO6" s="44" t="s">
        <v>47</v>
      </c>
      <c r="BP6" s="44" t="s">
        <v>48</v>
      </c>
      <c r="BQ6" s="32" t="s">
        <v>49</v>
      </c>
      <c r="BR6" s="32" t="s">
        <v>50</v>
      </c>
      <c r="BS6" s="32" t="s">
        <v>51</v>
      </c>
      <c r="BT6" s="44" t="s">
        <v>52</v>
      </c>
      <c r="BU6" s="44" t="s">
        <v>53</v>
      </c>
      <c r="BV6" s="44" t="s">
        <v>54</v>
      </c>
      <c r="BX6" s="32" t="s">
        <v>43</v>
      </c>
      <c r="BY6" s="32" t="s">
        <v>44</v>
      </c>
      <c r="BZ6" s="32" t="s">
        <v>45</v>
      </c>
      <c r="CA6" s="44" t="s">
        <v>46</v>
      </c>
      <c r="CB6" s="44" t="s">
        <v>47</v>
      </c>
      <c r="CC6" s="44" t="s">
        <v>48</v>
      </c>
      <c r="CD6" s="32" t="s">
        <v>49</v>
      </c>
      <c r="CE6" s="32" t="s">
        <v>50</v>
      </c>
      <c r="CF6" s="32" t="s">
        <v>51</v>
      </c>
      <c r="CG6" s="44" t="s">
        <v>52</v>
      </c>
      <c r="CH6" s="44" t="s">
        <v>53</v>
      </c>
      <c r="CI6" s="44" t="s">
        <v>54</v>
      </c>
      <c r="CK6" s="845" t="s">
        <v>55</v>
      </c>
      <c r="CL6" s="845"/>
    </row>
    <row r="7" spans="1:90" s="58" customFormat="1" ht="70.5" customHeight="1" thickBot="1" x14ac:dyDescent="0.3">
      <c r="A7" s="46"/>
      <c r="B7" s="47" t="s">
        <v>56</v>
      </c>
      <c r="C7" s="47" t="s">
        <v>57</v>
      </c>
      <c r="D7" s="47" t="s">
        <v>58</v>
      </c>
      <c r="E7" s="48" t="s">
        <v>59</v>
      </c>
      <c r="F7" s="49" t="s">
        <v>60</v>
      </c>
      <c r="G7" s="50" t="s">
        <v>61</v>
      </c>
      <c r="H7" s="49" t="s">
        <v>62</v>
      </c>
      <c r="I7" s="49" t="s">
        <v>63</v>
      </c>
      <c r="J7" s="49" t="s">
        <v>64</v>
      </c>
      <c r="K7" s="49" t="s">
        <v>65</v>
      </c>
      <c r="L7" s="49" t="s">
        <v>66</v>
      </c>
      <c r="M7" s="51" t="s">
        <v>67</v>
      </c>
      <c r="N7" s="3" t="s">
        <v>68</v>
      </c>
      <c r="O7" s="3" t="s">
        <v>68</v>
      </c>
      <c r="P7" s="52" t="s">
        <v>69</v>
      </c>
      <c r="Q7" s="1170" t="s">
        <v>70</v>
      </c>
      <c r="R7" s="1170"/>
      <c r="S7" s="1170"/>
      <c r="T7" s="1170"/>
      <c r="U7" s="1170"/>
      <c r="V7" s="1170"/>
      <c r="W7" s="1170"/>
      <c r="X7" s="1170"/>
      <c r="Y7" s="1170"/>
      <c r="Z7" s="1170"/>
      <c r="AA7" s="1170"/>
      <c r="AB7" s="1171"/>
      <c r="AC7" s="53" t="s">
        <v>71</v>
      </c>
      <c r="AD7" s="53" t="s">
        <v>72</v>
      </c>
      <c r="AE7" s="53" t="s">
        <v>73</v>
      </c>
      <c r="AF7" s="53" t="s">
        <v>74</v>
      </c>
      <c r="AG7" s="53" t="s">
        <v>75</v>
      </c>
      <c r="AH7" s="54" t="s">
        <v>76</v>
      </c>
      <c r="AI7" s="54" t="s">
        <v>76</v>
      </c>
      <c r="AJ7" s="1168"/>
      <c r="AK7" s="47" t="s">
        <v>77</v>
      </c>
      <c r="AL7" s="744" t="s">
        <v>78</v>
      </c>
      <c r="AM7" s="744" t="s">
        <v>79</v>
      </c>
      <c r="AN7" s="55" t="s">
        <v>80</v>
      </c>
      <c r="AO7" s="55" t="s">
        <v>80</v>
      </c>
      <c r="AP7" s="55" t="s">
        <v>80</v>
      </c>
      <c r="AQ7" s="47" t="s">
        <v>81</v>
      </c>
      <c r="AR7" s="47" t="s">
        <v>82</v>
      </c>
      <c r="AS7" s="47" t="s">
        <v>83</v>
      </c>
      <c r="AT7" s="55" t="s">
        <v>80</v>
      </c>
      <c r="AU7" s="55" t="s">
        <v>80</v>
      </c>
      <c r="AV7" s="55" t="s">
        <v>80</v>
      </c>
      <c r="AW7" s="1185"/>
      <c r="AX7" s="56" t="s">
        <v>77</v>
      </c>
      <c r="AY7" s="56" t="s">
        <v>78</v>
      </c>
      <c r="AZ7" s="56" t="s">
        <v>79</v>
      </c>
      <c r="BA7" s="55" t="s">
        <v>80</v>
      </c>
      <c r="BB7" s="55" t="s">
        <v>80</v>
      </c>
      <c r="BC7" s="55" t="s">
        <v>80</v>
      </c>
      <c r="BD7" s="47" t="s">
        <v>81</v>
      </c>
      <c r="BE7" s="56" t="s">
        <v>82</v>
      </c>
      <c r="BF7" s="56" t="s">
        <v>83</v>
      </c>
      <c r="BG7" s="57" t="s">
        <v>80</v>
      </c>
      <c r="BH7" s="57" t="s">
        <v>80</v>
      </c>
      <c r="BI7" s="57" t="s">
        <v>80</v>
      </c>
      <c r="BK7" s="56" t="s">
        <v>77</v>
      </c>
      <c r="BL7" s="745" t="s">
        <v>78</v>
      </c>
      <c r="BM7" s="745" t="s">
        <v>79</v>
      </c>
      <c r="BN7" s="55" t="s">
        <v>80</v>
      </c>
      <c r="BO7" s="55" t="s">
        <v>80</v>
      </c>
      <c r="BP7" s="55" t="s">
        <v>80</v>
      </c>
      <c r="BQ7" s="47" t="s">
        <v>81</v>
      </c>
      <c r="BR7" s="56" t="s">
        <v>82</v>
      </c>
      <c r="BS7" s="56" t="s">
        <v>83</v>
      </c>
      <c r="BT7" s="57" t="s">
        <v>80</v>
      </c>
      <c r="BU7" s="57" t="s">
        <v>80</v>
      </c>
      <c r="BV7" s="57" t="s">
        <v>80</v>
      </c>
      <c r="BX7" s="56" t="s">
        <v>77</v>
      </c>
      <c r="BY7" s="56" t="s">
        <v>78</v>
      </c>
      <c r="BZ7" s="56" t="s">
        <v>79</v>
      </c>
      <c r="CA7" s="55" t="s">
        <v>80</v>
      </c>
      <c r="CB7" s="55" t="s">
        <v>80</v>
      </c>
      <c r="CC7" s="55" t="s">
        <v>80</v>
      </c>
      <c r="CD7" s="47" t="s">
        <v>81</v>
      </c>
      <c r="CE7" s="56" t="s">
        <v>82</v>
      </c>
      <c r="CF7" s="56" t="s">
        <v>83</v>
      </c>
      <c r="CG7" s="57" t="s">
        <v>80</v>
      </c>
      <c r="CH7" s="57" t="s">
        <v>80</v>
      </c>
      <c r="CI7" s="57" t="s">
        <v>80</v>
      </c>
      <c r="CK7" s="671" t="s">
        <v>84</v>
      </c>
      <c r="CL7" s="682" t="s">
        <v>85</v>
      </c>
    </row>
    <row r="8" spans="1:90" s="58" customFormat="1" ht="182" x14ac:dyDescent="0.25">
      <c r="A8" s="46"/>
      <c r="B8" s="59" t="s">
        <v>86</v>
      </c>
      <c r="C8" s="60" t="s">
        <v>87</v>
      </c>
      <c r="D8" s="60" t="s">
        <v>88</v>
      </c>
      <c r="E8" s="61" t="s">
        <v>89</v>
      </c>
      <c r="F8" s="60" t="s">
        <v>90</v>
      </c>
      <c r="G8" s="61">
        <v>3</v>
      </c>
      <c r="H8" s="62" t="s">
        <v>91</v>
      </c>
      <c r="I8" s="62" t="s">
        <v>92</v>
      </c>
      <c r="J8" s="62" t="s">
        <v>93</v>
      </c>
      <c r="K8" s="62" t="s">
        <v>94</v>
      </c>
      <c r="L8" s="62" t="s">
        <v>95</v>
      </c>
      <c r="M8" s="60" t="s">
        <v>96</v>
      </c>
      <c r="N8" s="4">
        <v>44972</v>
      </c>
      <c r="O8" s="4">
        <v>45289</v>
      </c>
      <c r="P8" s="63" t="s">
        <v>97</v>
      </c>
      <c r="Q8" s="64"/>
      <c r="R8" s="65"/>
      <c r="S8" s="64"/>
      <c r="T8" s="65">
        <v>1</v>
      </c>
      <c r="U8" s="64"/>
      <c r="V8" s="65"/>
      <c r="W8" s="64"/>
      <c r="X8" s="65">
        <v>1</v>
      </c>
      <c r="Y8" s="64"/>
      <c r="Z8" s="65"/>
      <c r="AA8" s="64"/>
      <c r="AB8" s="66">
        <v>1</v>
      </c>
      <c r="AC8" s="67" t="s">
        <v>98</v>
      </c>
      <c r="AD8" s="68" t="s">
        <v>99</v>
      </c>
      <c r="AE8" s="69" t="s">
        <v>100</v>
      </c>
      <c r="AF8" s="70" t="s">
        <v>101</v>
      </c>
      <c r="AG8" s="69" t="s">
        <v>102</v>
      </c>
      <c r="AH8" s="730">
        <v>35880000</v>
      </c>
      <c r="AI8" s="692">
        <v>49213395</v>
      </c>
      <c r="AJ8" s="1168"/>
      <c r="AK8" s="746">
        <v>0</v>
      </c>
      <c r="AL8" s="79" t="s">
        <v>103</v>
      </c>
      <c r="AM8" s="79" t="s">
        <v>103</v>
      </c>
      <c r="AN8" s="72" t="str">
        <f>IFERROR(AK8/S8,"No reporta avance para el período")</f>
        <v>No reporta avance para el período</v>
      </c>
      <c r="AO8" s="73" t="str">
        <f>IF(ISTEXT(AN8),"No Aplica",IF(AN8&lt;=60%,"Bajo",IF(AN8&gt;=95%,"Satisfactorio",IF(AN8&gt;60%,"Medio",IF(AN8&lt;95%,"Medio",0)))))</f>
        <v>No Aplica</v>
      </c>
      <c r="AP8" s="74">
        <v>0</v>
      </c>
      <c r="AQ8" s="71" t="s">
        <v>104</v>
      </c>
      <c r="AR8" s="71">
        <v>35880000</v>
      </c>
      <c r="AS8" s="71">
        <v>0</v>
      </c>
      <c r="AT8" s="75">
        <v>94251108</v>
      </c>
      <c r="AU8" s="75">
        <v>94251108</v>
      </c>
      <c r="AV8" s="75">
        <v>3325140</v>
      </c>
      <c r="AW8" s="1185"/>
      <c r="AX8" s="747">
        <v>1</v>
      </c>
      <c r="AY8" s="747" t="s">
        <v>105</v>
      </c>
      <c r="AZ8" s="747" t="s">
        <v>106</v>
      </c>
      <c r="BA8" s="76">
        <v>1</v>
      </c>
      <c r="BB8" s="77" t="str">
        <f>IF(ISTEXT(BA8),"No Aplica",IF(BA8&lt;=60%,"Bajo",IF(BA8&gt;=95%,"Satisfactorio",IF(BA8&gt;60%,"Medio",IF(BA8&lt;95%,"Medio",0)))))</f>
        <v>Satisfactorio</v>
      </c>
      <c r="BC8" s="78">
        <f>+IFERROR(SUM($AK8,$AX8,$BK8,$BX8),0)</f>
        <v>2</v>
      </c>
      <c r="BD8" s="71" t="s">
        <v>107</v>
      </c>
      <c r="BE8" s="75">
        <v>35880000</v>
      </c>
      <c r="BF8" s="75">
        <v>0</v>
      </c>
      <c r="BG8" s="75">
        <v>57148000</v>
      </c>
      <c r="BH8" s="75">
        <v>57148000</v>
      </c>
      <c r="BI8" s="75">
        <v>21840000</v>
      </c>
      <c r="BK8" s="79" t="s">
        <v>108</v>
      </c>
      <c r="BL8" s="79" t="s">
        <v>109</v>
      </c>
      <c r="BM8" s="79" t="s">
        <v>110</v>
      </c>
      <c r="BN8" s="76">
        <f>IFERROR(BK8/X8,"No reporta avance para el período")</f>
        <v>1</v>
      </c>
      <c r="BO8" s="77" t="str">
        <f>IF(ISTEXT(BN8),"No Aplica",IF(BN8&lt;=60%,"Bajo",IF(BN8&gt;=95%,"Satisfactorio",IF(BN8&gt;60%,"Medio",IF(BN8&lt;95%,"Medio",0)))))</f>
        <v>Satisfactorio</v>
      </c>
      <c r="BP8" s="80">
        <f>+IFERROR(SUM($AK8,$AX8,$BK8,#REF!,$BX8,$DH8,$DU8,$EH8),0)</f>
        <v>0</v>
      </c>
      <c r="BQ8" s="81" t="s">
        <v>103</v>
      </c>
      <c r="BR8" s="82">
        <v>35880000</v>
      </c>
      <c r="BS8" s="82">
        <v>0</v>
      </c>
      <c r="BT8" s="1119" t="s">
        <v>111</v>
      </c>
      <c r="BU8" s="1119" t="s">
        <v>111</v>
      </c>
      <c r="BV8" s="1119" t="s">
        <v>112</v>
      </c>
      <c r="BX8" s="748">
        <v>1</v>
      </c>
      <c r="BY8" s="749" t="s">
        <v>113</v>
      </c>
      <c r="BZ8" s="749" t="s">
        <v>114</v>
      </c>
      <c r="CA8" s="83">
        <f>IFERROR(BX8/AB8,"No reporta avance para el período")</f>
        <v>1</v>
      </c>
      <c r="CB8" s="77" t="str">
        <f>IF(ISTEXT(BX8),"No Aplica",IF(CA8&lt;=60%,"Bajo",IF(BX8&gt;=95%,"Satisfactorio",IF(CA8&gt;60%,"Medio",IF(CA8&lt;95%,"Medio",0)))))</f>
        <v>Satisfactorio</v>
      </c>
      <c r="CC8" s="80">
        <v>3</v>
      </c>
      <c r="CD8" s="81" t="s">
        <v>103</v>
      </c>
      <c r="CE8" s="84">
        <v>35880000</v>
      </c>
      <c r="CF8" s="84">
        <v>35880000</v>
      </c>
      <c r="CG8" s="833" t="s">
        <v>111</v>
      </c>
      <c r="CH8" s="833" t="s">
        <v>111</v>
      </c>
      <c r="CI8" s="833" t="s">
        <v>111</v>
      </c>
      <c r="CK8" s="672" t="s">
        <v>2654</v>
      </c>
      <c r="CL8" s="673" t="s">
        <v>2655</v>
      </c>
    </row>
    <row r="9" spans="1:90" s="58" customFormat="1" ht="122.25" customHeight="1" x14ac:dyDescent="0.25">
      <c r="A9" s="46"/>
      <c r="B9" s="1125" t="s">
        <v>86</v>
      </c>
      <c r="C9" s="60" t="s">
        <v>87</v>
      </c>
      <c r="D9" s="60" t="s">
        <v>88</v>
      </c>
      <c r="E9" s="953" t="s">
        <v>116</v>
      </c>
      <c r="F9" s="1127" t="s">
        <v>90</v>
      </c>
      <c r="G9" s="1129">
        <v>1</v>
      </c>
      <c r="H9" s="1131" t="s">
        <v>117</v>
      </c>
      <c r="I9" s="1131" t="s">
        <v>92</v>
      </c>
      <c r="J9" s="1131" t="s">
        <v>118</v>
      </c>
      <c r="K9" s="1131" t="s">
        <v>119</v>
      </c>
      <c r="L9" s="1131" t="s">
        <v>120</v>
      </c>
      <c r="M9" s="1127" t="s">
        <v>96</v>
      </c>
      <c r="N9" s="1186">
        <v>44941</v>
      </c>
      <c r="O9" s="1186">
        <v>45289</v>
      </c>
      <c r="P9" s="1188" t="s">
        <v>121</v>
      </c>
      <c r="Q9" s="1143"/>
      <c r="R9" s="1172"/>
      <c r="S9" s="1174">
        <v>0.1</v>
      </c>
      <c r="T9" s="1172"/>
      <c r="U9" s="1143"/>
      <c r="V9" s="1172"/>
      <c r="W9" s="1143"/>
      <c r="X9" s="1172"/>
      <c r="Y9" s="1190">
        <v>0.7</v>
      </c>
      <c r="Z9" s="1172"/>
      <c r="AA9" s="1143"/>
      <c r="AB9" s="1192">
        <v>1</v>
      </c>
      <c r="AC9" s="1176" t="s">
        <v>98</v>
      </c>
      <c r="AD9" s="1204" t="s">
        <v>99</v>
      </c>
      <c r="AE9" s="1206" t="s">
        <v>100</v>
      </c>
      <c r="AF9" s="1208" t="s">
        <v>101</v>
      </c>
      <c r="AG9" s="1206" t="s">
        <v>102</v>
      </c>
      <c r="AH9" s="1059">
        <v>74400000</v>
      </c>
      <c r="AI9" s="730">
        <v>49213395</v>
      </c>
      <c r="AJ9" s="1168"/>
      <c r="AK9" s="746" t="s">
        <v>122</v>
      </c>
      <c r="AL9" s="79" t="s">
        <v>123</v>
      </c>
      <c r="AM9" s="79" t="s">
        <v>124</v>
      </c>
      <c r="AN9" s="1163">
        <f>IFERROR(AK9/S9,"No reporta avance para el período")</f>
        <v>1</v>
      </c>
      <c r="AO9" s="901" t="str">
        <f>IF(ISTEXT(AN9),"No Aplica",IF(AN9&lt;=60%,"Bajo",IF(AN9&gt;=95%,"Satisfactorio",IF(AN9&gt;60%,"Medio",IF(AN9&lt;95%,"Medio",0)))))</f>
        <v>Satisfactorio</v>
      </c>
      <c r="AP9" s="1165">
        <v>0.1</v>
      </c>
      <c r="AQ9" s="71" t="s">
        <v>104</v>
      </c>
      <c r="AR9" s="71">
        <v>74400000</v>
      </c>
      <c r="AS9" s="71">
        <v>0</v>
      </c>
      <c r="AT9" s="75"/>
      <c r="AU9" s="75"/>
      <c r="AV9" s="75"/>
      <c r="AW9" s="1185"/>
      <c r="AX9" s="747" t="s">
        <v>125</v>
      </c>
      <c r="AY9" s="747" t="s">
        <v>103</v>
      </c>
      <c r="AZ9" s="747" t="s">
        <v>103</v>
      </c>
      <c r="BA9" s="1133" t="str">
        <f>IFERROR(AX9/V10,"No reporta avance para el período")</f>
        <v>No reporta avance para el período</v>
      </c>
      <c r="BB9" s="881" t="str">
        <f>IF(ISTEXT(BA9),"No Aplica",IF(BA9&lt;=60%,"Bajo",IF(BA9&gt;=95%,"Satisfactorio",IF(BA9&gt;60%,"Medio",IF(BA9&lt;95%,"Medio",0)))))</f>
        <v>No Aplica</v>
      </c>
      <c r="BC9" s="884">
        <f>+IFERROR(SUM($AK9,$AX9,$BK9,$BX9,#REF!,$CU9),0)</f>
        <v>0</v>
      </c>
      <c r="BD9" s="71" t="s">
        <v>103</v>
      </c>
      <c r="BE9" s="75">
        <v>74400000</v>
      </c>
      <c r="BF9" s="75">
        <v>0</v>
      </c>
      <c r="BG9" s="75">
        <v>94251108</v>
      </c>
      <c r="BH9" s="75">
        <v>94251108</v>
      </c>
      <c r="BI9" s="75">
        <v>44739450</v>
      </c>
      <c r="BK9" s="1157">
        <v>0</v>
      </c>
      <c r="BL9" s="1159" t="s">
        <v>126</v>
      </c>
      <c r="BM9" s="1161" t="s">
        <v>127</v>
      </c>
      <c r="BN9" s="1133" t="str">
        <f>IFERROR(BK10/AP10,"No reporta avance para el período")</f>
        <v>No reporta avance para el período</v>
      </c>
      <c r="BO9" s="881" t="str">
        <f>IF(ISTEXT(BN9),"No Aplica",IF(BN9&lt;=60%,"Bajo",IF(BN9&gt;=95%,"Satisfactorio",IF(BN9&gt;60%,"Medio",IF(BN9&lt;95%,"Medio",0)))))</f>
        <v>No Aplica</v>
      </c>
      <c r="BP9" s="1135">
        <v>0.1</v>
      </c>
      <c r="BQ9" s="1117" t="s">
        <v>103</v>
      </c>
      <c r="BR9" s="1119">
        <v>74400000</v>
      </c>
      <c r="BS9" s="1119">
        <v>9202722</v>
      </c>
      <c r="BT9" s="1120"/>
      <c r="BU9" s="1120"/>
      <c r="BV9" s="1120"/>
      <c r="BX9" s="1121">
        <v>1</v>
      </c>
      <c r="BY9" s="1123" t="s">
        <v>128</v>
      </c>
      <c r="BZ9" s="1124" t="s">
        <v>129</v>
      </c>
      <c r="CA9" s="1115">
        <f>IFERROR(BX9/AB9,"No reporta avance para el período")</f>
        <v>1</v>
      </c>
      <c r="CB9" s="881" t="str">
        <f>IF(ISTEXT(BX9),"No Aplica",IF(BX9&lt;=60%,"Bajo",IF(BX9&gt;=95%,"Satisfactorio",IF(BX9&gt;60%,"Medio",IF(BX9&lt;95%,"Medio",0)))))</f>
        <v>Satisfactorio</v>
      </c>
      <c r="CC9" s="884">
        <f>+IFERROR(SUM($AK9,$AX9,$BK9,$BX9,#REF!,$CU9,$DH9,$DU9,$EH9,$EU9,$FH9,$FU9),0)</f>
        <v>0</v>
      </c>
      <c r="CD9" s="887" t="s">
        <v>103</v>
      </c>
      <c r="CE9" s="833">
        <v>74400000</v>
      </c>
      <c r="CF9" s="833">
        <v>9202722</v>
      </c>
      <c r="CG9" s="835"/>
      <c r="CH9" s="835"/>
      <c r="CI9" s="835"/>
      <c r="CK9" s="830" t="s">
        <v>2654</v>
      </c>
      <c r="CL9" s="842" t="s">
        <v>130</v>
      </c>
    </row>
    <row r="10" spans="1:90" s="58" customFormat="1" ht="168" customHeight="1" x14ac:dyDescent="0.25">
      <c r="A10" s="46"/>
      <c r="B10" s="1126"/>
      <c r="C10" s="60" t="s">
        <v>131</v>
      </c>
      <c r="D10" s="60" t="s">
        <v>132</v>
      </c>
      <c r="E10" s="955"/>
      <c r="F10" s="1128"/>
      <c r="G10" s="1130"/>
      <c r="H10" s="1132"/>
      <c r="I10" s="1132"/>
      <c r="J10" s="1132"/>
      <c r="K10" s="1132"/>
      <c r="L10" s="1132"/>
      <c r="M10" s="1128"/>
      <c r="N10" s="1187"/>
      <c r="O10" s="1187"/>
      <c r="P10" s="1189"/>
      <c r="Q10" s="1144"/>
      <c r="R10" s="1173"/>
      <c r="S10" s="1175"/>
      <c r="T10" s="1173"/>
      <c r="U10" s="1144"/>
      <c r="V10" s="1173"/>
      <c r="W10" s="1144"/>
      <c r="X10" s="1173"/>
      <c r="Y10" s="1191"/>
      <c r="Z10" s="1173"/>
      <c r="AA10" s="1144"/>
      <c r="AB10" s="1193"/>
      <c r="AC10" s="1177"/>
      <c r="AD10" s="1205"/>
      <c r="AE10" s="1207"/>
      <c r="AF10" s="1209"/>
      <c r="AG10" s="1207"/>
      <c r="AH10" s="862"/>
      <c r="AI10" s="730">
        <v>57148000</v>
      </c>
      <c r="AJ10" s="1168"/>
      <c r="AK10" s="746"/>
      <c r="AL10" s="79"/>
      <c r="AM10" s="79"/>
      <c r="AN10" s="1164"/>
      <c r="AO10" s="903"/>
      <c r="AP10" s="1166"/>
      <c r="AQ10" s="71"/>
      <c r="AR10" s="71"/>
      <c r="AS10" s="71"/>
      <c r="AT10" s="75">
        <v>57148000</v>
      </c>
      <c r="AU10" s="75">
        <v>57148000</v>
      </c>
      <c r="AV10" s="75">
        <v>5460000</v>
      </c>
      <c r="AW10" s="1185"/>
      <c r="AX10" s="747"/>
      <c r="AY10" s="747"/>
      <c r="AZ10" s="747"/>
      <c r="BA10" s="1134"/>
      <c r="BB10" s="883"/>
      <c r="BC10" s="886"/>
      <c r="BD10" s="71"/>
      <c r="BE10" s="75"/>
      <c r="BF10" s="75"/>
      <c r="BG10" s="75"/>
      <c r="BH10" s="75"/>
      <c r="BI10" s="75"/>
      <c r="BK10" s="1158"/>
      <c r="BL10" s="1160"/>
      <c r="BM10" s="1162"/>
      <c r="BN10" s="1134"/>
      <c r="BO10" s="883"/>
      <c r="BP10" s="1136"/>
      <c r="BQ10" s="1118"/>
      <c r="BR10" s="1120"/>
      <c r="BS10" s="1120"/>
      <c r="BT10" s="82" t="s">
        <v>133</v>
      </c>
      <c r="BU10" s="82" t="s">
        <v>134</v>
      </c>
      <c r="BV10" s="82" t="s">
        <v>135</v>
      </c>
      <c r="BX10" s="1122"/>
      <c r="BY10" s="1123"/>
      <c r="BZ10" s="1124"/>
      <c r="CA10" s="1116"/>
      <c r="CB10" s="883"/>
      <c r="CC10" s="886">
        <f>+IFERROR(SUM($AK10,$AX10,$BK10,$BX10,#REF!,$CU10,$DH10,$DU10,$EH10,$EU10,$FH10,$FU10),0)</f>
        <v>0</v>
      </c>
      <c r="CD10" s="889"/>
      <c r="CE10" s="835"/>
      <c r="CF10" s="835"/>
      <c r="CG10" s="698" t="s">
        <v>133</v>
      </c>
      <c r="CH10" s="698" t="s">
        <v>136</v>
      </c>
      <c r="CI10" s="698" t="s">
        <v>136</v>
      </c>
      <c r="CK10" s="832"/>
      <c r="CL10" s="843"/>
    </row>
    <row r="11" spans="1:90" s="58" customFormat="1" ht="186" customHeight="1" x14ac:dyDescent="0.25">
      <c r="A11" s="46"/>
      <c r="B11" s="59" t="s">
        <v>86</v>
      </c>
      <c r="C11" s="60" t="s">
        <v>137</v>
      </c>
      <c r="D11" s="60" t="s">
        <v>138</v>
      </c>
      <c r="E11" s="61" t="s">
        <v>139</v>
      </c>
      <c r="F11" s="60" t="s">
        <v>90</v>
      </c>
      <c r="G11" s="85">
        <v>1</v>
      </c>
      <c r="H11" s="62" t="s">
        <v>140</v>
      </c>
      <c r="I11" s="62" t="s">
        <v>92</v>
      </c>
      <c r="J11" s="62" t="s">
        <v>118</v>
      </c>
      <c r="K11" s="62" t="s">
        <v>119</v>
      </c>
      <c r="L11" s="62" t="s">
        <v>141</v>
      </c>
      <c r="M11" s="60" t="s">
        <v>96</v>
      </c>
      <c r="N11" s="4">
        <v>44941</v>
      </c>
      <c r="O11" s="4">
        <v>45289</v>
      </c>
      <c r="P11" s="687" t="s">
        <v>121</v>
      </c>
      <c r="Q11" s="688"/>
      <c r="R11" s="689"/>
      <c r="S11" s="688"/>
      <c r="T11" s="689"/>
      <c r="U11" s="688"/>
      <c r="V11" s="689"/>
      <c r="W11" s="688"/>
      <c r="X11" s="689"/>
      <c r="Y11" s="86">
        <v>0.75</v>
      </c>
      <c r="Z11" s="689"/>
      <c r="AA11" s="688"/>
      <c r="AB11" s="694">
        <v>1</v>
      </c>
      <c r="AC11" s="67" t="s">
        <v>98</v>
      </c>
      <c r="AD11" s="68" t="s">
        <v>99</v>
      </c>
      <c r="AE11" s="69" t="s">
        <v>100</v>
      </c>
      <c r="AF11" s="70" t="s">
        <v>101</v>
      </c>
      <c r="AG11" s="69" t="s">
        <v>102</v>
      </c>
      <c r="AH11" s="693">
        <v>78120000</v>
      </c>
      <c r="AI11" s="710">
        <v>21630000</v>
      </c>
      <c r="AJ11" s="1168"/>
      <c r="AK11" s="746">
        <v>0</v>
      </c>
      <c r="AL11" s="79" t="s">
        <v>103</v>
      </c>
      <c r="AM11" s="79" t="s">
        <v>103</v>
      </c>
      <c r="AN11" s="72" t="str">
        <f>IFERROR(AK11/S11,"No reporta avance para el período")</f>
        <v>No reporta avance para el período</v>
      </c>
      <c r="AO11" s="87" t="str">
        <f t="shared" ref="AO11:AO76" si="0">IF(ISTEXT(AN11),"No Aplica",IF(AN11&lt;=60%,"Bajo",IF(AN11&gt;=95%,"Satisfactorio",IF(AN11&gt;60%,"Medio",IF(AN11&lt;95%,"Medio",0)))))</f>
        <v>No Aplica</v>
      </c>
      <c r="AP11" s="74">
        <f>+IFERROR(SUM($AK11,$AX11,$BJ11),0)</f>
        <v>0</v>
      </c>
      <c r="AQ11" s="71" t="s">
        <v>104</v>
      </c>
      <c r="AR11" s="71">
        <v>78120000</v>
      </c>
      <c r="AS11" s="71">
        <v>0</v>
      </c>
      <c r="AT11" s="75">
        <v>21630000</v>
      </c>
      <c r="AU11" s="75">
        <v>0</v>
      </c>
      <c r="AV11" s="75">
        <v>0</v>
      </c>
      <c r="AW11" s="1185"/>
      <c r="AX11" s="747" t="s">
        <v>142</v>
      </c>
      <c r="AY11" s="747" t="s">
        <v>103</v>
      </c>
      <c r="AZ11" s="747" t="s">
        <v>103</v>
      </c>
      <c r="BA11" s="76" t="str">
        <f>IFERROR(AX11/V11,"No reporta avance para el período")</f>
        <v>No reporta avance para el período</v>
      </c>
      <c r="BB11" s="77" t="str">
        <f t="shared" ref="BB11:BB72" si="1">IF(ISTEXT(BA11),"No Aplica",IF(BA11&lt;=60%,"Bajo",IF(BA11&gt;=95%,"Satisfactorio",IF(BA11&gt;60%,"Medio",IF(BA11&lt;95%,"Medio",0)))))</f>
        <v>No Aplica</v>
      </c>
      <c r="BC11" s="78">
        <f>+IFERROR(SUM($AK11,$AX11,$BK11,$BX11,#REF!,$CU11),0)</f>
        <v>0</v>
      </c>
      <c r="BD11" s="71" t="s">
        <v>103</v>
      </c>
      <c r="BE11" s="75">
        <v>78120000</v>
      </c>
      <c r="BF11" s="75">
        <v>0</v>
      </c>
      <c r="BG11" s="75">
        <v>0</v>
      </c>
      <c r="BH11" s="75"/>
      <c r="BI11" s="75">
        <v>0</v>
      </c>
      <c r="BK11" s="79" t="s">
        <v>143</v>
      </c>
      <c r="BL11" s="79" t="s">
        <v>144</v>
      </c>
      <c r="BM11" s="79" t="s">
        <v>145</v>
      </c>
      <c r="BN11" s="76" t="str">
        <f t="shared" ref="BN11" si="2">IFERROR(BK11/AP11,"No reporta avance para el período")</f>
        <v>No reporta avance para el período</v>
      </c>
      <c r="BO11" s="77" t="str">
        <f t="shared" ref="BO11:BO72" si="3">IF(ISTEXT(BN11),"No Aplica",IF(BN11&lt;=60%,"Bajo",IF(BN11&gt;=95%,"Satisfactorio",IF(BN11&gt;60%,"Medio",IF(BN11&lt;95%,"Medio",0)))))</f>
        <v>No Aplica</v>
      </c>
      <c r="BP11" s="88">
        <f>+IFERROR(SUM($AK11,$AX11,$BK11,$BX11,#REF!,$CU11,$DH11,$DU11,$EH11),0)</f>
        <v>0</v>
      </c>
      <c r="BQ11" s="79" t="s">
        <v>146</v>
      </c>
      <c r="BR11" s="82">
        <v>78120000</v>
      </c>
      <c r="BS11" s="82">
        <v>0</v>
      </c>
      <c r="BT11" s="82" t="s">
        <v>147</v>
      </c>
      <c r="BU11" s="82" t="s">
        <v>147</v>
      </c>
      <c r="BV11" s="82" t="s">
        <v>147</v>
      </c>
      <c r="BX11" s="751">
        <v>1</v>
      </c>
      <c r="BY11" s="749" t="s">
        <v>148</v>
      </c>
      <c r="BZ11" s="752" t="s">
        <v>149</v>
      </c>
      <c r="CA11" s="76">
        <f>IFERROR(BX11/AB11,"No reporta avance para el período")</f>
        <v>1</v>
      </c>
      <c r="CB11" s="77" t="str">
        <f>IF(ISTEXT(BX11),"No Aplica",IF(CA11&lt;=60%,"Bajo",IF(CA11&gt;=95%,"Satisfactorio",IF(CA11&gt;60%,"Medio",IF(CA11&lt;95%,"Medio",0)))))</f>
        <v>Satisfactorio</v>
      </c>
      <c r="CC11" s="88">
        <f>+IFERROR(SUM($AK11,$AX11,$BK11,$BX11,#REF!,$CU11,$DH11,$DU11,$EH11,$EU11,$FH11,$FU11),0)</f>
        <v>0</v>
      </c>
      <c r="CD11" s="81" t="s">
        <v>103</v>
      </c>
      <c r="CE11" s="84">
        <v>78120000</v>
      </c>
      <c r="CF11" s="84">
        <v>78120000</v>
      </c>
      <c r="CG11" s="753">
        <v>0</v>
      </c>
      <c r="CH11" s="753">
        <v>0</v>
      </c>
      <c r="CI11" s="753">
        <v>0</v>
      </c>
      <c r="CK11" s="672" t="s">
        <v>2654</v>
      </c>
      <c r="CL11" s="673" t="s">
        <v>2656</v>
      </c>
    </row>
    <row r="12" spans="1:90" ht="138" customHeight="1" x14ac:dyDescent="0.35">
      <c r="A12" s="89"/>
      <c r="B12" s="90" t="s">
        <v>150</v>
      </c>
      <c r="C12" s="60" t="s">
        <v>151</v>
      </c>
      <c r="D12" s="91" t="s">
        <v>152</v>
      </c>
      <c r="E12" s="61" t="s">
        <v>153</v>
      </c>
      <c r="F12" s="91" t="s">
        <v>154</v>
      </c>
      <c r="G12" s="61">
        <v>385</v>
      </c>
      <c r="H12" s="92" t="s">
        <v>155</v>
      </c>
      <c r="I12" s="92" t="s">
        <v>156</v>
      </c>
      <c r="J12" s="92" t="s">
        <v>157</v>
      </c>
      <c r="K12" s="92" t="s">
        <v>94</v>
      </c>
      <c r="L12" s="92" t="s">
        <v>158</v>
      </c>
      <c r="M12" s="91" t="s">
        <v>96</v>
      </c>
      <c r="N12" s="5">
        <v>44942</v>
      </c>
      <c r="O12" s="6">
        <v>45289</v>
      </c>
      <c r="P12" s="93" t="s">
        <v>159</v>
      </c>
      <c r="Q12" s="94"/>
      <c r="R12" s="95"/>
      <c r="S12" s="94">
        <v>96</v>
      </c>
      <c r="T12" s="95"/>
      <c r="U12" s="94"/>
      <c r="V12" s="95">
        <v>96</v>
      </c>
      <c r="W12" s="94"/>
      <c r="X12" s="95"/>
      <c r="Y12" s="94">
        <v>96</v>
      </c>
      <c r="Z12" s="95"/>
      <c r="AA12" s="94"/>
      <c r="AB12" s="96">
        <v>97</v>
      </c>
      <c r="AC12" s="97" t="s">
        <v>160</v>
      </c>
      <c r="AD12" s="98" t="s">
        <v>99</v>
      </c>
      <c r="AE12" s="99" t="s">
        <v>161</v>
      </c>
      <c r="AF12" s="100" t="s">
        <v>104</v>
      </c>
      <c r="AG12" s="99" t="s">
        <v>104</v>
      </c>
      <c r="AH12" s="718">
        <v>21489352</v>
      </c>
      <c r="AI12" s="1032">
        <v>210000000</v>
      </c>
      <c r="AJ12" s="1168"/>
      <c r="AK12" s="705">
        <v>96</v>
      </c>
      <c r="AL12" s="749" t="s">
        <v>162</v>
      </c>
      <c r="AM12" s="754" t="s">
        <v>163</v>
      </c>
      <c r="AN12" s="76">
        <f>IFERROR(AK12/S12,"No reporta avance para el período")</f>
        <v>1</v>
      </c>
      <c r="AO12" s="77" t="str">
        <f t="shared" si="0"/>
        <v>Satisfactorio</v>
      </c>
      <c r="AP12" s="80">
        <f>+IFERROR(SUM($AK12,$AX12,$BK12,$BX12,#REF!,$CU12),0)</f>
        <v>0</v>
      </c>
      <c r="AQ12" s="81" t="s">
        <v>103</v>
      </c>
      <c r="AR12" s="101">
        <v>21489352</v>
      </c>
      <c r="AS12" s="102">
        <v>5372338</v>
      </c>
      <c r="AT12" s="1074" t="s">
        <v>164</v>
      </c>
      <c r="AU12" s="1074" t="s">
        <v>164</v>
      </c>
      <c r="AV12" s="1074" t="s">
        <v>165</v>
      </c>
      <c r="AW12" s="1185"/>
      <c r="AX12" s="750">
        <v>96</v>
      </c>
      <c r="AY12" s="755" t="s">
        <v>162</v>
      </c>
      <c r="AZ12" s="756" t="s">
        <v>163</v>
      </c>
      <c r="BA12" s="76">
        <f>IFERROR(AX12/V12,"No reporta avance para el período")</f>
        <v>1</v>
      </c>
      <c r="BB12" s="77" t="str">
        <f t="shared" si="1"/>
        <v>Satisfactorio</v>
      </c>
      <c r="BC12" s="78">
        <f>+IFERROR(SUM($AK12,$AX12,$BK12,$BX12,#REF!,$CU12),0)</f>
        <v>0</v>
      </c>
      <c r="BD12" s="103" t="s">
        <v>103</v>
      </c>
      <c r="BE12" s="104">
        <v>21489352</v>
      </c>
      <c r="BF12" s="105">
        <v>5372338</v>
      </c>
      <c r="BG12" s="1108">
        <v>200459641</v>
      </c>
      <c r="BH12" s="1108">
        <v>200459641</v>
      </c>
      <c r="BI12" s="1108">
        <v>63038647</v>
      </c>
      <c r="BK12" s="750">
        <f>385/4</f>
        <v>96.25</v>
      </c>
      <c r="BL12" s="749" t="s">
        <v>166</v>
      </c>
      <c r="BM12" s="752" t="s">
        <v>167</v>
      </c>
      <c r="BN12" s="76">
        <f>IFERROR(BK12/Y12,"No reporta avance para el período")</f>
        <v>1.0026041666666667</v>
      </c>
      <c r="BO12" s="77" t="str">
        <f t="shared" si="3"/>
        <v>Satisfactorio</v>
      </c>
      <c r="BP12" s="88">
        <v>1</v>
      </c>
      <c r="BQ12" s="81" t="s">
        <v>103</v>
      </c>
      <c r="BR12" s="106">
        <v>21489352</v>
      </c>
      <c r="BS12" s="107">
        <v>5372338</v>
      </c>
      <c r="BT12" s="1111" t="s">
        <v>168</v>
      </c>
      <c r="BU12" s="1113" t="s">
        <v>169</v>
      </c>
      <c r="BV12" s="1111" t="s">
        <v>170</v>
      </c>
      <c r="BX12" s="757">
        <f>'[5]GRUPOS DIRECCION'!FW10</f>
        <v>96.25</v>
      </c>
      <c r="BY12" s="755" t="s">
        <v>171</v>
      </c>
      <c r="BZ12" s="756" t="str">
        <f>'[5]GRUPOS DIRECCION'!FY10</f>
        <v>Requerimientos de Oferta y Demanda 2023 4 Trimestre</v>
      </c>
      <c r="CA12" s="76">
        <f>'[5]GRUPOS DIRECCION'!FZ10</f>
        <v>0.99226804123711343</v>
      </c>
      <c r="CB12" s="77" t="str">
        <f>IF(ISTEXT(BX12),"No Aplica",IF(CA12&lt;=60%,"Bajo",IF(CA12&gt;=95%,"Satisfactorio",IF(CA12&gt;60%,"Medio",IF(CA12&lt;95%,"Medio",0)))))</f>
        <v>Satisfactorio</v>
      </c>
      <c r="CC12" s="80">
        <f>'[5]GRUPOS DIRECCION'!GB10</f>
        <v>384.75</v>
      </c>
      <c r="CD12" s="81" t="str">
        <f>'[5]GRUPOS DIRECCION'!GC10</f>
        <v>No aplica para el período</v>
      </c>
      <c r="CE12" s="108">
        <f>'[5]GRUPOS DIRECCION'!GD10</f>
        <v>21489352</v>
      </c>
      <c r="CF12" s="109">
        <f>'[5]GRUPOS DIRECCION'!GE10</f>
        <v>5372338</v>
      </c>
      <c r="CG12" s="833" t="str">
        <f>'[5]GRUPOS DIRECCION'!GF10</f>
        <v>$ 271.459.641,00</v>
      </c>
      <c r="CH12" s="833" t="str">
        <f>'[5]GRUPOS DIRECCION'!GG10</f>
        <v>$ 219.509.429,00</v>
      </c>
      <c r="CI12" s="833" t="str">
        <f>'[5]GRUPOS DIRECCION'!GH10</f>
        <v>$ 173.837.040,00</v>
      </c>
      <c r="CK12" s="672" t="s">
        <v>172</v>
      </c>
      <c r="CL12" s="673" t="s">
        <v>173</v>
      </c>
    </row>
    <row r="13" spans="1:90" ht="168.75" customHeight="1" x14ac:dyDescent="0.35">
      <c r="A13" s="89"/>
      <c r="B13" s="90" t="s">
        <v>150</v>
      </c>
      <c r="C13" s="60" t="s">
        <v>151</v>
      </c>
      <c r="D13" s="91" t="s">
        <v>152</v>
      </c>
      <c r="E13" s="61" t="s">
        <v>174</v>
      </c>
      <c r="F13" s="91" t="s">
        <v>154</v>
      </c>
      <c r="G13" s="61">
        <v>8</v>
      </c>
      <c r="H13" s="92" t="s">
        <v>175</v>
      </c>
      <c r="I13" s="92" t="s">
        <v>156</v>
      </c>
      <c r="J13" s="92" t="s">
        <v>176</v>
      </c>
      <c r="K13" s="92" t="s">
        <v>94</v>
      </c>
      <c r="L13" s="92" t="s">
        <v>177</v>
      </c>
      <c r="M13" s="91" t="s">
        <v>96</v>
      </c>
      <c r="N13" s="5">
        <v>45000</v>
      </c>
      <c r="O13" s="6">
        <v>45289</v>
      </c>
      <c r="P13" s="93" t="s">
        <v>159</v>
      </c>
      <c r="Q13" s="94"/>
      <c r="R13" s="95"/>
      <c r="S13" s="94">
        <v>0</v>
      </c>
      <c r="T13" s="95"/>
      <c r="U13" s="94"/>
      <c r="V13" s="95">
        <v>2</v>
      </c>
      <c r="W13" s="94"/>
      <c r="X13" s="95"/>
      <c r="Y13" s="94">
        <v>3</v>
      </c>
      <c r="Z13" s="95"/>
      <c r="AA13" s="94"/>
      <c r="AB13" s="96">
        <v>3</v>
      </c>
      <c r="AC13" s="97" t="s">
        <v>160</v>
      </c>
      <c r="AD13" s="98" t="s">
        <v>99</v>
      </c>
      <c r="AE13" s="99" t="s">
        <v>161</v>
      </c>
      <c r="AF13" s="100" t="s">
        <v>104</v>
      </c>
      <c r="AG13" s="99" t="s">
        <v>104</v>
      </c>
      <c r="AH13" s="701">
        <v>21489352</v>
      </c>
      <c r="AI13" s="1032"/>
      <c r="AJ13" s="1168"/>
      <c r="AK13" s="705"/>
      <c r="AL13" s="749" t="s">
        <v>178</v>
      </c>
      <c r="AM13" s="754" t="s">
        <v>179</v>
      </c>
      <c r="AN13" s="76">
        <f>IFERROR(AK13/V13,"No reporta avance para el período")</f>
        <v>0</v>
      </c>
      <c r="AO13" s="77" t="str">
        <f t="shared" si="0"/>
        <v>Bajo</v>
      </c>
      <c r="AP13" s="80">
        <f>+IFERROR(SUM($AK13,$AX13,$BK13,$BX13,#REF!,$CU13),0)</f>
        <v>0</v>
      </c>
      <c r="AQ13" s="81" t="s">
        <v>103</v>
      </c>
      <c r="AR13" s="101">
        <v>21489352</v>
      </c>
      <c r="AS13" s="102">
        <v>5372338</v>
      </c>
      <c r="AT13" s="1074"/>
      <c r="AU13" s="1074"/>
      <c r="AV13" s="1074"/>
      <c r="AW13" s="1185"/>
      <c r="AX13" s="750">
        <v>2</v>
      </c>
      <c r="AY13" s="749" t="s">
        <v>178</v>
      </c>
      <c r="AZ13" s="756" t="s">
        <v>179</v>
      </c>
      <c r="BA13" s="76">
        <f>IFERROR(AX13/V13,"No reporta avance para el período")</f>
        <v>1</v>
      </c>
      <c r="BB13" s="77" t="str">
        <f t="shared" si="1"/>
        <v>Satisfactorio</v>
      </c>
      <c r="BC13" s="78">
        <f>+IFERROR(SUM($AK13,$AX13,$BK13,$BX13,#REF!,$CU13),0)</f>
        <v>0</v>
      </c>
      <c r="BD13" s="103" t="s">
        <v>103</v>
      </c>
      <c r="BE13" s="104">
        <v>21489352</v>
      </c>
      <c r="BF13" s="105">
        <v>5372338</v>
      </c>
      <c r="BG13" s="1109"/>
      <c r="BH13" s="1109"/>
      <c r="BI13" s="1109"/>
      <c r="BK13" s="750">
        <v>1</v>
      </c>
      <c r="BL13" s="749" t="s">
        <v>180</v>
      </c>
      <c r="BM13" s="756" t="s">
        <v>181</v>
      </c>
      <c r="BN13" s="76">
        <f>IFERROR(BK13/Y13,"No reporta avance para el período")</f>
        <v>0.33333333333333331</v>
      </c>
      <c r="BO13" s="77" t="str">
        <f t="shared" si="3"/>
        <v>Bajo</v>
      </c>
      <c r="BP13" s="80">
        <f>+IFERROR(SUM($AK13,$AX13,$BK13,$BX13,#REF!,$CU13,$DH13,$DU13,$EH13),0)</f>
        <v>0</v>
      </c>
      <c r="BQ13" s="110" t="s">
        <v>182</v>
      </c>
      <c r="BR13" s="106">
        <v>21489352</v>
      </c>
      <c r="BS13" s="107">
        <v>5372338</v>
      </c>
      <c r="BT13" s="1112"/>
      <c r="BU13" s="1114"/>
      <c r="BV13" s="1112"/>
      <c r="BX13" s="750">
        <f>'[5]GRUPOS DIRECCION'!FW11</f>
        <v>2</v>
      </c>
      <c r="BY13" s="749" t="s">
        <v>183</v>
      </c>
      <c r="BZ13" s="756" t="str">
        <f>'[5]GRUPOS DIRECCION'!FY11</f>
        <v>Modificación No.1 Memorando de etendimiento 010_2021
National Data Partnership_Colombia v.f1</v>
      </c>
      <c r="CA13" s="76">
        <f>'[5]GRUPOS DIRECCION'!FZ11</f>
        <v>0.66666666666666663</v>
      </c>
      <c r="CB13" s="77" t="str">
        <f>'[5]GRUPOS DIRECCION'!GA11</f>
        <v>Medio</v>
      </c>
      <c r="CC13" s="80">
        <f>'[5]GRUPOS DIRECCION'!GB11</f>
        <v>5</v>
      </c>
      <c r="CD13" s="110" t="str">
        <f>'[5]GRUPOS DIRECCION'!GC11</f>
        <v>Teniendo en cuenta las diferentes dificultades presentadas en los tiempos para la firma de algunos instrumentos como el convenio con el INEGI de México y la ONE de Cuba los cuales ya cuentan con revisiones de la Oficina jurídica, así como el acuerdo país para el evento de RRAA estos no se lograron firmar para el 2023. Sin embargo, se espera que estos instrumentos sean firmados a principio del 2024.</v>
      </c>
      <c r="CE13" s="108">
        <f>'[5]GRUPOS DIRECCION'!GD11</f>
        <v>21489352</v>
      </c>
      <c r="CF13" s="109">
        <f>'[5]GRUPOS DIRECCION'!GE11</f>
        <v>5372338</v>
      </c>
      <c r="CG13" s="834"/>
      <c r="CH13" s="834"/>
      <c r="CI13" s="834"/>
      <c r="CK13" s="672" t="s">
        <v>172</v>
      </c>
      <c r="CL13" s="673" t="s">
        <v>184</v>
      </c>
    </row>
    <row r="14" spans="1:90" ht="90" customHeight="1" x14ac:dyDescent="0.35">
      <c r="A14" s="89"/>
      <c r="B14" s="90" t="s">
        <v>150</v>
      </c>
      <c r="C14" s="60" t="s">
        <v>151</v>
      </c>
      <c r="D14" s="91" t="s">
        <v>152</v>
      </c>
      <c r="E14" s="61" t="s">
        <v>185</v>
      </c>
      <c r="F14" s="91" t="s">
        <v>154</v>
      </c>
      <c r="G14" s="61">
        <v>40</v>
      </c>
      <c r="H14" s="92" t="s">
        <v>186</v>
      </c>
      <c r="I14" s="92" t="s">
        <v>156</v>
      </c>
      <c r="J14" s="92" t="s">
        <v>187</v>
      </c>
      <c r="K14" s="92" t="s">
        <v>94</v>
      </c>
      <c r="L14" s="92" t="s">
        <v>188</v>
      </c>
      <c r="M14" s="91" t="s">
        <v>96</v>
      </c>
      <c r="N14" s="5">
        <v>45000</v>
      </c>
      <c r="O14" s="6">
        <v>45289</v>
      </c>
      <c r="P14" s="93" t="s">
        <v>159</v>
      </c>
      <c r="Q14" s="94"/>
      <c r="R14" s="95"/>
      <c r="S14" s="94">
        <v>10</v>
      </c>
      <c r="T14" s="95"/>
      <c r="U14" s="94"/>
      <c r="V14" s="95">
        <v>10</v>
      </c>
      <c r="W14" s="94"/>
      <c r="X14" s="95"/>
      <c r="Y14" s="94">
        <v>10</v>
      </c>
      <c r="Z14" s="95"/>
      <c r="AA14" s="94"/>
      <c r="AB14" s="96">
        <v>10</v>
      </c>
      <c r="AC14" s="97" t="s">
        <v>160</v>
      </c>
      <c r="AD14" s="98" t="s">
        <v>99</v>
      </c>
      <c r="AE14" s="99" t="s">
        <v>189</v>
      </c>
      <c r="AF14" s="100" t="s">
        <v>104</v>
      </c>
      <c r="AG14" s="99" t="s">
        <v>104</v>
      </c>
      <c r="AH14" s="701">
        <v>21489352</v>
      </c>
      <c r="AI14" s="1032"/>
      <c r="AJ14" s="1168"/>
      <c r="AK14" s="704">
        <v>20</v>
      </c>
      <c r="AL14" s="738" t="s">
        <v>190</v>
      </c>
      <c r="AM14" s="758" t="s">
        <v>185</v>
      </c>
      <c r="AN14" s="76">
        <f>IFERROR(AK14/V14,"No reporta avance para el período")</f>
        <v>2</v>
      </c>
      <c r="AO14" s="77" t="str">
        <f t="shared" si="0"/>
        <v>Satisfactorio</v>
      </c>
      <c r="AP14" s="80">
        <f>+IFERROR(SUM($AK14,$AX14,$BK14,$BX14,#REF!,$CU14),0)</f>
        <v>0</v>
      </c>
      <c r="AQ14" s="81" t="s">
        <v>103</v>
      </c>
      <c r="AR14" s="101">
        <v>21489352</v>
      </c>
      <c r="AS14" s="102">
        <v>5372338</v>
      </c>
      <c r="AT14" s="1074"/>
      <c r="AU14" s="1074"/>
      <c r="AV14" s="1074"/>
      <c r="AW14" s="1185"/>
      <c r="AX14" s="736">
        <v>10</v>
      </c>
      <c r="AY14" s="738" t="s">
        <v>191</v>
      </c>
      <c r="AZ14" s="759" t="s">
        <v>185</v>
      </c>
      <c r="BA14" s="76">
        <f>IFERROR(AX14/V14,"No reporta avance para el período")</f>
        <v>1</v>
      </c>
      <c r="BB14" s="77" t="str">
        <f t="shared" si="1"/>
        <v>Satisfactorio</v>
      </c>
      <c r="BC14" s="80">
        <f>+IFERROR(SUM($AK14,$AX14,$BK14,$BX14,#REF!,$CU14),0)</f>
        <v>0</v>
      </c>
      <c r="BD14" s="103" t="s">
        <v>103</v>
      </c>
      <c r="BE14" s="104">
        <v>21489352</v>
      </c>
      <c r="BF14" s="105">
        <v>5372338</v>
      </c>
      <c r="BG14" s="1109"/>
      <c r="BH14" s="1109"/>
      <c r="BI14" s="1109"/>
      <c r="BK14" s="736">
        <v>31</v>
      </c>
      <c r="BL14" s="738" t="s">
        <v>192</v>
      </c>
      <c r="BM14" s="759" t="s">
        <v>193</v>
      </c>
      <c r="BN14" s="76">
        <v>1</v>
      </c>
      <c r="BO14" s="77" t="str">
        <f t="shared" si="3"/>
        <v>Satisfactorio</v>
      </c>
      <c r="BP14" s="80">
        <f>+IFERROR(SUM($AK14,$AX14,$BK14,$BX14,#REF!,$CU14,$DH14,$DU14,$EH14),0)</f>
        <v>0</v>
      </c>
      <c r="BQ14" s="81" t="s">
        <v>103</v>
      </c>
      <c r="BR14" s="106">
        <v>21489352</v>
      </c>
      <c r="BS14" s="107">
        <v>5372338</v>
      </c>
      <c r="BT14" s="1112"/>
      <c r="BU14" s="1114"/>
      <c r="BV14" s="1112"/>
      <c r="BX14" s="736">
        <v>31</v>
      </c>
      <c r="BY14" s="738" t="s">
        <v>194</v>
      </c>
      <c r="BZ14" s="111" t="s">
        <v>195</v>
      </c>
      <c r="CA14" s="76">
        <f>IFERROR(BX14/AB14,"No reporta avance para el período")</f>
        <v>3.1</v>
      </c>
      <c r="CB14" s="77" t="str">
        <f>IF(ISTEXT(BX14),"No Aplica",IF(CA14&lt;=60%,"Bajo",IF(CA14&gt;=95%,"Satisfactorio",IF(CA14&gt;60%,"Medio",IF(CA14&lt;95%,"Medio",0)))))</f>
        <v>Satisfactorio</v>
      </c>
      <c r="CC14" s="80">
        <v>61</v>
      </c>
      <c r="CD14" s="81" t="str">
        <f>'[5]GRUPOS DIRECCION'!GC12</f>
        <v>No aplica para el período</v>
      </c>
      <c r="CE14" s="108">
        <f>'[5]GRUPOS DIRECCION'!GD12</f>
        <v>0</v>
      </c>
      <c r="CF14" s="109">
        <f>'[5]GRUPOS DIRECCION'!GE12</f>
        <v>0</v>
      </c>
      <c r="CG14" s="834"/>
      <c r="CH14" s="834"/>
      <c r="CI14" s="834"/>
      <c r="CK14" s="672" t="s">
        <v>172</v>
      </c>
      <c r="CL14" s="822" t="s">
        <v>196</v>
      </c>
    </row>
    <row r="15" spans="1:90" ht="70.5" customHeight="1" x14ac:dyDescent="0.35">
      <c r="A15" s="89"/>
      <c r="B15" s="90" t="s">
        <v>150</v>
      </c>
      <c r="C15" s="60" t="s">
        <v>151</v>
      </c>
      <c r="D15" s="91" t="s">
        <v>152</v>
      </c>
      <c r="E15" s="61" t="s">
        <v>197</v>
      </c>
      <c r="F15" s="91" t="s">
        <v>154</v>
      </c>
      <c r="G15" s="112">
        <v>1</v>
      </c>
      <c r="H15" s="92" t="s">
        <v>198</v>
      </c>
      <c r="I15" s="92" t="s">
        <v>156</v>
      </c>
      <c r="J15" s="92" t="s">
        <v>199</v>
      </c>
      <c r="K15" s="92" t="s">
        <v>119</v>
      </c>
      <c r="L15" s="92" t="s">
        <v>188</v>
      </c>
      <c r="M15" s="91" t="s">
        <v>96</v>
      </c>
      <c r="N15" s="5">
        <v>45000</v>
      </c>
      <c r="O15" s="6">
        <v>45289</v>
      </c>
      <c r="P15" s="93" t="s">
        <v>159</v>
      </c>
      <c r="Q15" s="113"/>
      <c r="R15" s="114"/>
      <c r="S15" s="113">
        <v>0</v>
      </c>
      <c r="T15" s="114"/>
      <c r="U15" s="113"/>
      <c r="V15" s="114">
        <v>0.33</v>
      </c>
      <c r="W15" s="113"/>
      <c r="X15" s="114"/>
      <c r="Y15" s="113">
        <v>0.66</v>
      </c>
      <c r="Z15" s="114"/>
      <c r="AA15" s="113"/>
      <c r="AB15" s="115">
        <v>1</v>
      </c>
      <c r="AC15" s="97" t="s">
        <v>160</v>
      </c>
      <c r="AD15" s="98" t="s">
        <v>99</v>
      </c>
      <c r="AE15" s="99" t="s">
        <v>161</v>
      </c>
      <c r="AF15" s="100" t="s">
        <v>104</v>
      </c>
      <c r="AG15" s="99" t="s">
        <v>104</v>
      </c>
      <c r="AH15" s="701">
        <v>21489352</v>
      </c>
      <c r="AI15" s="1032"/>
      <c r="AJ15" s="1168"/>
      <c r="AK15" s="116">
        <v>0</v>
      </c>
      <c r="AL15" s="111" t="s">
        <v>200</v>
      </c>
      <c r="AM15" s="760" t="s">
        <v>201</v>
      </c>
      <c r="AN15" s="76">
        <f>IFERROR(AK15/V15,"No reporta avance para el período")</f>
        <v>0</v>
      </c>
      <c r="AO15" s="77" t="str">
        <f t="shared" si="0"/>
        <v>Bajo</v>
      </c>
      <c r="AP15" s="88">
        <f>+IFERROR(SUM($AK15,$AX15,$BK15,$BX15,#REF!,$CU15),0)</f>
        <v>0</v>
      </c>
      <c r="AQ15" s="81" t="s">
        <v>103</v>
      </c>
      <c r="AR15" s="101">
        <v>21489352</v>
      </c>
      <c r="AS15" s="102">
        <v>5372338</v>
      </c>
      <c r="AT15" s="1074"/>
      <c r="AU15" s="1074"/>
      <c r="AV15" s="1074"/>
      <c r="AW15" s="1185"/>
      <c r="AX15" s="173">
        <v>0.33</v>
      </c>
      <c r="AY15" s="111" t="s">
        <v>200</v>
      </c>
      <c r="AZ15" s="761" t="s">
        <v>201</v>
      </c>
      <c r="BA15" s="76">
        <f>IFERROR(AX15/V15,"No reporta avance para el período")</f>
        <v>1</v>
      </c>
      <c r="BB15" s="77" t="str">
        <f t="shared" si="1"/>
        <v>Satisfactorio</v>
      </c>
      <c r="BC15" s="88">
        <f>+IFERROR(SUM($AK15,$AX15,$BK15,$BX15,#REF!,$CU15),0)</f>
        <v>0</v>
      </c>
      <c r="BD15" s="103" t="s">
        <v>103</v>
      </c>
      <c r="BE15" s="104">
        <v>21489352</v>
      </c>
      <c r="BF15" s="105">
        <v>5372338</v>
      </c>
      <c r="BG15" s="1109"/>
      <c r="BH15" s="1109"/>
      <c r="BI15" s="1110"/>
      <c r="BK15" s="173">
        <v>0.66</v>
      </c>
      <c r="BL15" s="111" t="s">
        <v>202</v>
      </c>
      <c r="BM15" s="761" t="s">
        <v>203</v>
      </c>
      <c r="BN15" s="76">
        <f>IFERROR(BK15/Y15,"No reporta avance para el período")</f>
        <v>1</v>
      </c>
      <c r="BO15" s="77" t="str">
        <f t="shared" si="3"/>
        <v>Satisfactorio</v>
      </c>
      <c r="BP15" s="88">
        <f>+IFERROR(SUM($AK15,$AX15,$BK15,$BX15,#REF!,$CU15,$DH15,$DU15,$EH15),0)</f>
        <v>0</v>
      </c>
      <c r="BQ15" s="81" t="s">
        <v>103</v>
      </c>
      <c r="BR15" s="106">
        <v>21489352</v>
      </c>
      <c r="BS15" s="107">
        <v>5372338</v>
      </c>
      <c r="BT15" s="1112"/>
      <c r="BU15" s="1114"/>
      <c r="BV15" s="1112"/>
      <c r="BX15" s="173">
        <f>'[5]GRUPOS DIRECCION'!FW13</f>
        <v>1</v>
      </c>
      <c r="BY15" s="111" t="s">
        <v>204</v>
      </c>
      <c r="BZ15" s="761" t="str">
        <f>'[5]GRUPOS DIRECCION'!FY13</f>
        <v>Cape Town - Identificación necesidadesa aprobado</v>
      </c>
      <c r="CA15" s="76">
        <f>'[5]GRUPOS DIRECCION'!FZ13</f>
        <v>1</v>
      </c>
      <c r="CB15" s="77" t="str">
        <f>IF(ISTEXT(BX15),"No Aplica",IF(CA15&lt;=60%,"Bajo",IF(CA15&gt;=95%,"Satisfactorio",IF(CA15&gt;60%,"Medio",IF(CA15&lt;95%,"Medio",0)))))</f>
        <v>Satisfactorio</v>
      </c>
      <c r="CC15" s="88">
        <f>'[5]GRUPOS DIRECCION'!GB13</f>
        <v>1</v>
      </c>
      <c r="CD15" s="81" t="str">
        <f>'[5]GRUPOS DIRECCION'!GC13</f>
        <v>No aplica para el período</v>
      </c>
      <c r="CE15" s="108">
        <f>'[5]GRUPOS DIRECCION'!GD13</f>
        <v>21489352</v>
      </c>
      <c r="CF15" s="109">
        <f>'[5]GRUPOS DIRECCION'!GE13</f>
        <v>5372338</v>
      </c>
      <c r="CG15" s="835"/>
      <c r="CH15" s="835"/>
      <c r="CI15" s="835"/>
      <c r="CK15" s="672" t="s">
        <v>172</v>
      </c>
      <c r="CL15" s="673" t="s">
        <v>205</v>
      </c>
    </row>
    <row r="16" spans="1:90" ht="70.5" customHeight="1" x14ac:dyDescent="0.35">
      <c r="A16" s="89"/>
      <c r="B16" s="59" t="s">
        <v>206</v>
      </c>
      <c r="C16" s="60" t="s">
        <v>207</v>
      </c>
      <c r="D16" s="60" t="s">
        <v>208</v>
      </c>
      <c r="E16" s="61" t="s">
        <v>209</v>
      </c>
      <c r="F16" s="60" t="s">
        <v>210</v>
      </c>
      <c r="G16" s="112">
        <v>1</v>
      </c>
      <c r="H16" s="62" t="s">
        <v>211</v>
      </c>
      <c r="I16" s="62" t="s">
        <v>212</v>
      </c>
      <c r="J16" s="62" t="s">
        <v>213</v>
      </c>
      <c r="K16" s="62" t="s">
        <v>119</v>
      </c>
      <c r="L16" s="62" t="s">
        <v>214</v>
      </c>
      <c r="M16" s="60" t="s">
        <v>96</v>
      </c>
      <c r="N16" s="4">
        <v>44942</v>
      </c>
      <c r="O16" s="7">
        <v>45275</v>
      </c>
      <c r="P16" s="119" t="s">
        <v>97</v>
      </c>
      <c r="Q16" s="120"/>
      <c r="R16" s="121"/>
      <c r="S16" s="120"/>
      <c r="T16" s="122">
        <v>0.3</v>
      </c>
      <c r="U16" s="120"/>
      <c r="V16" s="122"/>
      <c r="W16" s="120"/>
      <c r="X16" s="122">
        <v>0.7</v>
      </c>
      <c r="Y16" s="120"/>
      <c r="Z16" s="122"/>
      <c r="AA16" s="120"/>
      <c r="AB16" s="123">
        <v>1</v>
      </c>
      <c r="AC16" s="67" t="s">
        <v>98</v>
      </c>
      <c r="AD16" s="68" t="s">
        <v>99</v>
      </c>
      <c r="AE16" s="69" t="s">
        <v>100</v>
      </c>
      <c r="AF16" s="70" t="s">
        <v>215</v>
      </c>
      <c r="AG16" s="69" t="s">
        <v>216</v>
      </c>
      <c r="AH16" s="730">
        <v>75776900</v>
      </c>
      <c r="AI16" s="1059">
        <v>118584500</v>
      </c>
      <c r="AJ16" s="1168"/>
      <c r="AK16" s="746">
        <v>0.1</v>
      </c>
      <c r="AL16" s="79" t="s">
        <v>217</v>
      </c>
      <c r="AM16" s="79" t="s">
        <v>218</v>
      </c>
      <c r="AN16" s="76">
        <f>IFERROR(AK16/T16,"No reporta avance para el período")</f>
        <v>0.33333333333333337</v>
      </c>
      <c r="AO16" s="77" t="str">
        <f t="shared" si="0"/>
        <v>Bajo</v>
      </c>
      <c r="AP16" s="88">
        <f>+IFERROR(SUM($AK16,$BK16,$BX16),0)</f>
        <v>1.1000000000000001</v>
      </c>
      <c r="AQ16" s="71" t="s">
        <v>103</v>
      </c>
      <c r="AR16" s="71" t="s">
        <v>219</v>
      </c>
      <c r="AS16" s="71" t="s">
        <v>220</v>
      </c>
      <c r="AT16" s="75">
        <v>0</v>
      </c>
      <c r="AU16" s="75"/>
      <c r="AV16" s="75">
        <v>0</v>
      </c>
      <c r="AW16" s="1185"/>
      <c r="AX16" s="747">
        <v>0.9</v>
      </c>
      <c r="AY16" s="747" t="s">
        <v>221</v>
      </c>
      <c r="AZ16" s="747" t="s">
        <v>218</v>
      </c>
      <c r="BA16" s="76">
        <f>IFERROR(AX16/T16,"No reporta avance para el período")</f>
        <v>3</v>
      </c>
      <c r="BB16" s="77" t="str">
        <f t="shared" si="1"/>
        <v>Satisfactorio</v>
      </c>
      <c r="BC16" s="88">
        <f>+IFERROR(SUM($AK16,$AX16,$BK16,$BX16),0)</f>
        <v>2</v>
      </c>
      <c r="BD16" s="71" t="s">
        <v>103</v>
      </c>
      <c r="BE16" s="75" t="s">
        <v>219</v>
      </c>
      <c r="BF16" s="75" t="s">
        <v>220</v>
      </c>
      <c r="BG16" s="75">
        <v>118522777.2</v>
      </c>
      <c r="BH16" s="75">
        <v>118522777.2</v>
      </c>
      <c r="BI16" s="75">
        <v>51371798</v>
      </c>
      <c r="BK16" s="79" t="s">
        <v>222</v>
      </c>
      <c r="BL16" s="342" t="s">
        <v>223</v>
      </c>
      <c r="BM16" s="342" t="s">
        <v>224</v>
      </c>
      <c r="BN16" s="76">
        <v>1</v>
      </c>
      <c r="BO16" s="77" t="str">
        <f t="shared" si="3"/>
        <v>Satisfactorio</v>
      </c>
      <c r="BP16" s="88">
        <f>+IFERROR(SUM($AK16,$AX16,$BK16,$BX16,#REF!,$CU16,$DH16,$DU16,$EH16),0)</f>
        <v>0</v>
      </c>
      <c r="BQ16" s="79" t="s">
        <v>146</v>
      </c>
      <c r="BR16" s="82">
        <v>0</v>
      </c>
      <c r="BS16" s="107" t="s">
        <v>225</v>
      </c>
      <c r="BT16" s="82" t="s">
        <v>226</v>
      </c>
      <c r="BU16" s="82" t="s">
        <v>226</v>
      </c>
      <c r="BV16" s="82" t="s">
        <v>227</v>
      </c>
      <c r="BX16" s="244">
        <v>1</v>
      </c>
      <c r="BY16" s="342" t="s">
        <v>228</v>
      </c>
      <c r="BZ16" s="342" t="s">
        <v>224</v>
      </c>
      <c r="CA16" s="76">
        <f t="shared" ref="CA16:CA29" si="4">IFERROR(BX16/AB16,"No reporta avance para el período")</f>
        <v>1</v>
      </c>
      <c r="CB16" s="77" t="str">
        <f t="shared" ref="CB16:CB77" si="5">IF(ISTEXT(CA16),"No Aplica",IF(CA16&lt;=60%,"Bajo",IF(CA16&gt;=95%,"Satisfactorio",IF(CA16&gt;60%,"Medio",IF(CA16&lt;95%,"Medio",0)))))</f>
        <v>Satisfactorio</v>
      </c>
      <c r="CC16" s="88">
        <v>1</v>
      </c>
      <c r="CD16" s="124" t="s">
        <v>103</v>
      </c>
      <c r="CE16" s="762" t="s">
        <v>229</v>
      </c>
      <c r="CF16" s="762" t="s">
        <v>229</v>
      </c>
      <c r="CG16" s="833" t="s">
        <v>226</v>
      </c>
      <c r="CH16" s="833" t="s">
        <v>230</v>
      </c>
      <c r="CI16" s="833" t="s">
        <v>230</v>
      </c>
      <c r="CK16" s="672" t="s">
        <v>172</v>
      </c>
      <c r="CL16" s="673" t="s">
        <v>231</v>
      </c>
    </row>
    <row r="17" spans="1:90" ht="70.5" customHeight="1" x14ac:dyDescent="0.35">
      <c r="A17" s="89"/>
      <c r="B17" s="59" t="s">
        <v>206</v>
      </c>
      <c r="C17" s="60" t="s">
        <v>207</v>
      </c>
      <c r="D17" s="60" t="s">
        <v>208</v>
      </c>
      <c r="E17" s="61" t="s">
        <v>232</v>
      </c>
      <c r="F17" s="60" t="s">
        <v>210</v>
      </c>
      <c r="G17" s="112">
        <v>1</v>
      </c>
      <c r="H17" s="62" t="s">
        <v>233</v>
      </c>
      <c r="I17" s="62" t="s">
        <v>212</v>
      </c>
      <c r="J17" s="62" t="s">
        <v>213</v>
      </c>
      <c r="K17" s="62" t="s">
        <v>119</v>
      </c>
      <c r="L17" s="62" t="s">
        <v>234</v>
      </c>
      <c r="M17" s="60" t="s">
        <v>96</v>
      </c>
      <c r="N17" s="4">
        <v>44942</v>
      </c>
      <c r="O17" s="7">
        <v>45275</v>
      </c>
      <c r="P17" s="686" t="s">
        <v>97</v>
      </c>
      <c r="Q17" s="113"/>
      <c r="R17" s="122"/>
      <c r="S17" s="113"/>
      <c r="T17" s="122">
        <v>0.3</v>
      </c>
      <c r="U17" s="113"/>
      <c r="V17" s="122"/>
      <c r="W17" s="113"/>
      <c r="X17" s="122">
        <v>0.7</v>
      </c>
      <c r="Y17" s="113"/>
      <c r="Z17" s="122"/>
      <c r="AA17" s="113"/>
      <c r="AB17" s="123">
        <v>1</v>
      </c>
      <c r="AC17" s="67" t="s">
        <v>98</v>
      </c>
      <c r="AD17" s="68" t="s">
        <v>99</v>
      </c>
      <c r="AE17" s="69" t="s">
        <v>100</v>
      </c>
      <c r="AF17" s="70" t="s">
        <v>215</v>
      </c>
      <c r="AG17" s="69" t="s">
        <v>216</v>
      </c>
      <c r="AH17" s="730">
        <v>75776900</v>
      </c>
      <c r="AI17" s="861"/>
      <c r="AJ17" s="1168"/>
      <c r="AK17" s="746">
        <v>0</v>
      </c>
      <c r="AL17" s="79" t="s">
        <v>235</v>
      </c>
      <c r="AM17" s="79" t="s">
        <v>236</v>
      </c>
      <c r="AN17" s="76">
        <f>IFERROR(AK17/T17,"No reporta avance para el período")</f>
        <v>0</v>
      </c>
      <c r="AO17" s="77" t="str">
        <f t="shared" si="0"/>
        <v>Bajo</v>
      </c>
      <c r="AP17" s="88">
        <f>+IFERROR(SUM($AK17,$AX17,$BK17,$BX17),0)</f>
        <v>1.6</v>
      </c>
      <c r="AQ17" s="71" t="s">
        <v>103</v>
      </c>
      <c r="AR17" s="71" t="s">
        <v>219</v>
      </c>
      <c r="AS17" s="71" t="s">
        <v>220</v>
      </c>
      <c r="AT17" s="75">
        <v>0</v>
      </c>
      <c r="AU17" s="75"/>
      <c r="AV17" s="75">
        <v>0</v>
      </c>
      <c r="AW17" s="1185"/>
      <c r="AX17" s="747">
        <v>0.6</v>
      </c>
      <c r="AY17" s="747" t="s">
        <v>237</v>
      </c>
      <c r="AZ17" s="747" t="s">
        <v>236</v>
      </c>
      <c r="BA17" s="76">
        <f>IFERROR(AX17/T17,"No reporta avance para el período")</f>
        <v>2</v>
      </c>
      <c r="BB17" s="77" t="str">
        <f t="shared" si="1"/>
        <v>Satisfactorio</v>
      </c>
      <c r="BC17" s="88">
        <f>+IFERROR(SUM($AK17,$AX17,$BK17,$BX17),0)</f>
        <v>1.6</v>
      </c>
      <c r="BD17" s="71" t="s">
        <v>103</v>
      </c>
      <c r="BE17" s="75" t="s">
        <v>219</v>
      </c>
      <c r="BF17" s="75" t="s">
        <v>220</v>
      </c>
      <c r="BG17" s="75"/>
      <c r="BH17" s="75"/>
      <c r="BI17" s="75"/>
      <c r="BK17" s="79" t="s">
        <v>222</v>
      </c>
      <c r="BL17" s="79" t="s">
        <v>238</v>
      </c>
      <c r="BM17" s="79" t="s">
        <v>239</v>
      </c>
      <c r="BN17" s="76">
        <v>1</v>
      </c>
      <c r="BO17" s="77" t="str">
        <f t="shared" si="3"/>
        <v>Satisfactorio</v>
      </c>
      <c r="BP17" s="88">
        <f>+IFERROR(SUM($AK17,$AX17,$BK17,$BX17,#REF!,$CU17,$DH17,$DU17,$EH17),0)</f>
        <v>0</v>
      </c>
      <c r="BQ17" s="79" t="s">
        <v>146</v>
      </c>
      <c r="BR17" s="82">
        <v>0</v>
      </c>
      <c r="BS17" s="107" t="s">
        <v>225</v>
      </c>
      <c r="BT17" s="82"/>
      <c r="BU17" s="82"/>
      <c r="BV17" s="82"/>
      <c r="BX17" s="230">
        <v>1</v>
      </c>
      <c r="BY17" s="214" t="s">
        <v>238</v>
      </c>
      <c r="BZ17" s="176" t="s">
        <v>239</v>
      </c>
      <c r="CA17" s="76">
        <f t="shared" si="4"/>
        <v>1</v>
      </c>
      <c r="CB17" s="77" t="str">
        <f>IF(ISTEXT(CA17),"No Aplica",IF(CA17&lt;=60%,"Bajo",IF(CA17&gt;=95%,"Satisfactorio",IF(CA17&gt;60%,"Medio",IF(CA17&lt;95%,"Medio",0)))))</f>
        <v>Satisfactorio</v>
      </c>
      <c r="CC17" s="88">
        <v>1</v>
      </c>
      <c r="CD17" s="124" t="s">
        <v>103</v>
      </c>
      <c r="CE17" s="762" t="s">
        <v>229</v>
      </c>
      <c r="CF17" s="762" t="s">
        <v>229</v>
      </c>
      <c r="CG17" s="835"/>
      <c r="CH17" s="835"/>
      <c r="CI17" s="835"/>
      <c r="CK17" s="672" t="s">
        <v>172</v>
      </c>
      <c r="CL17" s="675" t="s">
        <v>240</v>
      </c>
    </row>
    <row r="18" spans="1:90" ht="70.5" customHeight="1" x14ac:dyDescent="0.35">
      <c r="A18" s="89"/>
      <c r="B18" s="59" t="s">
        <v>206</v>
      </c>
      <c r="C18" s="60" t="s">
        <v>207</v>
      </c>
      <c r="D18" s="60" t="s">
        <v>241</v>
      </c>
      <c r="E18" s="61" t="s">
        <v>242</v>
      </c>
      <c r="F18" s="60" t="s">
        <v>210</v>
      </c>
      <c r="G18" s="112">
        <v>1</v>
      </c>
      <c r="H18" s="62" t="s">
        <v>243</v>
      </c>
      <c r="I18" s="62" t="s">
        <v>92</v>
      </c>
      <c r="J18" s="62" t="s">
        <v>244</v>
      </c>
      <c r="K18" s="62" t="s">
        <v>119</v>
      </c>
      <c r="L18" s="62" t="s">
        <v>245</v>
      </c>
      <c r="M18" s="60" t="s">
        <v>96</v>
      </c>
      <c r="N18" s="4">
        <v>45216</v>
      </c>
      <c r="O18" s="7">
        <v>45289</v>
      </c>
      <c r="P18" s="119" t="s">
        <v>121</v>
      </c>
      <c r="Q18" s="126"/>
      <c r="R18" s="122"/>
      <c r="S18" s="113"/>
      <c r="T18" s="122"/>
      <c r="U18" s="113"/>
      <c r="V18" s="122"/>
      <c r="W18" s="113"/>
      <c r="X18" s="122"/>
      <c r="Y18" s="113"/>
      <c r="Z18" s="122"/>
      <c r="AA18" s="113"/>
      <c r="AB18" s="123">
        <v>1</v>
      </c>
      <c r="AC18" s="67" t="s">
        <v>98</v>
      </c>
      <c r="AD18" s="68" t="s">
        <v>99</v>
      </c>
      <c r="AE18" s="69" t="s">
        <v>100</v>
      </c>
      <c r="AF18" s="70" t="s">
        <v>215</v>
      </c>
      <c r="AG18" s="69" t="s">
        <v>216</v>
      </c>
      <c r="AH18" s="730">
        <v>75776900</v>
      </c>
      <c r="AI18" s="127">
        <v>124217833</v>
      </c>
      <c r="AJ18" s="1168"/>
      <c r="AK18" s="746">
        <v>0</v>
      </c>
      <c r="AL18" s="79" t="s">
        <v>103</v>
      </c>
      <c r="AM18" s="79" t="s">
        <v>103</v>
      </c>
      <c r="AN18" s="76" t="str">
        <f>IFERROR(AK18/V18,"No reporta avance para el período")</f>
        <v>No reporta avance para el período</v>
      </c>
      <c r="AO18" s="87" t="str">
        <f t="shared" si="0"/>
        <v>No Aplica</v>
      </c>
      <c r="AP18" s="128">
        <f>+IFERROR(SUM($AK18,$AX18,$BJ18),0)</f>
        <v>0</v>
      </c>
      <c r="AQ18" s="71" t="s">
        <v>246</v>
      </c>
      <c r="AR18" s="71">
        <v>75776900</v>
      </c>
      <c r="AS18" s="71">
        <v>0</v>
      </c>
      <c r="AT18" s="75">
        <v>108346956.13</v>
      </c>
      <c r="AU18" s="75">
        <v>108285233</v>
      </c>
      <c r="AV18" s="75">
        <v>9826000</v>
      </c>
      <c r="AW18" s="1185"/>
      <c r="AX18" s="747">
        <v>0</v>
      </c>
      <c r="AY18" s="747" t="s">
        <v>107</v>
      </c>
      <c r="AZ18" s="747" t="s">
        <v>107</v>
      </c>
      <c r="BA18" s="76" t="str">
        <f>IFERROR(AX18/V18,"No reporta avance para el período")</f>
        <v>No reporta avance para el período</v>
      </c>
      <c r="BB18" s="77" t="str">
        <f t="shared" si="1"/>
        <v>No Aplica</v>
      </c>
      <c r="BC18" s="88">
        <f>+IFERROR(SUM($AK18,$AX18,$BK18,$BX18),0)</f>
        <v>1</v>
      </c>
      <c r="BD18" s="71" t="s">
        <v>107</v>
      </c>
      <c r="BE18" s="75" t="s">
        <v>247</v>
      </c>
      <c r="BF18" s="75" t="s">
        <v>247</v>
      </c>
      <c r="BG18" s="75">
        <v>156886733.66999999</v>
      </c>
      <c r="BH18" s="75">
        <v>153720066.66999999</v>
      </c>
      <c r="BI18" s="75">
        <v>54515000</v>
      </c>
      <c r="BK18" s="79" t="s">
        <v>143</v>
      </c>
      <c r="BL18" s="129" t="s">
        <v>248</v>
      </c>
      <c r="BM18" s="124" t="s">
        <v>103</v>
      </c>
      <c r="BN18" s="76" t="str">
        <f t="shared" ref="BN18" si="6">IFERROR(BK18/AP18,"No reporta avance para el período")</f>
        <v>No reporta avance para el período</v>
      </c>
      <c r="BO18" s="77" t="str">
        <f t="shared" si="3"/>
        <v>No Aplica</v>
      </c>
      <c r="BP18" s="88">
        <f>+IFERROR(SUM($AK18,$AX18,$BK18,$BX18,#REF!,$CU18,$DH18,$DU18,$EH18),0)</f>
        <v>0</v>
      </c>
      <c r="BQ18" s="124" t="s">
        <v>103</v>
      </c>
      <c r="BR18" s="82">
        <v>0</v>
      </c>
      <c r="BS18" s="107" t="s">
        <v>249</v>
      </c>
      <c r="BT18" s="82" t="s">
        <v>250</v>
      </c>
      <c r="BU18" s="82" t="s">
        <v>250</v>
      </c>
      <c r="BV18" s="82" t="s">
        <v>251</v>
      </c>
      <c r="BX18" s="230">
        <v>1</v>
      </c>
      <c r="BY18" s="381" t="s">
        <v>252</v>
      </c>
      <c r="BZ18" s="740" t="s">
        <v>253</v>
      </c>
      <c r="CA18" s="76">
        <f t="shared" si="4"/>
        <v>1</v>
      </c>
      <c r="CB18" s="77" t="str">
        <f t="shared" si="5"/>
        <v>Satisfactorio</v>
      </c>
      <c r="CC18" s="88">
        <v>1</v>
      </c>
      <c r="CD18" s="124" t="s">
        <v>103</v>
      </c>
      <c r="CE18" s="762" t="s">
        <v>229</v>
      </c>
      <c r="CF18" s="130" t="s">
        <v>225</v>
      </c>
      <c r="CG18" s="84" t="s">
        <v>254</v>
      </c>
      <c r="CH18" s="84" t="s">
        <v>255</v>
      </c>
      <c r="CI18" s="84" t="s">
        <v>255</v>
      </c>
      <c r="CK18" s="672" t="s">
        <v>172</v>
      </c>
      <c r="CL18" s="674" t="s">
        <v>256</v>
      </c>
    </row>
    <row r="19" spans="1:90" ht="124" customHeight="1" x14ac:dyDescent="0.35">
      <c r="A19" s="89"/>
      <c r="B19" s="90" t="s">
        <v>257</v>
      </c>
      <c r="C19" s="60" t="s">
        <v>87</v>
      </c>
      <c r="D19" s="91" t="s">
        <v>88</v>
      </c>
      <c r="E19" s="61" t="s">
        <v>258</v>
      </c>
      <c r="F19" s="91" t="s">
        <v>259</v>
      </c>
      <c r="G19" s="131">
        <v>4</v>
      </c>
      <c r="H19" s="92" t="s">
        <v>260</v>
      </c>
      <c r="I19" s="92" t="s">
        <v>212</v>
      </c>
      <c r="J19" s="92" t="s">
        <v>261</v>
      </c>
      <c r="K19" s="92" t="s">
        <v>94</v>
      </c>
      <c r="L19" s="92" t="s">
        <v>262</v>
      </c>
      <c r="M19" s="91" t="s">
        <v>96</v>
      </c>
      <c r="N19" s="132">
        <v>44942</v>
      </c>
      <c r="O19" s="133">
        <v>45289</v>
      </c>
      <c r="P19" s="134" t="s">
        <v>159</v>
      </c>
      <c r="Q19" s="135" t="s">
        <v>263</v>
      </c>
      <c r="R19" s="136" t="s">
        <v>263</v>
      </c>
      <c r="S19" s="135">
        <v>0</v>
      </c>
      <c r="T19" s="137" t="s">
        <v>263</v>
      </c>
      <c r="U19" s="135" t="s">
        <v>263</v>
      </c>
      <c r="V19" s="137">
        <v>1</v>
      </c>
      <c r="W19" s="135" t="s">
        <v>263</v>
      </c>
      <c r="X19" s="137" t="s">
        <v>263</v>
      </c>
      <c r="Y19" s="135">
        <v>1</v>
      </c>
      <c r="Z19" s="137" t="s">
        <v>263</v>
      </c>
      <c r="AA19" s="135" t="s">
        <v>263</v>
      </c>
      <c r="AB19" s="138">
        <v>2</v>
      </c>
      <c r="AC19" s="97" t="s">
        <v>98</v>
      </c>
      <c r="AD19" s="98" t="s">
        <v>99</v>
      </c>
      <c r="AE19" s="99" t="s">
        <v>100</v>
      </c>
      <c r="AF19" s="100" t="s">
        <v>104</v>
      </c>
      <c r="AG19" s="99" t="s">
        <v>104</v>
      </c>
      <c r="AH19" s="701">
        <v>46083747.600000001</v>
      </c>
      <c r="AI19" s="701">
        <v>42310000</v>
      </c>
      <c r="AJ19" s="1168"/>
      <c r="AK19" s="139">
        <v>0</v>
      </c>
      <c r="AL19" s="176" t="s">
        <v>264</v>
      </c>
      <c r="AM19" s="258" t="s">
        <v>265</v>
      </c>
      <c r="AN19" s="76">
        <f>IFERROR(AK19/V19,"No reporta avance para el período")</f>
        <v>0</v>
      </c>
      <c r="AO19" s="87" t="str">
        <f t="shared" si="0"/>
        <v>Bajo</v>
      </c>
      <c r="AP19" s="128">
        <f>+IFERROR(SUM($AK19,$AX19,$BJ19),0)</f>
        <v>1</v>
      </c>
      <c r="AQ19" s="141" t="s">
        <v>104</v>
      </c>
      <c r="AR19" s="142">
        <v>46083748</v>
      </c>
      <c r="AS19" s="143">
        <v>11520936.9</v>
      </c>
      <c r="AT19" s="1105">
        <v>194113334</v>
      </c>
      <c r="AU19" s="1105">
        <v>194113334</v>
      </c>
      <c r="AV19" s="1106">
        <v>12150000</v>
      </c>
      <c r="AW19" s="1185"/>
      <c r="AX19" s="111">
        <v>1</v>
      </c>
      <c r="AY19" s="111" t="s">
        <v>266</v>
      </c>
      <c r="AZ19" s="111" t="s">
        <v>267</v>
      </c>
      <c r="BA19" s="76">
        <f>IFERROR(AX19/V19,"No reporta avance para el período")</f>
        <v>1</v>
      </c>
      <c r="BB19" s="77" t="str">
        <f t="shared" si="1"/>
        <v>Satisfactorio</v>
      </c>
      <c r="BC19" s="80">
        <f>+IFERROR(SUM($AK19,$AX19,$BK19,$BX19,#REF!,$CU19),0)</f>
        <v>0</v>
      </c>
      <c r="BD19" s="103" t="s">
        <v>107</v>
      </c>
      <c r="BE19" s="144">
        <v>52821196.200000003</v>
      </c>
      <c r="BF19" s="145">
        <v>26410598.100000001</v>
      </c>
      <c r="BG19" s="1107">
        <v>192763334</v>
      </c>
      <c r="BH19" s="1107">
        <v>192763334</v>
      </c>
      <c r="BI19" s="1107">
        <v>98500000</v>
      </c>
      <c r="BK19" s="124">
        <v>1</v>
      </c>
      <c r="BL19" s="146" t="s">
        <v>268</v>
      </c>
      <c r="BM19" s="111" t="s">
        <v>269</v>
      </c>
      <c r="BN19" s="76">
        <f>IFERROR(BK19/Y19,"No reporta avance para el período")</f>
        <v>1</v>
      </c>
      <c r="BO19" s="77" t="str">
        <f t="shared" si="3"/>
        <v>Satisfactorio</v>
      </c>
      <c r="BP19" s="80">
        <f>+IFERROR(SUM($AK19,$AX19,$BK19,$BX19,#REF!,$CU19,$DH19,$DU19,$EH19),0)</f>
        <v>0</v>
      </c>
      <c r="BQ19" s="81" t="s">
        <v>103</v>
      </c>
      <c r="BR19" s="106">
        <v>52821196.200000003</v>
      </c>
      <c r="BS19" s="106">
        <v>26410598.100000001</v>
      </c>
      <c r="BT19" s="859" t="s">
        <v>270</v>
      </c>
      <c r="BU19" s="859" t="s">
        <v>270</v>
      </c>
      <c r="BV19" s="859" t="s">
        <v>271</v>
      </c>
      <c r="BX19" s="124">
        <v>2</v>
      </c>
      <c r="BY19" s="111" t="s">
        <v>272</v>
      </c>
      <c r="BZ19" s="111" t="s">
        <v>273</v>
      </c>
      <c r="CA19" s="76">
        <f t="shared" si="4"/>
        <v>1</v>
      </c>
      <c r="CB19" s="77" t="str">
        <f t="shared" si="5"/>
        <v>Satisfactorio</v>
      </c>
      <c r="CC19" s="80">
        <f>+IFERROR(SUM($AK19,$AX19,$BK19,$BX19,#REF!,$CU19,$DH19,$DU19,$EH19,$EU19,$FH19,$FU19),0)</f>
        <v>0</v>
      </c>
      <c r="CD19" s="81" t="s">
        <v>103</v>
      </c>
      <c r="CE19" s="84">
        <v>52821196.200000003</v>
      </c>
      <c r="CF19" s="84">
        <v>26410598.100000001</v>
      </c>
      <c r="CG19" s="833" t="s">
        <v>270</v>
      </c>
      <c r="CH19" s="833" t="s">
        <v>270</v>
      </c>
      <c r="CI19" s="833" t="s">
        <v>270</v>
      </c>
      <c r="CK19" s="672" t="s">
        <v>2654</v>
      </c>
      <c r="CL19" s="673" t="s">
        <v>2657</v>
      </c>
    </row>
    <row r="20" spans="1:90" ht="90" customHeight="1" x14ac:dyDescent="0.35">
      <c r="A20" s="89"/>
      <c r="B20" s="90" t="s">
        <v>257</v>
      </c>
      <c r="C20" s="60" t="s">
        <v>87</v>
      </c>
      <c r="D20" s="91" t="s">
        <v>88</v>
      </c>
      <c r="E20" s="61" t="s">
        <v>274</v>
      </c>
      <c r="F20" s="91" t="s">
        <v>275</v>
      </c>
      <c r="G20" s="131">
        <v>10</v>
      </c>
      <c r="H20" s="92" t="s">
        <v>276</v>
      </c>
      <c r="I20" s="92" t="s">
        <v>212</v>
      </c>
      <c r="J20" s="92" t="s">
        <v>277</v>
      </c>
      <c r="K20" s="92" t="s">
        <v>94</v>
      </c>
      <c r="L20" s="92" t="s">
        <v>278</v>
      </c>
      <c r="M20" s="91" t="s">
        <v>279</v>
      </c>
      <c r="N20" s="147">
        <v>44942</v>
      </c>
      <c r="O20" s="148">
        <v>45289</v>
      </c>
      <c r="P20" s="93" t="s">
        <v>159</v>
      </c>
      <c r="Q20" s="149" t="s">
        <v>263</v>
      </c>
      <c r="R20" s="150" t="s">
        <v>263</v>
      </c>
      <c r="S20" s="149">
        <v>1</v>
      </c>
      <c r="T20" s="151" t="s">
        <v>263</v>
      </c>
      <c r="U20" s="149" t="s">
        <v>263</v>
      </c>
      <c r="V20" s="151">
        <v>2</v>
      </c>
      <c r="W20" s="149" t="s">
        <v>263</v>
      </c>
      <c r="X20" s="151" t="s">
        <v>263</v>
      </c>
      <c r="Y20" s="149">
        <v>3</v>
      </c>
      <c r="Z20" s="151" t="s">
        <v>263</v>
      </c>
      <c r="AA20" s="149" t="s">
        <v>263</v>
      </c>
      <c r="AB20" s="152">
        <v>4</v>
      </c>
      <c r="AC20" s="97" t="s">
        <v>98</v>
      </c>
      <c r="AD20" s="98" t="s">
        <v>99</v>
      </c>
      <c r="AE20" s="99" t="s">
        <v>100</v>
      </c>
      <c r="AF20" s="100" t="s">
        <v>104</v>
      </c>
      <c r="AG20" s="99" t="s">
        <v>104</v>
      </c>
      <c r="AH20" s="701">
        <v>35677152</v>
      </c>
      <c r="AI20" s="701">
        <v>27220000</v>
      </c>
      <c r="AJ20" s="1168"/>
      <c r="AK20" s="139">
        <v>2</v>
      </c>
      <c r="AL20" s="176" t="s">
        <v>280</v>
      </c>
      <c r="AM20" s="176" t="s">
        <v>281</v>
      </c>
      <c r="AN20" s="153">
        <v>1</v>
      </c>
      <c r="AO20" s="154" t="str">
        <f t="shared" si="0"/>
        <v>Satisfactorio</v>
      </c>
      <c r="AP20" s="155">
        <f>+IFERROR(SUM($AK20,$AX20,$BJ20),0)</f>
        <v>4</v>
      </c>
      <c r="AQ20" s="156" t="s">
        <v>104</v>
      </c>
      <c r="AR20" s="142">
        <v>35677152</v>
      </c>
      <c r="AS20" s="143">
        <v>8919288</v>
      </c>
      <c r="AT20" s="1105"/>
      <c r="AU20" s="1105"/>
      <c r="AV20" s="1106"/>
      <c r="AW20" s="1185"/>
      <c r="AX20" s="124">
        <v>2</v>
      </c>
      <c r="AY20" s="111" t="s">
        <v>282</v>
      </c>
      <c r="AZ20" s="111" t="s">
        <v>283</v>
      </c>
      <c r="BA20" s="76">
        <f>IFERROR(AX20/V20,"No reporta avance para el período")</f>
        <v>1</v>
      </c>
      <c r="BB20" s="77" t="str">
        <f t="shared" si="1"/>
        <v>Satisfactorio</v>
      </c>
      <c r="BC20" s="80">
        <f>+IFERROR(SUM($AK20,$AX20,$BK20,$BX20,#REF!,$CU20),0)</f>
        <v>0</v>
      </c>
      <c r="BD20" s="103" t="s">
        <v>107</v>
      </c>
      <c r="BE20" s="144">
        <v>40893154.799999997</v>
      </c>
      <c r="BF20" s="145">
        <v>20446577.399999999</v>
      </c>
      <c r="BG20" s="1107"/>
      <c r="BH20" s="1107"/>
      <c r="BI20" s="1107"/>
      <c r="BK20" s="124">
        <v>3</v>
      </c>
      <c r="BL20" s="111" t="s">
        <v>284</v>
      </c>
      <c r="BM20" s="111" t="s">
        <v>285</v>
      </c>
      <c r="BN20" s="76">
        <f>IFERROR(BK20/Y20,"No reporta avance para el período")</f>
        <v>1</v>
      </c>
      <c r="BO20" s="77" t="str">
        <f t="shared" si="3"/>
        <v>Satisfactorio</v>
      </c>
      <c r="BP20" s="80">
        <f>+IFERROR(SUM($AK20,$AX20,$BK20,$BX20,#REF!,$CU20,$DH20,$DU20,$EH20),0)</f>
        <v>0</v>
      </c>
      <c r="BQ20" s="81" t="s">
        <v>103</v>
      </c>
      <c r="BR20" s="106">
        <v>40893154.799999997</v>
      </c>
      <c r="BS20" s="106">
        <v>20446577.399999999</v>
      </c>
      <c r="BT20" s="890"/>
      <c r="BU20" s="890"/>
      <c r="BV20" s="890"/>
      <c r="BX20" s="124">
        <v>5</v>
      </c>
      <c r="BY20" s="111" t="s">
        <v>286</v>
      </c>
      <c r="BZ20" s="111" t="s">
        <v>287</v>
      </c>
      <c r="CA20" s="76">
        <f t="shared" si="4"/>
        <v>1.25</v>
      </c>
      <c r="CB20" s="77" t="str">
        <f t="shared" si="5"/>
        <v>Satisfactorio</v>
      </c>
      <c r="CC20" s="80">
        <f>+IFERROR(SUM($AK20,$AX20,$BK20,$BX20,#REF!,$CU20,$DH20,$DU20,$EH20,$EU20,$FH20,$FU20),0)</f>
        <v>0</v>
      </c>
      <c r="CD20" s="81" t="s">
        <v>103</v>
      </c>
      <c r="CE20" s="84">
        <v>40893154.799999997</v>
      </c>
      <c r="CF20" s="84">
        <v>20446577.399999999</v>
      </c>
      <c r="CG20" s="834"/>
      <c r="CH20" s="834"/>
      <c r="CI20" s="834"/>
      <c r="CK20" s="672" t="s">
        <v>2654</v>
      </c>
      <c r="CL20" s="675" t="s">
        <v>2658</v>
      </c>
    </row>
    <row r="21" spans="1:90" ht="155.5" customHeight="1" x14ac:dyDescent="0.35">
      <c r="A21" s="89"/>
      <c r="B21" s="90" t="s">
        <v>257</v>
      </c>
      <c r="C21" s="60" t="s">
        <v>87</v>
      </c>
      <c r="D21" s="91" t="s">
        <v>88</v>
      </c>
      <c r="E21" s="61" t="s">
        <v>288</v>
      </c>
      <c r="F21" s="91" t="s">
        <v>275</v>
      </c>
      <c r="G21" s="131">
        <v>55</v>
      </c>
      <c r="H21" s="92" t="s">
        <v>289</v>
      </c>
      <c r="I21" s="92" t="s">
        <v>212</v>
      </c>
      <c r="J21" s="92" t="s">
        <v>290</v>
      </c>
      <c r="K21" s="92" t="s">
        <v>94</v>
      </c>
      <c r="L21" s="92" t="s">
        <v>291</v>
      </c>
      <c r="M21" s="91" t="s">
        <v>279</v>
      </c>
      <c r="N21" s="147">
        <v>44942</v>
      </c>
      <c r="O21" s="148">
        <v>45289</v>
      </c>
      <c r="P21" s="93" t="s">
        <v>97</v>
      </c>
      <c r="Q21" s="149" t="s">
        <v>263</v>
      </c>
      <c r="R21" s="150" t="s">
        <v>263</v>
      </c>
      <c r="S21" s="149" t="s">
        <v>263</v>
      </c>
      <c r="T21" s="151">
        <v>10</v>
      </c>
      <c r="U21" s="149" t="s">
        <v>263</v>
      </c>
      <c r="V21" s="151" t="s">
        <v>263</v>
      </c>
      <c r="W21" s="149" t="s">
        <v>263</v>
      </c>
      <c r="X21" s="151">
        <v>30</v>
      </c>
      <c r="Y21" s="149" t="s">
        <v>263</v>
      </c>
      <c r="Z21" s="151" t="s">
        <v>263</v>
      </c>
      <c r="AA21" s="149" t="s">
        <v>263</v>
      </c>
      <c r="AB21" s="152">
        <v>15</v>
      </c>
      <c r="AC21" s="97" t="s">
        <v>98</v>
      </c>
      <c r="AD21" s="98" t="s">
        <v>99</v>
      </c>
      <c r="AE21" s="99" t="s">
        <v>100</v>
      </c>
      <c r="AF21" s="100" t="s">
        <v>104</v>
      </c>
      <c r="AG21" s="99" t="s">
        <v>104</v>
      </c>
      <c r="AH21" s="701">
        <v>73926643.200000003</v>
      </c>
      <c r="AI21" s="701">
        <v>54440000</v>
      </c>
      <c r="AJ21" s="1168"/>
      <c r="AK21" s="139">
        <v>0</v>
      </c>
      <c r="AL21" s="258" t="s">
        <v>103</v>
      </c>
      <c r="AM21" s="258" t="s">
        <v>103</v>
      </c>
      <c r="AN21" s="72" t="str">
        <f t="shared" ref="AN21:AN31" si="7">IFERROR(AK21/S21,"No reporta avance para el período")</f>
        <v>No reporta avance para el período</v>
      </c>
      <c r="AO21" s="87" t="str">
        <f t="shared" si="0"/>
        <v>No Aplica</v>
      </c>
      <c r="AP21" s="155">
        <f>+IFERROR(SUM($AK21,$AX21,$BJ21),0)</f>
        <v>14</v>
      </c>
      <c r="AQ21" s="156" t="s">
        <v>104</v>
      </c>
      <c r="AR21" s="142">
        <v>73926643</v>
      </c>
      <c r="AS21" s="157">
        <v>0</v>
      </c>
      <c r="AT21" s="1105"/>
      <c r="AU21" s="1105"/>
      <c r="AV21" s="1106"/>
      <c r="AW21" s="1185"/>
      <c r="AX21" s="124">
        <v>14</v>
      </c>
      <c r="AY21" s="111" t="s">
        <v>292</v>
      </c>
      <c r="AZ21" s="111" t="s">
        <v>293</v>
      </c>
      <c r="BA21" s="76">
        <f>IFERROR(AX21/T21,"No reporta avance para el período")</f>
        <v>1.4</v>
      </c>
      <c r="BB21" s="77" t="str">
        <f t="shared" si="1"/>
        <v>Satisfactorio</v>
      </c>
      <c r="BC21" s="80">
        <f>+IFERROR(SUM($AK21,$AX21,$BK21,$BX21),0)</f>
        <v>56</v>
      </c>
      <c r="BD21" s="103" t="s">
        <v>107</v>
      </c>
      <c r="BE21" s="144">
        <v>84734725.200000003</v>
      </c>
      <c r="BF21" s="145">
        <v>42367362.200000003</v>
      </c>
      <c r="BG21" s="1107"/>
      <c r="BH21" s="1107"/>
      <c r="BI21" s="1107"/>
      <c r="BK21" s="124">
        <v>18</v>
      </c>
      <c r="BL21" s="111" t="s">
        <v>294</v>
      </c>
      <c r="BM21" s="111" t="s">
        <v>295</v>
      </c>
      <c r="BN21" s="76">
        <f>IFERROR(BK21/X21,"No reporta avance para el período")</f>
        <v>0.6</v>
      </c>
      <c r="BO21" s="77" t="str">
        <f t="shared" si="3"/>
        <v>Bajo</v>
      </c>
      <c r="BP21" s="80">
        <f>+IFERROR(SUM($AK21,$AX21,$BK21,$BX21,#REF!,$CU21,$DH21,$DU21,$EH21),0)</f>
        <v>0</v>
      </c>
      <c r="BQ21" s="110" t="s">
        <v>296</v>
      </c>
      <c r="BR21" s="106">
        <v>84734725.200000003</v>
      </c>
      <c r="BS21" s="106">
        <v>42367362.200000003</v>
      </c>
      <c r="BT21" s="890"/>
      <c r="BU21" s="890"/>
      <c r="BV21" s="890"/>
      <c r="BX21" s="124">
        <v>24</v>
      </c>
      <c r="BY21" s="111" t="s">
        <v>297</v>
      </c>
      <c r="BZ21" s="111" t="s">
        <v>298</v>
      </c>
      <c r="CA21" s="76">
        <f t="shared" si="4"/>
        <v>1.6</v>
      </c>
      <c r="CB21" s="77" t="str">
        <f t="shared" si="5"/>
        <v>Satisfactorio</v>
      </c>
      <c r="CC21" s="80">
        <f>+IFERROR(SUM($AK21,$AX21,$BK21,$BX21,#REF!,$CU21,$DH21,$DU21,$EH21,$EU21,$FH21,$FU21),0)</f>
        <v>0</v>
      </c>
      <c r="CD21" s="81" t="s">
        <v>103</v>
      </c>
      <c r="CE21" s="84">
        <v>84734725.200000003</v>
      </c>
      <c r="CF21" s="84">
        <v>42367362.200000003</v>
      </c>
      <c r="CG21" s="834"/>
      <c r="CH21" s="834"/>
      <c r="CI21" s="834"/>
      <c r="CK21" s="672" t="s">
        <v>2654</v>
      </c>
      <c r="CL21" s="675" t="s">
        <v>2659</v>
      </c>
    </row>
    <row r="22" spans="1:90" ht="304.5" customHeight="1" x14ac:dyDescent="0.35">
      <c r="A22" s="89"/>
      <c r="B22" s="90" t="s">
        <v>257</v>
      </c>
      <c r="C22" s="60" t="s">
        <v>87</v>
      </c>
      <c r="D22" s="91" t="s">
        <v>88</v>
      </c>
      <c r="E22" s="61" t="s">
        <v>299</v>
      </c>
      <c r="F22" s="91" t="s">
        <v>259</v>
      </c>
      <c r="G22" s="112">
        <v>1</v>
      </c>
      <c r="H22" s="92" t="s">
        <v>300</v>
      </c>
      <c r="I22" s="92" t="s">
        <v>212</v>
      </c>
      <c r="J22" s="92" t="s">
        <v>301</v>
      </c>
      <c r="K22" s="92" t="s">
        <v>119</v>
      </c>
      <c r="L22" s="92" t="s">
        <v>302</v>
      </c>
      <c r="M22" s="91" t="s">
        <v>96</v>
      </c>
      <c r="N22" s="147">
        <v>44942</v>
      </c>
      <c r="O22" s="148">
        <v>45289</v>
      </c>
      <c r="P22" s="93" t="s">
        <v>159</v>
      </c>
      <c r="Q22" s="158" t="s">
        <v>263</v>
      </c>
      <c r="R22" s="159" t="s">
        <v>263</v>
      </c>
      <c r="S22" s="158">
        <v>0.25</v>
      </c>
      <c r="T22" s="159" t="s">
        <v>263</v>
      </c>
      <c r="U22" s="158" t="s">
        <v>263</v>
      </c>
      <c r="V22" s="159">
        <v>0.55000000000000004</v>
      </c>
      <c r="W22" s="158" t="s">
        <v>263</v>
      </c>
      <c r="X22" s="159" t="s">
        <v>263</v>
      </c>
      <c r="Y22" s="158">
        <v>0.7</v>
      </c>
      <c r="Z22" s="159" t="s">
        <v>263</v>
      </c>
      <c r="AA22" s="158" t="s">
        <v>263</v>
      </c>
      <c r="AB22" s="160">
        <v>1</v>
      </c>
      <c r="AC22" s="97" t="s">
        <v>98</v>
      </c>
      <c r="AD22" s="98" t="s">
        <v>99</v>
      </c>
      <c r="AE22" s="99" t="s">
        <v>100</v>
      </c>
      <c r="AF22" s="100" t="s">
        <v>104</v>
      </c>
      <c r="AG22" s="99" t="s">
        <v>104</v>
      </c>
      <c r="AH22" s="701">
        <v>25270556.399999999</v>
      </c>
      <c r="AI22" s="701">
        <v>84130000</v>
      </c>
      <c r="AJ22" s="1168"/>
      <c r="AK22" s="125">
        <v>0.25</v>
      </c>
      <c r="AL22" s="176" t="s">
        <v>303</v>
      </c>
      <c r="AM22" s="176" t="s">
        <v>304</v>
      </c>
      <c r="AN22" s="153">
        <f t="shared" si="7"/>
        <v>1</v>
      </c>
      <c r="AO22" s="154" t="str">
        <f t="shared" si="0"/>
        <v>Satisfactorio</v>
      </c>
      <c r="AP22" s="128">
        <f>+IFERROR(SUM($AK22,$AX22,$BJ22),0)</f>
        <v>0.8</v>
      </c>
      <c r="AQ22" s="156" t="s">
        <v>246</v>
      </c>
      <c r="AR22" s="142">
        <v>25270556</v>
      </c>
      <c r="AS22" s="143">
        <v>6317639.0999999996</v>
      </c>
      <c r="AT22" s="161">
        <v>194113334</v>
      </c>
      <c r="AU22" s="162">
        <v>194113334</v>
      </c>
      <c r="AV22" s="162">
        <v>12150000</v>
      </c>
      <c r="AW22" s="1185"/>
      <c r="AX22" s="173">
        <f>25%+(5%+20%+5%)</f>
        <v>0.55000000000000004</v>
      </c>
      <c r="AY22" s="111" t="s">
        <v>305</v>
      </c>
      <c r="AZ22" s="111" t="s">
        <v>306</v>
      </c>
      <c r="BA22" s="76">
        <f>IFERROR(AX22/V22,"No reporta avance para el período")</f>
        <v>1</v>
      </c>
      <c r="BB22" s="77" t="str">
        <f t="shared" si="1"/>
        <v>Satisfactorio</v>
      </c>
      <c r="BC22" s="88">
        <f>+IFERROR(SUM($AK22,$AX22,$BK22,$BX22,#REF!,$CU22),0)</f>
        <v>0</v>
      </c>
      <c r="BD22" s="103" t="s">
        <v>103</v>
      </c>
      <c r="BE22" s="144">
        <v>28965113.399999999</v>
      </c>
      <c r="BF22" s="145">
        <v>14482556.699999999</v>
      </c>
      <c r="BG22" s="1107"/>
      <c r="BH22" s="1107"/>
      <c r="BI22" s="1107"/>
      <c r="BK22" s="173">
        <f>10%+30%+36%+5%</f>
        <v>0.81</v>
      </c>
      <c r="BL22" s="146" t="s">
        <v>307</v>
      </c>
      <c r="BM22" s="111" t="s">
        <v>308</v>
      </c>
      <c r="BN22" s="76">
        <v>1</v>
      </c>
      <c r="BO22" s="77" t="str">
        <f t="shared" si="3"/>
        <v>Satisfactorio</v>
      </c>
      <c r="BP22" s="88">
        <v>1</v>
      </c>
      <c r="BQ22" s="81" t="s">
        <v>103</v>
      </c>
      <c r="BR22" s="106">
        <v>28965113.399999999</v>
      </c>
      <c r="BS22" s="106">
        <v>14482556.699999999</v>
      </c>
      <c r="BT22" s="860"/>
      <c r="BU22" s="860"/>
      <c r="BV22" s="860"/>
      <c r="BX22" s="173">
        <f>10%+30%+40%+20%</f>
        <v>1</v>
      </c>
      <c r="BY22" s="111" t="s">
        <v>309</v>
      </c>
      <c r="BZ22" s="146" t="s">
        <v>310</v>
      </c>
      <c r="CA22" s="76">
        <f t="shared" si="4"/>
        <v>1</v>
      </c>
      <c r="CB22" s="77" t="str">
        <f t="shared" si="5"/>
        <v>Satisfactorio</v>
      </c>
      <c r="CC22" s="88">
        <v>1</v>
      </c>
      <c r="CD22" s="81" t="s">
        <v>103</v>
      </c>
      <c r="CE22" s="84">
        <v>28965113.399999999</v>
      </c>
      <c r="CF22" s="84">
        <v>14482556.699999999</v>
      </c>
      <c r="CG22" s="835"/>
      <c r="CH22" s="835"/>
      <c r="CI22" s="835"/>
      <c r="CK22" s="672" t="s">
        <v>2654</v>
      </c>
      <c r="CL22" s="675" t="s">
        <v>2660</v>
      </c>
    </row>
    <row r="23" spans="1:90" ht="222" customHeight="1" x14ac:dyDescent="0.35">
      <c r="A23" s="89"/>
      <c r="B23" s="59" t="s">
        <v>311</v>
      </c>
      <c r="C23" s="60" t="s">
        <v>151</v>
      </c>
      <c r="D23" s="60" t="s">
        <v>312</v>
      </c>
      <c r="E23" s="61" t="s">
        <v>313</v>
      </c>
      <c r="F23" s="60" t="s">
        <v>275</v>
      </c>
      <c r="G23" s="112">
        <v>1</v>
      </c>
      <c r="H23" s="62" t="s">
        <v>314</v>
      </c>
      <c r="I23" s="62" t="s">
        <v>212</v>
      </c>
      <c r="J23" s="62" t="s">
        <v>315</v>
      </c>
      <c r="K23" s="62" t="s">
        <v>119</v>
      </c>
      <c r="L23" s="62" t="s">
        <v>316</v>
      </c>
      <c r="M23" s="60" t="s">
        <v>96</v>
      </c>
      <c r="N23" s="4">
        <v>44939</v>
      </c>
      <c r="O23" s="7">
        <v>45289</v>
      </c>
      <c r="P23" s="119" t="s">
        <v>97</v>
      </c>
      <c r="Q23" s="113"/>
      <c r="R23" s="122"/>
      <c r="S23" s="113"/>
      <c r="T23" s="122">
        <v>0.3</v>
      </c>
      <c r="U23" s="113"/>
      <c r="V23" s="122"/>
      <c r="W23" s="113"/>
      <c r="X23" s="122">
        <v>0.65</v>
      </c>
      <c r="Y23" s="113"/>
      <c r="Z23" s="122"/>
      <c r="AA23" s="113"/>
      <c r="AB23" s="123">
        <v>1</v>
      </c>
      <c r="AC23" s="67" t="s">
        <v>98</v>
      </c>
      <c r="AD23" s="68" t="s">
        <v>99</v>
      </c>
      <c r="AE23" s="69" t="s">
        <v>100</v>
      </c>
      <c r="AF23" s="70" t="s">
        <v>215</v>
      </c>
      <c r="AG23" s="69" t="s">
        <v>216</v>
      </c>
      <c r="AH23" s="730">
        <v>20000000</v>
      </c>
      <c r="AI23" s="1059">
        <v>200000000</v>
      </c>
      <c r="AJ23" s="1168"/>
      <c r="AK23" s="163">
        <v>0</v>
      </c>
      <c r="AL23" s="258" t="s">
        <v>103</v>
      </c>
      <c r="AM23" s="258" t="s">
        <v>103</v>
      </c>
      <c r="AN23" s="164" t="str">
        <f t="shared" si="7"/>
        <v>No reporta avance para el período</v>
      </c>
      <c r="AO23" s="73" t="str">
        <f t="shared" si="0"/>
        <v>No Aplica</v>
      </c>
      <c r="AP23" s="165">
        <f>+IFERROR(SUM($AK23,$AY23,$BK23),0)</f>
        <v>0.65</v>
      </c>
      <c r="AQ23" s="166" t="s">
        <v>103</v>
      </c>
      <c r="AR23" s="167">
        <v>0</v>
      </c>
      <c r="AS23" s="168">
        <v>0</v>
      </c>
      <c r="AT23" s="169">
        <v>0</v>
      </c>
      <c r="AU23" s="170">
        <v>0</v>
      </c>
      <c r="AV23" s="170">
        <v>0</v>
      </c>
      <c r="AW23" s="1185"/>
      <c r="AX23" s="173">
        <f>30%/100%</f>
        <v>0.3</v>
      </c>
      <c r="AY23" s="111" t="s">
        <v>317</v>
      </c>
      <c r="AZ23" s="146" t="s">
        <v>318</v>
      </c>
      <c r="BA23" s="76">
        <f>IFERROR(AX23/T23,"No reporta avance para el período")</f>
        <v>1</v>
      </c>
      <c r="BB23" s="77" t="str">
        <f t="shared" si="1"/>
        <v>Satisfactorio</v>
      </c>
      <c r="BC23" s="88">
        <f>+IFERROR(SUM($AK23,$AX23),0)</f>
        <v>0.3</v>
      </c>
      <c r="BD23" s="103" t="s">
        <v>103</v>
      </c>
      <c r="BE23" s="172">
        <v>20000000</v>
      </c>
      <c r="BF23" s="172">
        <v>6666666.6600000001</v>
      </c>
      <c r="BG23" s="1102">
        <v>158169712</v>
      </c>
      <c r="BH23" s="1102">
        <v>155280880</v>
      </c>
      <c r="BI23" s="1102">
        <v>62924232</v>
      </c>
      <c r="BK23" s="173">
        <v>0.65</v>
      </c>
      <c r="BL23" s="763" t="s">
        <v>319</v>
      </c>
      <c r="BM23" s="146" t="s">
        <v>320</v>
      </c>
      <c r="BN23" s="76">
        <f>IFERROR(BK23/X23,"No reporta avance para el período")</f>
        <v>1</v>
      </c>
      <c r="BO23" s="77" t="str">
        <f t="shared" si="3"/>
        <v>Satisfactorio</v>
      </c>
      <c r="BP23" s="88">
        <f>+IFERROR(SUM($AK23,$AX23,$BK23,$BX23,#REF!,$CU23,$DH23,$DU23,$EH23),0)</f>
        <v>0</v>
      </c>
      <c r="BQ23" s="81" t="s">
        <v>103</v>
      </c>
      <c r="BR23" s="106">
        <v>0</v>
      </c>
      <c r="BS23" s="106">
        <v>0</v>
      </c>
      <c r="BT23" s="1098" t="s">
        <v>321</v>
      </c>
      <c r="BU23" s="1098" t="s">
        <v>322</v>
      </c>
      <c r="BV23" s="1098" t="s">
        <v>323</v>
      </c>
      <c r="BX23" s="173">
        <v>1</v>
      </c>
      <c r="BY23" s="111" t="s">
        <v>324</v>
      </c>
      <c r="BZ23" s="111" t="s">
        <v>325</v>
      </c>
      <c r="CA23" s="76">
        <f t="shared" si="4"/>
        <v>1</v>
      </c>
      <c r="CB23" s="77" t="str">
        <f t="shared" si="5"/>
        <v>Satisfactorio</v>
      </c>
      <c r="CC23" s="88">
        <v>1</v>
      </c>
      <c r="CD23" s="174" t="s">
        <v>103</v>
      </c>
      <c r="CE23" s="175">
        <v>20000000</v>
      </c>
      <c r="CF23" s="175">
        <v>20000000</v>
      </c>
      <c r="CG23" s="833">
        <v>166146949</v>
      </c>
      <c r="CH23" s="833">
        <v>166017961</v>
      </c>
      <c r="CI23" s="833">
        <v>159783138</v>
      </c>
      <c r="CK23" s="672" t="s">
        <v>2654</v>
      </c>
      <c r="CL23" s="673" t="s">
        <v>326</v>
      </c>
    </row>
    <row r="24" spans="1:90" ht="270" customHeight="1" x14ac:dyDescent="0.35">
      <c r="A24" s="89"/>
      <c r="B24" s="59" t="s">
        <v>311</v>
      </c>
      <c r="C24" s="60" t="s">
        <v>151</v>
      </c>
      <c r="D24" s="60" t="s">
        <v>312</v>
      </c>
      <c r="E24" s="61" t="s">
        <v>327</v>
      </c>
      <c r="F24" s="60" t="s">
        <v>275</v>
      </c>
      <c r="G24" s="112">
        <v>1</v>
      </c>
      <c r="H24" s="62" t="s">
        <v>328</v>
      </c>
      <c r="I24" s="62" t="s">
        <v>212</v>
      </c>
      <c r="J24" s="62" t="s">
        <v>329</v>
      </c>
      <c r="K24" s="62" t="s">
        <v>119</v>
      </c>
      <c r="L24" s="62" t="s">
        <v>330</v>
      </c>
      <c r="M24" s="60" t="s">
        <v>96</v>
      </c>
      <c r="N24" s="4">
        <v>44939</v>
      </c>
      <c r="O24" s="7">
        <v>45289</v>
      </c>
      <c r="P24" s="119" t="s">
        <v>97</v>
      </c>
      <c r="Q24" s="113"/>
      <c r="R24" s="122"/>
      <c r="S24" s="113"/>
      <c r="T24" s="122">
        <v>0.3</v>
      </c>
      <c r="U24" s="113"/>
      <c r="V24" s="122"/>
      <c r="W24" s="113"/>
      <c r="X24" s="122">
        <v>0.65</v>
      </c>
      <c r="Y24" s="113"/>
      <c r="Z24" s="122"/>
      <c r="AA24" s="113"/>
      <c r="AB24" s="123">
        <v>1</v>
      </c>
      <c r="AC24" s="67" t="s">
        <v>98</v>
      </c>
      <c r="AD24" s="68" t="s">
        <v>99</v>
      </c>
      <c r="AE24" s="69" t="s">
        <v>100</v>
      </c>
      <c r="AF24" s="70" t="s">
        <v>215</v>
      </c>
      <c r="AG24" s="69" t="s">
        <v>216</v>
      </c>
      <c r="AH24" s="730">
        <v>20000000</v>
      </c>
      <c r="AI24" s="861"/>
      <c r="AJ24" s="1168"/>
      <c r="AK24" s="163">
        <v>0</v>
      </c>
      <c r="AL24" s="258" t="s">
        <v>103</v>
      </c>
      <c r="AM24" s="258" t="s">
        <v>103</v>
      </c>
      <c r="AN24" s="164" t="str">
        <f t="shared" si="7"/>
        <v>No reporta avance para el período</v>
      </c>
      <c r="AO24" s="73" t="str">
        <f t="shared" si="0"/>
        <v>No Aplica</v>
      </c>
      <c r="AP24" s="165">
        <f>+IFERROR(SUM($AK24,$AY24,$BK24),0)</f>
        <v>0.65</v>
      </c>
      <c r="AQ24" s="166" t="s">
        <v>103</v>
      </c>
      <c r="AR24" s="167">
        <v>0</v>
      </c>
      <c r="AS24" s="168">
        <v>0</v>
      </c>
      <c r="AT24" s="169">
        <v>0</v>
      </c>
      <c r="AU24" s="170">
        <v>0</v>
      </c>
      <c r="AV24" s="170">
        <v>0</v>
      </c>
      <c r="AW24" s="1185"/>
      <c r="AX24" s="173">
        <v>0.3</v>
      </c>
      <c r="AY24" s="111" t="s">
        <v>331</v>
      </c>
      <c r="AZ24" s="111" t="s">
        <v>332</v>
      </c>
      <c r="BA24" s="76">
        <f>IFERROR(AX24/T24,"No reporta avance para el período")</f>
        <v>1</v>
      </c>
      <c r="BB24" s="77" t="str">
        <f t="shared" si="1"/>
        <v>Satisfactorio</v>
      </c>
      <c r="BC24" s="88">
        <f>+IFERROR(SUM($AK24,$AX24,$BI24,$BU24),0)</f>
        <v>0.3</v>
      </c>
      <c r="BD24" s="103" t="s">
        <v>103</v>
      </c>
      <c r="BE24" s="172">
        <v>20000000</v>
      </c>
      <c r="BF24" s="172">
        <v>6666666.6600000001</v>
      </c>
      <c r="BG24" s="1102"/>
      <c r="BH24" s="1102"/>
      <c r="BI24" s="1102"/>
      <c r="BK24" s="173">
        <v>0.65</v>
      </c>
      <c r="BL24" s="146" t="s">
        <v>333</v>
      </c>
      <c r="BM24" s="176" t="s">
        <v>334</v>
      </c>
      <c r="BN24" s="76">
        <f>IFERROR(BK24/X24,"No reporta avance para el período")</f>
        <v>1</v>
      </c>
      <c r="BO24" s="77" t="str">
        <f t="shared" si="3"/>
        <v>Satisfactorio</v>
      </c>
      <c r="BP24" s="88">
        <f>+IFERROR(SUM($AK24,$AX24,$BK24,$BX24,#REF!,$CU24,$DH24,$DU24,$EH24),0)</f>
        <v>0</v>
      </c>
      <c r="BQ24" s="81" t="s">
        <v>103</v>
      </c>
      <c r="BR24" s="106">
        <v>0</v>
      </c>
      <c r="BS24" s="106">
        <v>0</v>
      </c>
      <c r="BT24" s="1099"/>
      <c r="BU24" s="1099"/>
      <c r="BV24" s="1099"/>
      <c r="BX24" s="173">
        <v>1</v>
      </c>
      <c r="BY24" s="111" t="s">
        <v>335</v>
      </c>
      <c r="BZ24" s="111" t="s">
        <v>336</v>
      </c>
      <c r="CA24" s="76">
        <f t="shared" si="4"/>
        <v>1</v>
      </c>
      <c r="CB24" s="77" t="str">
        <f t="shared" si="5"/>
        <v>Satisfactorio</v>
      </c>
      <c r="CC24" s="88">
        <v>1</v>
      </c>
      <c r="CD24" s="174" t="s">
        <v>103</v>
      </c>
      <c r="CE24" s="175">
        <v>20000000</v>
      </c>
      <c r="CF24" s="175">
        <v>20000000</v>
      </c>
      <c r="CG24" s="834"/>
      <c r="CH24" s="834"/>
      <c r="CI24" s="834"/>
      <c r="CK24" s="672" t="s">
        <v>2654</v>
      </c>
      <c r="CL24" s="673" t="s">
        <v>337</v>
      </c>
    </row>
    <row r="25" spans="1:90" ht="260.25" customHeight="1" x14ac:dyDescent="0.35">
      <c r="A25" s="89"/>
      <c r="B25" s="59" t="s">
        <v>311</v>
      </c>
      <c r="C25" s="60" t="s">
        <v>151</v>
      </c>
      <c r="D25" s="60" t="s">
        <v>312</v>
      </c>
      <c r="E25" s="61" t="s">
        <v>338</v>
      </c>
      <c r="F25" s="60" t="s">
        <v>275</v>
      </c>
      <c r="G25" s="112">
        <v>1</v>
      </c>
      <c r="H25" s="62" t="s">
        <v>339</v>
      </c>
      <c r="I25" s="62" t="s">
        <v>212</v>
      </c>
      <c r="J25" s="62" t="s">
        <v>340</v>
      </c>
      <c r="K25" s="62" t="s">
        <v>119</v>
      </c>
      <c r="L25" s="62" t="s">
        <v>341</v>
      </c>
      <c r="M25" s="60" t="s">
        <v>96</v>
      </c>
      <c r="N25" s="4">
        <v>44939</v>
      </c>
      <c r="O25" s="7">
        <v>45289</v>
      </c>
      <c r="P25" s="119" t="s">
        <v>97</v>
      </c>
      <c r="Q25" s="113"/>
      <c r="R25" s="122"/>
      <c r="S25" s="113"/>
      <c r="T25" s="122">
        <v>0.3</v>
      </c>
      <c r="U25" s="113"/>
      <c r="V25" s="122"/>
      <c r="W25" s="113"/>
      <c r="X25" s="122">
        <v>0.65</v>
      </c>
      <c r="Y25" s="113"/>
      <c r="Z25" s="122"/>
      <c r="AA25" s="113"/>
      <c r="AB25" s="123">
        <v>1</v>
      </c>
      <c r="AC25" s="67" t="s">
        <v>98</v>
      </c>
      <c r="AD25" s="68" t="s">
        <v>99</v>
      </c>
      <c r="AE25" s="69" t="s">
        <v>100</v>
      </c>
      <c r="AF25" s="70" t="s">
        <v>215</v>
      </c>
      <c r="AG25" s="69" t="s">
        <v>216</v>
      </c>
      <c r="AH25" s="730">
        <v>53723000</v>
      </c>
      <c r="AI25" s="862"/>
      <c r="AJ25" s="1168"/>
      <c r="AK25" s="163">
        <v>0</v>
      </c>
      <c r="AL25" s="258" t="s">
        <v>103</v>
      </c>
      <c r="AM25" s="258" t="s">
        <v>103</v>
      </c>
      <c r="AN25" s="164" t="str">
        <f t="shared" si="7"/>
        <v>No reporta avance para el período</v>
      </c>
      <c r="AO25" s="73" t="str">
        <f t="shared" si="0"/>
        <v>No Aplica</v>
      </c>
      <c r="AP25" s="165">
        <f>+IFERROR(SUM($AK25,$AY25,$BK25),0)</f>
        <v>0.65</v>
      </c>
      <c r="AQ25" s="166" t="s">
        <v>103</v>
      </c>
      <c r="AR25" s="167">
        <v>0</v>
      </c>
      <c r="AS25" s="167">
        <v>0</v>
      </c>
      <c r="AT25" s="177">
        <v>0</v>
      </c>
      <c r="AU25" s="178">
        <v>0</v>
      </c>
      <c r="AV25" s="178">
        <v>0</v>
      </c>
      <c r="AW25" s="1185"/>
      <c r="AX25" s="173">
        <f>30%/100%</f>
        <v>0.3</v>
      </c>
      <c r="AY25" s="111" t="s">
        <v>342</v>
      </c>
      <c r="AZ25" s="111" t="s">
        <v>343</v>
      </c>
      <c r="BA25" s="76">
        <f>IFERROR(AX25/T25,"No reporta avance para el período")</f>
        <v>1</v>
      </c>
      <c r="BB25" s="77" t="str">
        <f t="shared" si="1"/>
        <v>Satisfactorio</v>
      </c>
      <c r="BC25" s="88">
        <f>+IFERROR(SUM($AK25,$AX25,$BI25,$BU25),0)</f>
        <v>0.3</v>
      </c>
      <c r="BD25" s="103" t="s">
        <v>103</v>
      </c>
      <c r="BE25" s="172">
        <v>53723000</v>
      </c>
      <c r="BF25" s="172">
        <v>17907666.66</v>
      </c>
      <c r="BG25" s="1102"/>
      <c r="BH25" s="1102"/>
      <c r="BI25" s="1102"/>
      <c r="BK25" s="173">
        <v>0.65</v>
      </c>
      <c r="BL25" s="111" t="s">
        <v>344</v>
      </c>
      <c r="BM25" s="146" t="s">
        <v>345</v>
      </c>
      <c r="BN25" s="76">
        <f>IFERROR(BK25/X25,"No reporta avance para el período")</f>
        <v>1</v>
      </c>
      <c r="BO25" s="77" t="str">
        <f t="shared" si="3"/>
        <v>Satisfactorio</v>
      </c>
      <c r="BP25" s="88">
        <f>+IFERROR(SUM($AK25,$AX25,$BK25,$BX25,#REF!,$CU25,$DH25,$DU25,$EH25),0)</f>
        <v>0</v>
      </c>
      <c r="BQ25" s="81" t="s">
        <v>103</v>
      </c>
      <c r="BR25" s="106">
        <v>0</v>
      </c>
      <c r="BS25" s="106">
        <v>0</v>
      </c>
      <c r="BT25" s="1100"/>
      <c r="BU25" s="1100"/>
      <c r="BV25" s="1100"/>
      <c r="BX25" s="173">
        <v>1</v>
      </c>
      <c r="BY25" s="111" t="s">
        <v>346</v>
      </c>
      <c r="BZ25" s="111" t="s">
        <v>347</v>
      </c>
      <c r="CA25" s="76">
        <f t="shared" si="4"/>
        <v>1</v>
      </c>
      <c r="CB25" s="77" t="str">
        <f t="shared" si="5"/>
        <v>Satisfactorio</v>
      </c>
      <c r="CC25" s="88">
        <v>1</v>
      </c>
      <c r="CD25" s="174" t="s">
        <v>103</v>
      </c>
      <c r="CE25" s="175">
        <v>53723000</v>
      </c>
      <c r="CF25" s="175">
        <v>53723000</v>
      </c>
      <c r="CG25" s="835"/>
      <c r="CH25" s="835"/>
      <c r="CI25" s="835"/>
      <c r="CK25" s="672" t="s">
        <v>2654</v>
      </c>
      <c r="CL25" s="673" t="s">
        <v>348</v>
      </c>
    </row>
    <row r="26" spans="1:90" ht="108" customHeight="1" x14ac:dyDescent="0.35">
      <c r="A26" s="89"/>
      <c r="B26" s="90" t="s">
        <v>349</v>
      </c>
      <c r="C26" s="60" t="s">
        <v>350</v>
      </c>
      <c r="D26" s="91" t="s">
        <v>351</v>
      </c>
      <c r="E26" s="61" t="s">
        <v>352</v>
      </c>
      <c r="F26" s="91" t="s">
        <v>210</v>
      </c>
      <c r="G26" s="112">
        <v>1</v>
      </c>
      <c r="H26" s="92" t="s">
        <v>353</v>
      </c>
      <c r="I26" s="92" t="s">
        <v>92</v>
      </c>
      <c r="J26" s="92" t="s">
        <v>354</v>
      </c>
      <c r="K26" s="92" t="s">
        <v>119</v>
      </c>
      <c r="L26" s="92" t="s">
        <v>355</v>
      </c>
      <c r="M26" s="91" t="s">
        <v>96</v>
      </c>
      <c r="N26" s="5">
        <v>44958</v>
      </c>
      <c r="O26" s="6">
        <v>45289</v>
      </c>
      <c r="P26" s="93" t="s">
        <v>159</v>
      </c>
      <c r="Q26" s="113"/>
      <c r="R26" s="114"/>
      <c r="S26" s="113">
        <v>0.2</v>
      </c>
      <c r="T26" s="114"/>
      <c r="U26" s="113"/>
      <c r="V26" s="114">
        <v>0.5</v>
      </c>
      <c r="W26" s="113"/>
      <c r="X26" s="114"/>
      <c r="Y26" s="113">
        <v>0.7</v>
      </c>
      <c r="Z26" s="114"/>
      <c r="AA26" s="113"/>
      <c r="AB26" s="115">
        <v>1</v>
      </c>
      <c r="AC26" s="97" t="s">
        <v>98</v>
      </c>
      <c r="AD26" s="98" t="s">
        <v>99</v>
      </c>
      <c r="AE26" s="99" t="s">
        <v>100</v>
      </c>
      <c r="AF26" s="100" t="s">
        <v>215</v>
      </c>
      <c r="AG26" s="99" t="s">
        <v>356</v>
      </c>
      <c r="AH26" s="701">
        <v>0</v>
      </c>
      <c r="AI26" s="1178">
        <v>10275391890</v>
      </c>
      <c r="AJ26" s="1168"/>
      <c r="AK26" s="179">
        <f>(3/8)*100%</f>
        <v>0.375</v>
      </c>
      <c r="AL26" s="764" t="s">
        <v>357</v>
      </c>
      <c r="AM26" s="764" t="s">
        <v>358</v>
      </c>
      <c r="AN26" s="181">
        <f t="shared" si="7"/>
        <v>1.875</v>
      </c>
      <c r="AO26" s="182" t="str">
        <f t="shared" si="0"/>
        <v>Satisfactorio</v>
      </c>
      <c r="AP26" s="74">
        <f>+IFERROR(SUM($AK26,$AX26,$BJ26),0)</f>
        <v>0.875</v>
      </c>
      <c r="AQ26" s="183" t="s">
        <v>104</v>
      </c>
      <c r="AR26" s="169">
        <v>0</v>
      </c>
      <c r="AS26" s="169">
        <v>0</v>
      </c>
      <c r="AT26" s="184">
        <v>170262320</v>
      </c>
      <c r="AU26" s="185">
        <v>154253771</v>
      </c>
      <c r="AV26" s="185">
        <v>30253101</v>
      </c>
      <c r="AW26" s="1185"/>
      <c r="AX26" s="244">
        <f>(4/8)*100%</f>
        <v>0.5</v>
      </c>
      <c r="AY26" s="342" t="s">
        <v>359</v>
      </c>
      <c r="AZ26" s="342" t="s">
        <v>360</v>
      </c>
      <c r="BA26" s="76">
        <f>IFERROR(AX26/V26,"No reporta avance para el período")</f>
        <v>1</v>
      </c>
      <c r="BB26" s="77" t="str">
        <f t="shared" si="1"/>
        <v>Satisfactorio</v>
      </c>
      <c r="BC26" s="88">
        <f>+IFERROR(SUM($AK26,$AX26,),0)</f>
        <v>0.875</v>
      </c>
      <c r="BD26" s="103" t="s">
        <v>103</v>
      </c>
      <c r="BE26" s="144">
        <v>0</v>
      </c>
      <c r="BF26" s="186">
        <v>0</v>
      </c>
      <c r="BG26" s="716">
        <v>170262320</v>
      </c>
      <c r="BH26" s="716">
        <v>163554178</v>
      </c>
      <c r="BI26" s="716">
        <v>122482927.97</v>
      </c>
      <c r="BK26" s="385">
        <f>(5.6/8)</f>
        <v>0.7</v>
      </c>
      <c r="BL26" s="342" t="s">
        <v>361</v>
      </c>
      <c r="BM26" s="342" t="s">
        <v>362</v>
      </c>
      <c r="BN26" s="76">
        <f>IFERROR(BK26/Y26,"No reporta avance para el período")</f>
        <v>1</v>
      </c>
      <c r="BO26" s="77" t="str">
        <f t="shared" si="3"/>
        <v>Satisfactorio</v>
      </c>
      <c r="BP26" s="88">
        <v>1</v>
      </c>
      <c r="BQ26" s="81" t="s">
        <v>103</v>
      </c>
      <c r="BR26" s="106">
        <v>0</v>
      </c>
      <c r="BS26" s="106">
        <v>0</v>
      </c>
      <c r="BT26" s="106" t="s">
        <v>363</v>
      </c>
      <c r="BU26" s="106" t="s">
        <v>364</v>
      </c>
      <c r="BV26" s="106" t="s">
        <v>365</v>
      </c>
      <c r="BX26" s="173">
        <f>(8/8)</f>
        <v>1</v>
      </c>
      <c r="BY26" s="111" t="s">
        <v>366</v>
      </c>
      <c r="BZ26" s="111" t="s">
        <v>367</v>
      </c>
      <c r="CA26" s="76">
        <f t="shared" si="4"/>
        <v>1</v>
      </c>
      <c r="CB26" s="77" t="str">
        <f t="shared" si="5"/>
        <v>Satisfactorio</v>
      </c>
      <c r="CC26" s="88">
        <v>1</v>
      </c>
      <c r="CD26" s="174" t="s">
        <v>103</v>
      </c>
      <c r="CE26" s="175">
        <v>0</v>
      </c>
      <c r="CF26" s="175">
        <v>0</v>
      </c>
      <c r="CG26" s="84">
        <v>3174476361</v>
      </c>
      <c r="CH26" s="84">
        <v>3137584379.02</v>
      </c>
      <c r="CI26" s="84">
        <v>2961645673.2800002</v>
      </c>
      <c r="CK26" s="672" t="s">
        <v>172</v>
      </c>
      <c r="CL26" s="674" t="s">
        <v>368</v>
      </c>
    </row>
    <row r="27" spans="1:90" ht="264" customHeight="1" x14ac:dyDescent="0.35">
      <c r="A27" s="89"/>
      <c r="B27" s="90" t="s">
        <v>349</v>
      </c>
      <c r="C27" s="60" t="s">
        <v>350</v>
      </c>
      <c r="D27" s="91" t="s">
        <v>369</v>
      </c>
      <c r="E27" s="61" t="s">
        <v>370</v>
      </c>
      <c r="F27" s="91" t="s">
        <v>210</v>
      </c>
      <c r="G27" s="112">
        <v>1</v>
      </c>
      <c r="H27" s="92" t="s">
        <v>371</v>
      </c>
      <c r="I27" s="92" t="s">
        <v>92</v>
      </c>
      <c r="J27" s="92" t="s">
        <v>372</v>
      </c>
      <c r="K27" s="92" t="s">
        <v>119</v>
      </c>
      <c r="L27" s="92" t="s">
        <v>373</v>
      </c>
      <c r="M27" s="91" t="s">
        <v>96</v>
      </c>
      <c r="N27" s="5">
        <v>44936</v>
      </c>
      <c r="O27" s="6">
        <v>45289</v>
      </c>
      <c r="P27" s="93" t="s">
        <v>159</v>
      </c>
      <c r="Q27" s="113"/>
      <c r="R27" s="114"/>
      <c r="S27" s="113">
        <v>0</v>
      </c>
      <c r="T27" s="114"/>
      <c r="U27" s="113"/>
      <c r="V27" s="114">
        <v>0.28999999999999998</v>
      </c>
      <c r="W27" s="113"/>
      <c r="X27" s="114"/>
      <c r="Y27" s="113">
        <v>0.33</v>
      </c>
      <c r="Z27" s="114"/>
      <c r="AA27" s="113"/>
      <c r="AB27" s="115">
        <v>1</v>
      </c>
      <c r="AC27" s="97" t="s">
        <v>98</v>
      </c>
      <c r="AD27" s="98" t="s">
        <v>99</v>
      </c>
      <c r="AE27" s="99" t="s">
        <v>100</v>
      </c>
      <c r="AF27" s="100" t="s">
        <v>215</v>
      </c>
      <c r="AG27" s="99" t="s">
        <v>356</v>
      </c>
      <c r="AH27" s="701">
        <v>0</v>
      </c>
      <c r="AI27" s="1179"/>
      <c r="AJ27" s="1168"/>
      <c r="AK27" s="187">
        <v>0</v>
      </c>
      <c r="AL27" s="765" t="s">
        <v>374</v>
      </c>
      <c r="AM27" s="765" t="s">
        <v>374</v>
      </c>
      <c r="AN27" s="181" t="str">
        <f t="shared" si="7"/>
        <v>No reporta avance para el período</v>
      </c>
      <c r="AO27" s="182" t="str">
        <f t="shared" si="0"/>
        <v>No Aplica</v>
      </c>
      <c r="AP27" s="74">
        <f>+IFERROR(SUM($AK27,$AX27,$BJ27),0)</f>
        <v>0.29411764705882354</v>
      </c>
      <c r="AQ27" s="180" t="s">
        <v>375</v>
      </c>
      <c r="AR27" s="169">
        <v>0</v>
      </c>
      <c r="AS27" s="169">
        <v>0</v>
      </c>
      <c r="AT27" s="1101">
        <v>858737680</v>
      </c>
      <c r="AU27" s="1102">
        <v>767591848</v>
      </c>
      <c r="AV27" s="1102">
        <v>119309522</v>
      </c>
      <c r="AW27" s="1185"/>
      <c r="AX27" s="230">
        <f>(5/17)*100%</f>
        <v>0.29411764705882354</v>
      </c>
      <c r="AY27" s="176" t="s">
        <v>376</v>
      </c>
      <c r="AZ27" s="176" t="s">
        <v>377</v>
      </c>
      <c r="BA27" s="76">
        <v>1</v>
      </c>
      <c r="BB27" s="77" t="str">
        <f t="shared" si="1"/>
        <v>Satisfactorio</v>
      </c>
      <c r="BC27" s="88">
        <f>+IFERROR(SUM($AK27,$AX27,),0)</f>
        <v>0.29411764705882354</v>
      </c>
      <c r="BD27" s="103" t="s">
        <v>103</v>
      </c>
      <c r="BE27" s="188">
        <v>0</v>
      </c>
      <c r="BF27" s="188">
        <v>0</v>
      </c>
      <c r="BG27" s="892">
        <v>858737680</v>
      </c>
      <c r="BH27" s="892">
        <v>807591848</v>
      </c>
      <c r="BI27" s="892">
        <v>368563824</v>
      </c>
      <c r="BK27" s="243">
        <f>1*0.33</f>
        <v>0.33</v>
      </c>
      <c r="BL27" s="176" t="s">
        <v>378</v>
      </c>
      <c r="BM27" s="176" t="s">
        <v>379</v>
      </c>
      <c r="BN27" s="76">
        <f>IFERROR(BK27/Y27,"No reporta avance para el período")</f>
        <v>1</v>
      </c>
      <c r="BO27" s="77" t="str">
        <f t="shared" si="3"/>
        <v>Satisfactorio</v>
      </c>
      <c r="BP27" s="88">
        <f>+IFERROR(SUM($AK27,$AX27,$BK27,$BX27,#REF!,$CU27,$DH27,$DU27,$EH27),0)</f>
        <v>0</v>
      </c>
      <c r="BQ27" s="81" t="s">
        <v>103</v>
      </c>
      <c r="BR27" s="106">
        <v>0</v>
      </c>
      <c r="BS27" s="106">
        <v>0</v>
      </c>
      <c r="BT27" s="859" t="s">
        <v>380</v>
      </c>
      <c r="BU27" s="859" t="s">
        <v>381</v>
      </c>
      <c r="BV27" s="859" t="s">
        <v>382</v>
      </c>
      <c r="BX27" s="173">
        <v>0.77</v>
      </c>
      <c r="BY27" s="111" t="s">
        <v>383</v>
      </c>
      <c r="BZ27" s="111" t="s">
        <v>384</v>
      </c>
      <c r="CA27" s="76">
        <f t="shared" si="4"/>
        <v>0.77</v>
      </c>
      <c r="CB27" s="77" t="str">
        <f t="shared" si="5"/>
        <v>Medio</v>
      </c>
      <c r="CC27" s="88">
        <v>0.77</v>
      </c>
      <c r="CD27" s="190" t="s">
        <v>385</v>
      </c>
      <c r="CE27" s="175">
        <v>0</v>
      </c>
      <c r="CF27" s="175">
        <v>0</v>
      </c>
      <c r="CG27" s="836">
        <v>7100915529</v>
      </c>
      <c r="CH27" s="836">
        <v>6815265213.29</v>
      </c>
      <c r="CI27" s="836">
        <v>3903832864.25</v>
      </c>
      <c r="CK27" s="672" t="s">
        <v>172</v>
      </c>
      <c r="CL27" s="674" t="s">
        <v>386</v>
      </c>
    </row>
    <row r="28" spans="1:90" ht="91.5" customHeight="1" x14ac:dyDescent="0.35">
      <c r="A28" s="89"/>
      <c r="B28" s="90" t="s">
        <v>349</v>
      </c>
      <c r="C28" s="60" t="s">
        <v>350</v>
      </c>
      <c r="D28" s="91" t="s">
        <v>387</v>
      </c>
      <c r="E28" s="61" t="s">
        <v>388</v>
      </c>
      <c r="F28" s="91" t="s">
        <v>210</v>
      </c>
      <c r="G28" s="112">
        <v>1</v>
      </c>
      <c r="H28" s="92" t="s">
        <v>389</v>
      </c>
      <c r="I28" s="92" t="s">
        <v>92</v>
      </c>
      <c r="J28" s="92" t="s">
        <v>390</v>
      </c>
      <c r="K28" s="92" t="s">
        <v>119</v>
      </c>
      <c r="L28" s="92" t="s">
        <v>391</v>
      </c>
      <c r="M28" s="91" t="s">
        <v>96</v>
      </c>
      <c r="N28" s="5">
        <v>44936</v>
      </c>
      <c r="O28" s="6">
        <v>45289</v>
      </c>
      <c r="P28" s="93" t="s">
        <v>159</v>
      </c>
      <c r="Q28" s="113"/>
      <c r="R28" s="114"/>
      <c r="S28" s="113">
        <v>0</v>
      </c>
      <c r="T28" s="114"/>
      <c r="U28" s="113"/>
      <c r="V28" s="114">
        <v>0.35</v>
      </c>
      <c r="W28" s="113"/>
      <c r="X28" s="114"/>
      <c r="Y28" s="113">
        <v>0.6</v>
      </c>
      <c r="Z28" s="114"/>
      <c r="AA28" s="113"/>
      <c r="AB28" s="115">
        <v>1</v>
      </c>
      <c r="AC28" s="97" t="s">
        <v>98</v>
      </c>
      <c r="AD28" s="98" t="s">
        <v>99</v>
      </c>
      <c r="AE28" s="99" t="s">
        <v>100</v>
      </c>
      <c r="AF28" s="100" t="s">
        <v>215</v>
      </c>
      <c r="AG28" s="99" t="s">
        <v>356</v>
      </c>
      <c r="AH28" s="701">
        <v>0</v>
      </c>
      <c r="AI28" s="1179"/>
      <c r="AJ28" s="1168"/>
      <c r="AK28" s="183">
        <v>0</v>
      </c>
      <c r="AL28" s="765" t="s">
        <v>374</v>
      </c>
      <c r="AM28" s="765" t="s">
        <v>374</v>
      </c>
      <c r="AN28" s="181" t="str">
        <f t="shared" si="7"/>
        <v>No reporta avance para el período</v>
      </c>
      <c r="AO28" s="182" t="str">
        <f t="shared" si="0"/>
        <v>No Aplica</v>
      </c>
      <c r="AP28" s="74">
        <f>+IFERROR(SUM($AK28,$AX28,$BJ28),0)</f>
        <v>0.33333333333333331</v>
      </c>
      <c r="AQ28" s="180" t="s">
        <v>392</v>
      </c>
      <c r="AR28" s="169">
        <v>0</v>
      </c>
      <c r="AS28" s="169">
        <v>0</v>
      </c>
      <c r="AT28" s="1101"/>
      <c r="AU28" s="1102"/>
      <c r="AV28" s="1102"/>
      <c r="AW28" s="1185"/>
      <c r="AX28" s="230">
        <f>(2/6)*100%</f>
        <v>0.33333333333333331</v>
      </c>
      <c r="AY28" s="176" t="s">
        <v>393</v>
      </c>
      <c r="AZ28" s="176" t="s">
        <v>394</v>
      </c>
      <c r="BA28" s="76">
        <f>IFERROR(AX28/V28,"No reporta avance para el período")</f>
        <v>0.95238095238095244</v>
      </c>
      <c r="BB28" s="77" t="str">
        <f t="shared" si="1"/>
        <v>Satisfactorio</v>
      </c>
      <c r="BC28" s="88">
        <f>+IFERROR(SUM($AK28,$AX28,),0)</f>
        <v>0.33333333333333331</v>
      </c>
      <c r="BD28" s="118" t="s">
        <v>395</v>
      </c>
      <c r="BE28" s="191">
        <v>0</v>
      </c>
      <c r="BF28" s="191">
        <v>0</v>
      </c>
      <c r="BG28" s="894"/>
      <c r="BH28" s="894"/>
      <c r="BI28" s="894"/>
      <c r="BK28" s="230">
        <f>1.2/2</f>
        <v>0.6</v>
      </c>
      <c r="BL28" s="176" t="s">
        <v>396</v>
      </c>
      <c r="BM28" s="176" t="s">
        <v>397</v>
      </c>
      <c r="BN28" s="76">
        <f t="shared" ref="BN28:BN29" si="8">IFERROR(BK28/Y28,"No reporta avance para el período")</f>
        <v>1</v>
      </c>
      <c r="BO28" s="77" t="str">
        <f t="shared" si="3"/>
        <v>Satisfactorio</v>
      </c>
      <c r="BP28" s="88">
        <f>+IFERROR(SUM($AK28,$AX28,$BK28,$BX28,#REF!,$CU28,$DH28,$DU28,$EH28),0)</f>
        <v>0</v>
      </c>
      <c r="BQ28" s="81" t="s">
        <v>103</v>
      </c>
      <c r="BR28" s="106">
        <v>0</v>
      </c>
      <c r="BS28" s="106">
        <v>0</v>
      </c>
      <c r="BT28" s="890"/>
      <c r="BU28" s="890"/>
      <c r="BV28" s="890"/>
      <c r="BX28" s="173">
        <f>(2/2)</f>
        <v>1</v>
      </c>
      <c r="BY28" s="111" t="s">
        <v>398</v>
      </c>
      <c r="BZ28" s="111" t="s">
        <v>399</v>
      </c>
      <c r="CA28" s="76">
        <f t="shared" si="4"/>
        <v>1</v>
      </c>
      <c r="CB28" s="77" t="str">
        <f t="shared" si="5"/>
        <v>Satisfactorio</v>
      </c>
      <c r="CC28" s="88">
        <v>1</v>
      </c>
      <c r="CD28" s="174" t="s">
        <v>103</v>
      </c>
      <c r="CE28" s="175">
        <v>0</v>
      </c>
      <c r="CF28" s="175">
        <v>0</v>
      </c>
      <c r="CG28" s="837"/>
      <c r="CH28" s="837"/>
      <c r="CI28" s="837"/>
      <c r="CK28" s="672" t="s">
        <v>172</v>
      </c>
      <c r="CL28" s="674" t="s">
        <v>400</v>
      </c>
    </row>
    <row r="29" spans="1:90" ht="282.75" customHeight="1" x14ac:dyDescent="0.35">
      <c r="A29" s="89"/>
      <c r="B29" s="90" t="s">
        <v>349</v>
      </c>
      <c r="C29" s="60" t="s">
        <v>350</v>
      </c>
      <c r="D29" s="91" t="s">
        <v>401</v>
      </c>
      <c r="E29" s="61" t="s">
        <v>402</v>
      </c>
      <c r="F29" s="91" t="s">
        <v>210</v>
      </c>
      <c r="G29" s="112">
        <v>1</v>
      </c>
      <c r="H29" s="92" t="s">
        <v>403</v>
      </c>
      <c r="I29" s="92" t="s">
        <v>92</v>
      </c>
      <c r="J29" s="92" t="s">
        <v>404</v>
      </c>
      <c r="K29" s="92" t="s">
        <v>119</v>
      </c>
      <c r="L29" s="92" t="s">
        <v>405</v>
      </c>
      <c r="M29" s="91" t="s">
        <v>96</v>
      </c>
      <c r="N29" s="8">
        <v>45108</v>
      </c>
      <c r="O29" s="9">
        <v>45289</v>
      </c>
      <c r="P29" s="192" t="s">
        <v>159</v>
      </c>
      <c r="Q29" s="193"/>
      <c r="R29" s="194"/>
      <c r="S29" s="193"/>
      <c r="T29" s="194"/>
      <c r="U29" s="193"/>
      <c r="V29" s="194"/>
      <c r="W29" s="193"/>
      <c r="X29" s="194"/>
      <c r="Y29" s="193">
        <v>0.1</v>
      </c>
      <c r="Z29" s="194"/>
      <c r="AA29" s="193"/>
      <c r="AB29" s="195">
        <v>1</v>
      </c>
      <c r="AC29" s="97" t="s">
        <v>98</v>
      </c>
      <c r="AD29" s="98" t="s">
        <v>99</v>
      </c>
      <c r="AE29" s="99" t="s">
        <v>406</v>
      </c>
      <c r="AF29" s="100" t="s">
        <v>215</v>
      </c>
      <c r="AG29" s="99" t="s">
        <v>356</v>
      </c>
      <c r="AH29" s="196">
        <v>0</v>
      </c>
      <c r="AI29" s="1180"/>
      <c r="AJ29" s="1168"/>
      <c r="AK29" s="116">
        <v>0</v>
      </c>
      <c r="AL29" s="111" t="s">
        <v>407</v>
      </c>
      <c r="AM29" s="124" t="s">
        <v>407</v>
      </c>
      <c r="AN29" s="76" t="str">
        <f t="shared" ref="AN29" si="9">IFERROR(AK29/Q29,"No reporta avance para el período")</f>
        <v>No reporta avance para el período</v>
      </c>
      <c r="AO29" s="77" t="str">
        <f t="shared" si="0"/>
        <v>No Aplica</v>
      </c>
      <c r="AP29" s="88">
        <f t="shared" ref="AP29" si="10">+IFERROR(SUM($AK29),0)</f>
        <v>0</v>
      </c>
      <c r="AQ29" s="81" t="s">
        <v>407</v>
      </c>
      <c r="AR29" s="175">
        <v>0</v>
      </c>
      <c r="AS29" s="175">
        <v>0</v>
      </c>
      <c r="AT29" s="175">
        <v>0</v>
      </c>
      <c r="AU29" s="175">
        <v>0</v>
      </c>
      <c r="AV29" s="175">
        <v>0</v>
      </c>
      <c r="AW29" s="1185"/>
      <c r="AX29" s="173">
        <v>0</v>
      </c>
      <c r="AY29" s="111" t="s">
        <v>407</v>
      </c>
      <c r="AZ29" s="124" t="s">
        <v>407</v>
      </c>
      <c r="BA29" s="76" t="str">
        <f t="shared" ref="BA29" si="11">IFERROR(AX29/AD29,"No reporta avance para el período")</f>
        <v>No reporta avance para el período</v>
      </c>
      <c r="BB29" s="77" t="str">
        <f t="shared" si="1"/>
        <v>No Aplica</v>
      </c>
      <c r="BC29" s="88">
        <f t="shared" ref="BC29" si="12">+IFERROR(SUM($AK29),0)</f>
        <v>0</v>
      </c>
      <c r="BD29" s="81" t="s">
        <v>407</v>
      </c>
      <c r="BE29" s="175">
        <v>0</v>
      </c>
      <c r="BF29" s="175">
        <v>0</v>
      </c>
      <c r="BG29" s="175">
        <v>0</v>
      </c>
      <c r="BH29" s="175">
        <v>0</v>
      </c>
      <c r="BI29" s="175">
        <v>0</v>
      </c>
      <c r="BK29" s="230">
        <f>0.3/3</f>
        <v>9.9999999999999992E-2</v>
      </c>
      <c r="BL29" s="176" t="s">
        <v>408</v>
      </c>
      <c r="BM29" s="176" t="s">
        <v>409</v>
      </c>
      <c r="BN29" s="76">
        <f t="shared" si="8"/>
        <v>0.99999999999999989</v>
      </c>
      <c r="BO29" s="77" t="str">
        <f t="shared" si="3"/>
        <v>Satisfactorio</v>
      </c>
      <c r="BP29" s="88">
        <f>+IFERROR(SUM($AK29,$AX29,$BK29,$BX29,#REF!,$CU29,$DH29,$DU29,$EH29),0)</f>
        <v>0</v>
      </c>
      <c r="BQ29" s="81" t="s">
        <v>103</v>
      </c>
      <c r="BR29" s="106">
        <v>0</v>
      </c>
      <c r="BS29" s="106">
        <v>0</v>
      </c>
      <c r="BT29" s="860"/>
      <c r="BU29" s="860"/>
      <c r="BV29" s="860"/>
      <c r="BX29" s="173">
        <f>(9/9)</f>
        <v>1</v>
      </c>
      <c r="BY29" s="111" t="s">
        <v>410</v>
      </c>
      <c r="BZ29" s="111" t="s">
        <v>411</v>
      </c>
      <c r="CA29" s="76">
        <f t="shared" si="4"/>
        <v>1</v>
      </c>
      <c r="CB29" s="77" t="str">
        <f t="shared" si="5"/>
        <v>Satisfactorio</v>
      </c>
      <c r="CC29" s="88">
        <v>1</v>
      </c>
      <c r="CD29" s="174" t="s">
        <v>103</v>
      </c>
      <c r="CE29" s="175">
        <v>0</v>
      </c>
      <c r="CF29" s="175">
        <v>0</v>
      </c>
      <c r="CG29" s="838"/>
      <c r="CH29" s="838"/>
      <c r="CI29" s="838"/>
      <c r="CK29" s="672" t="s">
        <v>172</v>
      </c>
      <c r="CL29" s="822" t="s">
        <v>412</v>
      </c>
    </row>
    <row r="30" spans="1:90" ht="345.75" customHeight="1" x14ac:dyDescent="0.35">
      <c r="A30" s="89"/>
      <c r="B30" s="59" t="s">
        <v>413</v>
      </c>
      <c r="C30" s="60" t="s">
        <v>151</v>
      </c>
      <c r="D30" s="60" t="s">
        <v>312</v>
      </c>
      <c r="E30" s="61" t="s">
        <v>414</v>
      </c>
      <c r="F30" s="60" t="s">
        <v>154</v>
      </c>
      <c r="G30" s="112">
        <v>1</v>
      </c>
      <c r="H30" s="62" t="s">
        <v>415</v>
      </c>
      <c r="I30" s="62" t="s">
        <v>212</v>
      </c>
      <c r="J30" s="62" t="s">
        <v>416</v>
      </c>
      <c r="K30" s="62" t="s">
        <v>119</v>
      </c>
      <c r="L30" s="62" t="s">
        <v>417</v>
      </c>
      <c r="M30" s="60" t="s">
        <v>418</v>
      </c>
      <c r="N30" s="4">
        <v>44928</v>
      </c>
      <c r="O30" s="10">
        <v>45291</v>
      </c>
      <c r="P30" s="119" t="s">
        <v>419</v>
      </c>
      <c r="Q30" s="113">
        <v>0.1</v>
      </c>
      <c r="R30" s="122">
        <v>0.16</v>
      </c>
      <c r="S30" s="113">
        <v>0.24</v>
      </c>
      <c r="T30" s="122">
        <v>0.36</v>
      </c>
      <c r="U30" s="113">
        <v>0.4</v>
      </c>
      <c r="V30" s="122">
        <v>0.48</v>
      </c>
      <c r="W30" s="113">
        <v>0.56000000000000005</v>
      </c>
      <c r="X30" s="122">
        <v>0.64</v>
      </c>
      <c r="Y30" s="113">
        <v>0.72</v>
      </c>
      <c r="Z30" s="122">
        <v>0.8</v>
      </c>
      <c r="AA30" s="113">
        <v>0.88</v>
      </c>
      <c r="AB30" s="123">
        <v>1</v>
      </c>
      <c r="AC30" s="67" t="s">
        <v>420</v>
      </c>
      <c r="AD30" s="68" t="s">
        <v>99</v>
      </c>
      <c r="AE30" s="69" t="s">
        <v>421</v>
      </c>
      <c r="AF30" s="70" t="s">
        <v>104</v>
      </c>
      <c r="AG30" s="69" t="s">
        <v>104</v>
      </c>
      <c r="AH30" s="730">
        <v>0</v>
      </c>
      <c r="AI30" s="730">
        <v>319999160</v>
      </c>
      <c r="AJ30" s="1168"/>
      <c r="AK30" s="197">
        <v>0.24</v>
      </c>
      <c r="AL30" s="342" t="s">
        <v>422</v>
      </c>
      <c r="AM30" s="342" t="s">
        <v>423</v>
      </c>
      <c r="AN30" s="153">
        <f t="shared" si="7"/>
        <v>1</v>
      </c>
      <c r="AO30" s="198" t="str">
        <f t="shared" si="0"/>
        <v>Satisfactorio</v>
      </c>
      <c r="AP30" s="74">
        <f>+IFERROR(SUM($AK30,$AX30,$BJ30),0)</f>
        <v>0.66338983050847455</v>
      </c>
      <c r="AQ30" s="199" t="s">
        <v>104</v>
      </c>
      <c r="AR30" s="200" t="s">
        <v>424</v>
      </c>
      <c r="AS30" s="200">
        <v>119006229.20999999</v>
      </c>
      <c r="AT30" s="200">
        <v>319999160</v>
      </c>
      <c r="AU30" s="200">
        <v>206508512</v>
      </c>
      <c r="AV30" s="200">
        <v>21901216</v>
      </c>
      <c r="AW30" s="1185"/>
      <c r="AX30" s="244">
        <f>24.98/59</f>
        <v>0.42338983050847456</v>
      </c>
      <c r="AY30" s="342" t="s">
        <v>425</v>
      </c>
      <c r="AZ30" s="146" t="s">
        <v>426</v>
      </c>
      <c r="BA30" s="76">
        <f>IFERROR(AX30/V30,"No reporta avance para el período")</f>
        <v>0.88206214689265539</v>
      </c>
      <c r="BB30" s="77" t="str">
        <f t="shared" si="1"/>
        <v>Medio</v>
      </c>
      <c r="BC30" s="88">
        <f>+IFERROR(SUM($AK30,$AX30,$BK30,$BX30,#REF!,$CU30),0)</f>
        <v>0</v>
      </c>
      <c r="BD30" s="118" t="s">
        <v>427</v>
      </c>
      <c r="BE30" s="144">
        <v>648181725.66999996</v>
      </c>
      <c r="BF30" s="201">
        <v>316877204.88</v>
      </c>
      <c r="BG30" s="202">
        <v>319999160</v>
      </c>
      <c r="BH30" s="202">
        <v>225664889</v>
      </c>
      <c r="BI30" s="202">
        <v>78554256</v>
      </c>
      <c r="BK30" s="173">
        <f>42.44/59</f>
        <v>0.71932203389830507</v>
      </c>
      <c r="BL30" s="399" t="s">
        <v>428</v>
      </c>
      <c r="BM30" s="111" t="s">
        <v>429</v>
      </c>
      <c r="BN30" s="203">
        <f>IFERROR(BK30/Y30,"No reporta avance para el período")</f>
        <v>0.99905838041431261</v>
      </c>
      <c r="BO30" s="77" t="str">
        <f t="shared" si="3"/>
        <v>Satisfactorio</v>
      </c>
      <c r="BP30" s="204">
        <v>1</v>
      </c>
      <c r="BQ30" s="81" t="s">
        <v>103</v>
      </c>
      <c r="BR30" s="205">
        <v>648181726</v>
      </c>
      <c r="BS30" s="205">
        <v>605861726</v>
      </c>
      <c r="BT30" s="205" t="s">
        <v>430</v>
      </c>
      <c r="BU30" s="205" t="s">
        <v>431</v>
      </c>
      <c r="BV30" s="205" t="s">
        <v>432</v>
      </c>
      <c r="BX30" s="173">
        <f>58.5/59</f>
        <v>0.99152542372881358</v>
      </c>
      <c r="BY30" s="111" t="s">
        <v>433</v>
      </c>
      <c r="BZ30" s="111" t="s">
        <v>434</v>
      </c>
      <c r="CA30" s="203">
        <f>IFERROR(BX30/AB30,"No reporta avance para el período")</f>
        <v>0.99152542372881358</v>
      </c>
      <c r="CB30" s="77" t="str">
        <f t="shared" si="5"/>
        <v>Satisfactorio</v>
      </c>
      <c r="CC30" s="88">
        <v>1</v>
      </c>
      <c r="CD30" s="206" t="s">
        <v>435</v>
      </c>
      <c r="CE30" s="175">
        <v>646717789</v>
      </c>
      <c r="CF30" s="175">
        <v>646717789</v>
      </c>
      <c r="CG30" s="84" t="s">
        <v>436</v>
      </c>
      <c r="CH30" s="84" t="s">
        <v>437</v>
      </c>
      <c r="CI30" s="84" t="s">
        <v>438</v>
      </c>
      <c r="CK30" s="672" t="s">
        <v>172</v>
      </c>
      <c r="CL30" s="822" t="s">
        <v>439</v>
      </c>
    </row>
    <row r="31" spans="1:90" ht="59.25" customHeight="1" x14ac:dyDescent="0.35">
      <c r="A31" s="89"/>
      <c r="B31" s="90" t="s">
        <v>440</v>
      </c>
      <c r="C31" s="60" t="s">
        <v>151</v>
      </c>
      <c r="D31" s="91" t="s">
        <v>312</v>
      </c>
      <c r="E31" s="61" t="s">
        <v>441</v>
      </c>
      <c r="F31" s="91" t="s">
        <v>154</v>
      </c>
      <c r="G31" s="112">
        <v>1</v>
      </c>
      <c r="H31" s="92" t="s">
        <v>442</v>
      </c>
      <c r="I31" s="92" t="s">
        <v>212</v>
      </c>
      <c r="J31" s="62" t="s">
        <v>443</v>
      </c>
      <c r="K31" s="92" t="s">
        <v>119</v>
      </c>
      <c r="L31" s="92" t="s">
        <v>444</v>
      </c>
      <c r="M31" s="91" t="s">
        <v>445</v>
      </c>
      <c r="N31" s="5">
        <v>44963</v>
      </c>
      <c r="O31" s="6">
        <v>45169</v>
      </c>
      <c r="P31" s="93" t="s">
        <v>97</v>
      </c>
      <c r="Q31" s="113"/>
      <c r="R31" s="114"/>
      <c r="S31" s="113"/>
      <c r="T31" s="114">
        <v>0.4</v>
      </c>
      <c r="U31" s="113"/>
      <c r="V31" s="114"/>
      <c r="W31" s="113"/>
      <c r="X31" s="114">
        <v>1</v>
      </c>
      <c r="Y31" s="113"/>
      <c r="Z31" s="114"/>
      <c r="AA31" s="113"/>
      <c r="AB31" s="115">
        <v>1</v>
      </c>
      <c r="AC31" s="97" t="s">
        <v>446</v>
      </c>
      <c r="AD31" s="98" t="s">
        <v>447</v>
      </c>
      <c r="AE31" s="99" t="s">
        <v>161</v>
      </c>
      <c r="AF31" s="100" t="s">
        <v>104</v>
      </c>
      <c r="AG31" s="99" t="s">
        <v>104</v>
      </c>
      <c r="AH31" s="207">
        <f>196029130/2</f>
        <v>98014565</v>
      </c>
      <c r="AI31" s="717">
        <v>47999988</v>
      </c>
      <c r="AJ31" s="1168"/>
      <c r="AK31" s="163">
        <v>0</v>
      </c>
      <c r="AL31" s="176" t="s">
        <v>103</v>
      </c>
      <c r="AM31" s="176" t="s">
        <v>103</v>
      </c>
      <c r="AN31" s="208" t="str">
        <f t="shared" si="7"/>
        <v>No reporta avance para el período</v>
      </c>
      <c r="AO31" s="209" t="str">
        <f t="shared" si="0"/>
        <v>No Aplica</v>
      </c>
      <c r="AP31" s="210">
        <v>4</v>
      </c>
      <c r="AQ31" s="156" t="s">
        <v>104</v>
      </c>
      <c r="AR31" s="211">
        <v>0</v>
      </c>
      <c r="AS31" s="211">
        <v>0</v>
      </c>
      <c r="AT31" s="211">
        <v>0</v>
      </c>
      <c r="AU31" s="211">
        <v>0</v>
      </c>
      <c r="AV31" s="211">
        <v>0</v>
      </c>
      <c r="AW31" s="1185"/>
      <c r="AX31" s="244">
        <v>0.4</v>
      </c>
      <c r="AY31" s="111" t="s">
        <v>448</v>
      </c>
      <c r="AZ31" s="111" t="s">
        <v>449</v>
      </c>
      <c r="BA31" s="76">
        <f>IFERROR(AX31/T31,"No reporta avance para el período")</f>
        <v>1</v>
      </c>
      <c r="BB31" s="77" t="str">
        <f t="shared" si="1"/>
        <v>Satisfactorio</v>
      </c>
      <c r="BC31" s="88">
        <f>+IFERROR(SUM($AK31,$AX31,$BK31,$BX31),0)</f>
        <v>2.4</v>
      </c>
      <c r="BD31" s="103" t="s">
        <v>107</v>
      </c>
      <c r="BE31" s="201" t="s">
        <v>450</v>
      </c>
      <c r="BF31" s="212">
        <v>49007282</v>
      </c>
      <c r="BG31" s="213">
        <v>45913032</v>
      </c>
      <c r="BH31" s="213">
        <v>45913032</v>
      </c>
      <c r="BI31" s="213">
        <v>20869560</v>
      </c>
      <c r="BK31" s="214">
        <v>1</v>
      </c>
      <c r="BL31" s="214" t="s">
        <v>451</v>
      </c>
      <c r="BM31" s="214" t="s">
        <v>451</v>
      </c>
      <c r="BN31" s="203">
        <f>IFERROR(BK31/X31,"No reporta avance para el período")</f>
        <v>1</v>
      </c>
      <c r="BO31" s="77" t="str">
        <f t="shared" si="3"/>
        <v>Satisfactorio</v>
      </c>
      <c r="BP31" s="204">
        <v>1</v>
      </c>
      <c r="BQ31" s="81" t="s">
        <v>103</v>
      </c>
      <c r="BR31" s="205">
        <v>0</v>
      </c>
      <c r="BS31" s="205">
        <v>0</v>
      </c>
      <c r="BT31" s="205" t="s">
        <v>452</v>
      </c>
      <c r="BU31" s="205" t="s">
        <v>452</v>
      </c>
      <c r="BV31" s="205" t="s">
        <v>453</v>
      </c>
      <c r="BX31" s="214">
        <v>1</v>
      </c>
      <c r="BY31" s="214" t="s">
        <v>451</v>
      </c>
      <c r="BZ31" s="214" t="s">
        <v>103</v>
      </c>
      <c r="CA31" s="76">
        <f>IFERROR(BX31/AB25,"No reporta avance para el período")</f>
        <v>1</v>
      </c>
      <c r="CB31" s="77" t="str">
        <f t="shared" si="5"/>
        <v>Satisfactorio</v>
      </c>
      <c r="CC31" s="88">
        <v>1</v>
      </c>
      <c r="CD31" s="81" t="s">
        <v>103</v>
      </c>
      <c r="CE31" s="175">
        <v>0</v>
      </c>
      <c r="CF31" s="175">
        <v>0</v>
      </c>
      <c r="CG31" s="84" t="s">
        <v>452</v>
      </c>
      <c r="CH31" s="84" t="s">
        <v>452</v>
      </c>
      <c r="CI31" s="84" t="s">
        <v>452</v>
      </c>
      <c r="CK31" s="672" t="s">
        <v>172</v>
      </c>
      <c r="CL31" s="673" t="s">
        <v>454</v>
      </c>
    </row>
    <row r="32" spans="1:90" ht="111" customHeight="1" x14ac:dyDescent="0.35">
      <c r="A32" s="89"/>
      <c r="B32" s="59" t="s">
        <v>455</v>
      </c>
      <c r="C32" s="60" t="s">
        <v>456</v>
      </c>
      <c r="D32" s="60" t="s">
        <v>457</v>
      </c>
      <c r="E32" s="61" t="s">
        <v>458</v>
      </c>
      <c r="F32" s="60" t="s">
        <v>154</v>
      </c>
      <c r="G32" s="215">
        <v>1</v>
      </c>
      <c r="H32" s="216" t="s">
        <v>459</v>
      </c>
      <c r="I32" s="62" t="s">
        <v>212</v>
      </c>
      <c r="J32" s="216" t="s">
        <v>460</v>
      </c>
      <c r="K32" s="216" t="s">
        <v>119</v>
      </c>
      <c r="L32" s="216" t="s">
        <v>461</v>
      </c>
      <c r="M32" s="60" t="s">
        <v>96</v>
      </c>
      <c r="N32" s="224">
        <v>44986</v>
      </c>
      <c r="O32" s="225">
        <v>45289</v>
      </c>
      <c r="P32" s="119" t="s">
        <v>159</v>
      </c>
      <c r="Q32" s="226"/>
      <c r="R32" s="227"/>
      <c r="S32" s="226">
        <v>0.1</v>
      </c>
      <c r="T32" s="227"/>
      <c r="U32" s="226"/>
      <c r="V32" s="227">
        <v>0.4</v>
      </c>
      <c r="W32" s="226"/>
      <c r="X32" s="227"/>
      <c r="Y32" s="226">
        <v>0.7</v>
      </c>
      <c r="Z32" s="227"/>
      <c r="AA32" s="226"/>
      <c r="AB32" s="228">
        <v>1</v>
      </c>
      <c r="AC32" s="67" t="s">
        <v>462</v>
      </c>
      <c r="AD32" s="68" t="s">
        <v>463</v>
      </c>
      <c r="AE32" s="69" t="s">
        <v>464</v>
      </c>
      <c r="AF32" s="70" t="s">
        <v>104</v>
      </c>
      <c r="AG32" s="69" t="s">
        <v>104</v>
      </c>
      <c r="AH32" s="730">
        <v>66341264</v>
      </c>
      <c r="AI32" s="861"/>
      <c r="AJ32" s="1168"/>
      <c r="AK32" s="125">
        <v>0.1</v>
      </c>
      <c r="AL32" s="176" t="s">
        <v>465</v>
      </c>
      <c r="AM32" s="176" t="s">
        <v>466</v>
      </c>
      <c r="AN32" s="153">
        <f>IFERROR(AK32/S32,"No reporta avance para el período")</f>
        <v>1</v>
      </c>
      <c r="AO32" s="154" t="str">
        <f t="shared" si="0"/>
        <v>Satisfactorio</v>
      </c>
      <c r="AP32" s="229">
        <f>+IFERROR(SUM($AK32,$AX32,$BJ32),0)</f>
        <v>0.5</v>
      </c>
      <c r="AQ32" s="156" t="s">
        <v>467</v>
      </c>
      <c r="AR32" s="211">
        <v>0</v>
      </c>
      <c r="AS32" s="211">
        <v>0</v>
      </c>
      <c r="AT32" s="1194"/>
      <c r="AU32" s="1196"/>
      <c r="AV32" s="1196"/>
      <c r="AW32" s="1185"/>
      <c r="AX32" s="385">
        <v>0.4</v>
      </c>
      <c r="AY32" s="342" t="s">
        <v>468</v>
      </c>
      <c r="AZ32" s="342" t="s">
        <v>469</v>
      </c>
      <c r="BA32" s="76">
        <f>IFERROR(AX32/V32,"No reporta avance para el período")</f>
        <v>1</v>
      </c>
      <c r="BB32" s="77" t="str">
        <f t="shared" si="1"/>
        <v>Satisfactorio</v>
      </c>
      <c r="BC32" s="88">
        <f>+IFERROR(SUM($AK32,$AX32,$BK32,$BX32,#REF!,$CU32),0)</f>
        <v>0</v>
      </c>
      <c r="BD32" s="103" t="s">
        <v>103</v>
      </c>
      <c r="BE32" s="221">
        <v>0</v>
      </c>
      <c r="BF32" s="221">
        <v>0</v>
      </c>
      <c r="BG32" s="893"/>
      <c r="BH32" s="893"/>
      <c r="BI32" s="893">
        <v>0</v>
      </c>
      <c r="BK32" s="230">
        <v>0.7</v>
      </c>
      <c r="BL32" s="176" t="s">
        <v>470</v>
      </c>
      <c r="BM32" s="176" t="s">
        <v>471</v>
      </c>
      <c r="BN32" s="203">
        <f>IFERROR(BK32/Y32,"No reporta avance para el período")</f>
        <v>1</v>
      </c>
      <c r="BO32" s="77" t="str">
        <f t="shared" si="3"/>
        <v>Satisfactorio</v>
      </c>
      <c r="BP32" s="204">
        <v>1</v>
      </c>
      <c r="BQ32" s="81" t="s">
        <v>103</v>
      </c>
      <c r="BR32" s="713" t="s">
        <v>472</v>
      </c>
      <c r="BS32" s="231">
        <v>0</v>
      </c>
      <c r="BT32" s="1096"/>
      <c r="BU32" s="1096"/>
      <c r="BV32" s="1096"/>
      <c r="BX32" s="173">
        <v>1</v>
      </c>
      <c r="BY32" s="111" t="s">
        <v>473</v>
      </c>
      <c r="BZ32" s="111" t="s">
        <v>474</v>
      </c>
      <c r="CA32" s="76">
        <f t="shared" ref="CA32:CA42" si="13">IFERROR(BX32/AB32,"No reporta avance para el período")</f>
        <v>1</v>
      </c>
      <c r="CB32" s="77" t="str">
        <f t="shared" si="5"/>
        <v>Satisfactorio</v>
      </c>
      <c r="CC32" s="88">
        <v>1</v>
      </c>
      <c r="CD32" s="81" t="s">
        <v>103</v>
      </c>
      <c r="CE32" s="175">
        <v>0</v>
      </c>
      <c r="CF32" s="175">
        <v>0</v>
      </c>
      <c r="CG32" s="834"/>
      <c r="CH32" s="834"/>
      <c r="CI32" s="834"/>
      <c r="CK32" s="672" t="s">
        <v>475</v>
      </c>
      <c r="CL32" s="673" t="s">
        <v>2652</v>
      </c>
    </row>
    <row r="33" spans="1:90" ht="353.25" customHeight="1" x14ac:dyDescent="0.35">
      <c r="A33" s="89"/>
      <c r="B33" s="59" t="s">
        <v>455</v>
      </c>
      <c r="C33" s="60" t="s">
        <v>456</v>
      </c>
      <c r="D33" s="60" t="s">
        <v>457</v>
      </c>
      <c r="E33" s="61" t="s">
        <v>476</v>
      </c>
      <c r="F33" s="60" t="s">
        <v>154</v>
      </c>
      <c r="G33" s="215">
        <v>1</v>
      </c>
      <c r="H33" s="216" t="s">
        <v>477</v>
      </c>
      <c r="I33" s="62" t="s">
        <v>212</v>
      </c>
      <c r="J33" s="216" t="s">
        <v>478</v>
      </c>
      <c r="K33" s="216" t="s">
        <v>119</v>
      </c>
      <c r="L33" s="216" t="s">
        <v>479</v>
      </c>
      <c r="M33" s="60" t="s">
        <v>96</v>
      </c>
      <c r="N33" s="224">
        <v>44928</v>
      </c>
      <c r="O33" s="225">
        <v>45289</v>
      </c>
      <c r="P33" s="119" t="s">
        <v>159</v>
      </c>
      <c r="Q33" s="226"/>
      <c r="R33" s="227"/>
      <c r="S33" s="226">
        <v>0.25</v>
      </c>
      <c r="T33" s="227"/>
      <c r="U33" s="226"/>
      <c r="V33" s="227">
        <v>0.5</v>
      </c>
      <c r="W33" s="226"/>
      <c r="X33" s="227"/>
      <c r="Y33" s="226">
        <v>0.75</v>
      </c>
      <c r="Z33" s="227"/>
      <c r="AA33" s="226"/>
      <c r="AB33" s="228">
        <v>1</v>
      </c>
      <c r="AC33" s="67" t="s">
        <v>462</v>
      </c>
      <c r="AD33" s="68" t="s">
        <v>463</v>
      </c>
      <c r="AE33" s="69" t="s">
        <v>464</v>
      </c>
      <c r="AF33" s="70" t="s">
        <v>104</v>
      </c>
      <c r="AG33" s="69" t="s">
        <v>104</v>
      </c>
      <c r="AH33" s="730">
        <v>0</v>
      </c>
      <c r="AI33" s="861"/>
      <c r="AJ33" s="1168"/>
      <c r="AK33" s="125">
        <v>0.25</v>
      </c>
      <c r="AL33" s="176" t="s">
        <v>480</v>
      </c>
      <c r="AM33" s="176" t="s">
        <v>481</v>
      </c>
      <c r="AN33" s="153">
        <f>IFERROR(AK33/S33,"No reporta avance para el período")</f>
        <v>1</v>
      </c>
      <c r="AO33" s="154" t="str">
        <f t="shared" si="0"/>
        <v>Satisfactorio</v>
      </c>
      <c r="AP33" s="229">
        <f>+IFERROR(SUM($AK33,$AX33,$BJ33),0)</f>
        <v>0.75</v>
      </c>
      <c r="AQ33" s="156" t="s">
        <v>467</v>
      </c>
      <c r="AR33" s="211" t="s">
        <v>482</v>
      </c>
      <c r="AS33" s="211">
        <v>89573538</v>
      </c>
      <c r="AT33" s="1194"/>
      <c r="AU33" s="1196"/>
      <c r="AV33" s="1196"/>
      <c r="AW33" s="1185"/>
      <c r="AX33" s="243">
        <v>0.5</v>
      </c>
      <c r="AY33" s="239" t="s">
        <v>483</v>
      </c>
      <c r="AZ33" s="176" t="s">
        <v>484</v>
      </c>
      <c r="BA33" s="76">
        <f>IFERROR(AX33/V33,"No reporta avance para el período")</f>
        <v>1</v>
      </c>
      <c r="BB33" s="77" t="str">
        <f t="shared" si="1"/>
        <v>Satisfactorio</v>
      </c>
      <c r="BC33" s="88">
        <f>+IFERROR(SUM($AK33,$AX33,$BK33,$BX33,#REF!,$CU33),0)</f>
        <v>0</v>
      </c>
      <c r="BD33" s="103" t="s">
        <v>103</v>
      </c>
      <c r="BE33" s="221">
        <v>393079391</v>
      </c>
      <c r="BF33" s="186">
        <v>187843386</v>
      </c>
      <c r="BG33" s="893"/>
      <c r="BH33" s="893"/>
      <c r="BI33" s="893">
        <v>0</v>
      </c>
      <c r="BK33" s="230">
        <v>0.75</v>
      </c>
      <c r="BL33" s="176" t="s">
        <v>485</v>
      </c>
      <c r="BM33" s="176" t="s">
        <v>486</v>
      </c>
      <c r="BN33" s="203">
        <f>IFERROR(BK33/Y33,"No reporta avance para el período")</f>
        <v>1</v>
      </c>
      <c r="BO33" s="77" t="str">
        <f t="shared" si="3"/>
        <v>Satisfactorio</v>
      </c>
      <c r="BP33" s="204">
        <v>1</v>
      </c>
      <c r="BQ33" s="81" t="s">
        <v>103</v>
      </c>
      <c r="BR33" s="713">
        <v>431274197</v>
      </c>
      <c r="BS33" s="231" t="s">
        <v>487</v>
      </c>
      <c r="BT33" s="1096"/>
      <c r="BU33" s="1096"/>
      <c r="BV33" s="1096"/>
      <c r="BX33" s="173">
        <v>1</v>
      </c>
      <c r="BY33" s="111" t="s">
        <v>488</v>
      </c>
      <c r="BZ33" s="111" t="s">
        <v>489</v>
      </c>
      <c r="CA33" s="76">
        <f t="shared" si="13"/>
        <v>1</v>
      </c>
      <c r="CB33" s="77" t="str">
        <f t="shared" si="5"/>
        <v>Satisfactorio</v>
      </c>
      <c r="CC33" s="88">
        <v>1</v>
      </c>
      <c r="CD33" s="81" t="s">
        <v>103</v>
      </c>
      <c r="CE33" s="232">
        <v>431274197</v>
      </c>
      <c r="CF33" s="232">
        <v>431274197</v>
      </c>
      <c r="CG33" s="834"/>
      <c r="CH33" s="834"/>
      <c r="CI33" s="834"/>
      <c r="CK33" s="672" t="s">
        <v>475</v>
      </c>
      <c r="CL33" s="673" t="s">
        <v>2675</v>
      </c>
    </row>
    <row r="34" spans="1:90" ht="353.25" customHeight="1" x14ac:dyDescent="0.35">
      <c r="A34" s="89"/>
      <c r="B34" s="59" t="s">
        <v>455</v>
      </c>
      <c r="C34" s="60" t="s">
        <v>456</v>
      </c>
      <c r="D34" s="60" t="s">
        <v>457</v>
      </c>
      <c r="E34" s="61" t="s">
        <v>490</v>
      </c>
      <c r="F34" s="60" t="s">
        <v>154</v>
      </c>
      <c r="G34" s="233">
        <v>1</v>
      </c>
      <c r="H34" s="234" t="s">
        <v>491</v>
      </c>
      <c r="I34" s="62" t="s">
        <v>92</v>
      </c>
      <c r="J34" s="234" t="s">
        <v>492</v>
      </c>
      <c r="K34" s="234" t="s">
        <v>119</v>
      </c>
      <c r="L34" s="234" t="s">
        <v>493</v>
      </c>
      <c r="M34" s="60" t="s">
        <v>96</v>
      </c>
      <c r="N34" s="235">
        <v>44928</v>
      </c>
      <c r="O34" s="225">
        <v>45289</v>
      </c>
      <c r="P34" s="119" t="s">
        <v>419</v>
      </c>
      <c r="Q34" s="236">
        <v>1</v>
      </c>
      <c r="R34" s="237">
        <v>1</v>
      </c>
      <c r="S34" s="236">
        <v>1</v>
      </c>
      <c r="T34" s="237">
        <v>1</v>
      </c>
      <c r="U34" s="236">
        <v>1</v>
      </c>
      <c r="V34" s="237">
        <v>1</v>
      </c>
      <c r="W34" s="236">
        <v>1</v>
      </c>
      <c r="X34" s="237">
        <v>1</v>
      </c>
      <c r="Y34" s="236">
        <v>1</v>
      </c>
      <c r="Z34" s="237">
        <v>1</v>
      </c>
      <c r="AA34" s="236">
        <v>1</v>
      </c>
      <c r="AB34" s="238">
        <v>1</v>
      </c>
      <c r="AC34" s="67" t="s">
        <v>462</v>
      </c>
      <c r="AD34" s="68" t="s">
        <v>494</v>
      </c>
      <c r="AE34" s="69" t="s">
        <v>464</v>
      </c>
      <c r="AF34" s="70" t="s">
        <v>104</v>
      </c>
      <c r="AG34" s="69" t="s">
        <v>104</v>
      </c>
      <c r="AH34" s="730">
        <v>0</v>
      </c>
      <c r="AI34" s="861"/>
      <c r="AJ34" s="1168"/>
      <c r="AK34" s="189">
        <v>1</v>
      </c>
      <c r="AL34" s="176" t="s">
        <v>495</v>
      </c>
      <c r="AM34" s="176" t="s">
        <v>496</v>
      </c>
      <c r="AN34" s="153">
        <f>IFERROR(AK34/Q34,"No reporta avance para el período")</f>
        <v>1</v>
      </c>
      <c r="AO34" s="154" t="str">
        <f t="shared" si="0"/>
        <v>Satisfactorio</v>
      </c>
      <c r="AP34" s="229">
        <v>1</v>
      </c>
      <c r="AQ34" s="156" t="s">
        <v>467</v>
      </c>
      <c r="AR34" s="211">
        <v>0</v>
      </c>
      <c r="AS34" s="211">
        <v>0</v>
      </c>
      <c r="AT34" s="1194"/>
      <c r="AU34" s="1196"/>
      <c r="AV34" s="1196"/>
      <c r="AW34" s="1185"/>
      <c r="AX34" s="243">
        <v>1</v>
      </c>
      <c r="AY34" s="239" t="s">
        <v>497</v>
      </c>
      <c r="AZ34" s="239" t="s">
        <v>498</v>
      </c>
      <c r="BA34" s="76">
        <f>IFERROR(AX34/V34,"No reporta avance para el período")</f>
        <v>1</v>
      </c>
      <c r="BB34" s="77" t="str">
        <f t="shared" si="1"/>
        <v>Satisfactorio</v>
      </c>
      <c r="BC34" s="88">
        <v>1</v>
      </c>
      <c r="BD34" s="103" t="s">
        <v>103</v>
      </c>
      <c r="BE34" s="221">
        <v>0</v>
      </c>
      <c r="BF34" s="221">
        <v>0</v>
      </c>
      <c r="BG34" s="893"/>
      <c r="BH34" s="893"/>
      <c r="BI34" s="893">
        <v>0</v>
      </c>
      <c r="BK34" s="230">
        <v>1</v>
      </c>
      <c r="BL34" s="176" t="s">
        <v>499</v>
      </c>
      <c r="BM34" s="239" t="s">
        <v>500</v>
      </c>
      <c r="BN34" s="203">
        <f>IFERROR(BK34/Y34,"No reporta avance para el período")</f>
        <v>1</v>
      </c>
      <c r="BO34" s="77" t="str">
        <f t="shared" si="3"/>
        <v>Satisfactorio</v>
      </c>
      <c r="BP34" s="204">
        <v>1</v>
      </c>
      <c r="BQ34" s="81" t="s">
        <v>103</v>
      </c>
      <c r="BR34" s="713" t="s">
        <v>472</v>
      </c>
      <c r="BS34" s="231">
        <v>0</v>
      </c>
      <c r="BT34" s="1096"/>
      <c r="BU34" s="1096"/>
      <c r="BV34" s="1096"/>
      <c r="BX34" s="173">
        <f>9170451/9170451</f>
        <v>1</v>
      </c>
      <c r="BY34" s="146" t="s">
        <v>501</v>
      </c>
      <c r="BZ34" s="146" t="s">
        <v>502</v>
      </c>
      <c r="CA34" s="203">
        <f t="shared" si="13"/>
        <v>1</v>
      </c>
      <c r="CB34" s="77" t="str">
        <f t="shared" si="5"/>
        <v>Satisfactorio</v>
      </c>
      <c r="CC34" s="88">
        <v>1</v>
      </c>
      <c r="CD34" s="81" t="s">
        <v>103</v>
      </c>
      <c r="CE34" s="175">
        <v>0</v>
      </c>
      <c r="CF34" s="175">
        <v>0</v>
      </c>
      <c r="CG34" s="834"/>
      <c r="CH34" s="834"/>
      <c r="CI34" s="834"/>
      <c r="CK34" s="672" t="s">
        <v>475</v>
      </c>
      <c r="CL34" s="673" t="s">
        <v>503</v>
      </c>
    </row>
    <row r="35" spans="1:90" ht="235.5" customHeight="1" x14ac:dyDescent="0.35">
      <c r="A35" s="89"/>
      <c r="B35" s="59" t="s">
        <v>455</v>
      </c>
      <c r="C35" s="60" t="s">
        <v>456</v>
      </c>
      <c r="D35" s="60" t="s">
        <v>457</v>
      </c>
      <c r="E35" s="61" t="s">
        <v>504</v>
      </c>
      <c r="F35" s="60" t="s">
        <v>154</v>
      </c>
      <c r="G35" s="233">
        <v>1</v>
      </c>
      <c r="H35" s="234" t="s">
        <v>505</v>
      </c>
      <c r="I35" s="62" t="s">
        <v>212</v>
      </c>
      <c r="J35" s="216" t="s">
        <v>506</v>
      </c>
      <c r="K35" s="234" t="s">
        <v>119</v>
      </c>
      <c r="L35" s="234" t="s">
        <v>507</v>
      </c>
      <c r="M35" s="60" t="s">
        <v>96</v>
      </c>
      <c r="N35" s="235">
        <v>44928</v>
      </c>
      <c r="O35" s="225">
        <v>45289</v>
      </c>
      <c r="P35" s="119" t="s">
        <v>159</v>
      </c>
      <c r="Q35" s="240"/>
      <c r="R35" s="241"/>
      <c r="S35" s="240">
        <v>0.25</v>
      </c>
      <c r="T35" s="241"/>
      <c r="U35" s="240"/>
      <c r="V35" s="241">
        <v>0.5</v>
      </c>
      <c r="W35" s="240"/>
      <c r="X35" s="241"/>
      <c r="Y35" s="240">
        <v>0.75</v>
      </c>
      <c r="Z35" s="241"/>
      <c r="AA35" s="240"/>
      <c r="AB35" s="242">
        <v>1</v>
      </c>
      <c r="AC35" s="67" t="s">
        <v>462</v>
      </c>
      <c r="AD35" s="68" t="s">
        <v>494</v>
      </c>
      <c r="AE35" s="69" t="s">
        <v>464</v>
      </c>
      <c r="AF35" s="70" t="s">
        <v>104</v>
      </c>
      <c r="AG35" s="69" t="s">
        <v>104</v>
      </c>
      <c r="AH35" s="730">
        <v>0</v>
      </c>
      <c r="AI35" s="861"/>
      <c r="AJ35" s="1168"/>
      <c r="AK35" s="189">
        <v>0.25</v>
      </c>
      <c r="AL35" s="176" t="s">
        <v>508</v>
      </c>
      <c r="AM35" s="176" t="s">
        <v>509</v>
      </c>
      <c r="AN35" s="153">
        <f t="shared" ref="AN35:AN97" si="14">IFERROR(AK35/S35,"No reporta avance para el período")</f>
        <v>1</v>
      </c>
      <c r="AO35" s="154" t="str">
        <f t="shared" si="0"/>
        <v>Satisfactorio</v>
      </c>
      <c r="AP35" s="229">
        <f>+IFERROR(SUM($AK35,$AX35,$BJ35),0)</f>
        <v>0.75</v>
      </c>
      <c r="AQ35" s="156" t="s">
        <v>467</v>
      </c>
      <c r="AR35" s="211">
        <v>0</v>
      </c>
      <c r="AS35" s="211">
        <v>0</v>
      </c>
      <c r="AT35" s="1194"/>
      <c r="AU35" s="1196"/>
      <c r="AV35" s="1196"/>
      <c r="AW35" s="1185"/>
      <c r="AX35" s="243">
        <v>0.5</v>
      </c>
      <c r="AY35" s="176" t="s">
        <v>510</v>
      </c>
      <c r="AZ35" s="176" t="s">
        <v>511</v>
      </c>
      <c r="BA35" s="76">
        <f>IFERROR(AX35/V35,"No reporta avance para el período")</f>
        <v>1</v>
      </c>
      <c r="BB35" s="77" t="str">
        <f t="shared" si="1"/>
        <v>Satisfactorio</v>
      </c>
      <c r="BC35" s="88">
        <f>+IFERROR(SUM($AK35,$AX35,$BK35,$BX35,#REF!,$CU35),0)</f>
        <v>0</v>
      </c>
      <c r="BD35" s="103" t="s">
        <v>103</v>
      </c>
      <c r="BE35" s="163" t="s">
        <v>512</v>
      </c>
      <c r="BF35" s="163" t="s">
        <v>512</v>
      </c>
      <c r="BG35" s="893"/>
      <c r="BH35" s="893"/>
      <c r="BI35" s="893">
        <v>0</v>
      </c>
      <c r="BK35" s="243">
        <v>0.75</v>
      </c>
      <c r="BL35" s="176" t="s">
        <v>513</v>
      </c>
      <c r="BM35" s="176" t="s">
        <v>514</v>
      </c>
      <c r="BN35" s="203">
        <f>IFERROR(BK35/Y35,"No reporta avance para el período")</f>
        <v>1</v>
      </c>
      <c r="BO35" s="77" t="str">
        <f t="shared" si="3"/>
        <v>Satisfactorio</v>
      </c>
      <c r="BP35" s="204">
        <v>1</v>
      </c>
      <c r="BQ35" s="81" t="s">
        <v>103</v>
      </c>
      <c r="BR35" s="713">
        <v>0</v>
      </c>
      <c r="BS35" s="231">
        <v>0</v>
      </c>
      <c r="BT35" s="1096"/>
      <c r="BU35" s="1096"/>
      <c r="BV35" s="1096"/>
      <c r="BX35" s="244">
        <v>1</v>
      </c>
      <c r="BY35" s="342" t="s">
        <v>515</v>
      </c>
      <c r="BZ35" s="342" t="s">
        <v>516</v>
      </c>
      <c r="CA35" s="76">
        <f t="shared" si="13"/>
        <v>1</v>
      </c>
      <c r="CB35" s="77" t="str">
        <f t="shared" si="5"/>
        <v>Satisfactorio</v>
      </c>
      <c r="CC35" s="88">
        <v>1</v>
      </c>
      <c r="CD35" s="81" t="s">
        <v>103</v>
      </c>
      <c r="CE35" s="175">
        <v>0</v>
      </c>
      <c r="CF35" s="175">
        <v>0</v>
      </c>
      <c r="CG35" s="834"/>
      <c r="CH35" s="834"/>
      <c r="CI35" s="834"/>
      <c r="CK35" s="672" t="s">
        <v>475</v>
      </c>
      <c r="CL35" s="673" t="s">
        <v>2676</v>
      </c>
    </row>
    <row r="36" spans="1:90" ht="109.5" customHeight="1" x14ac:dyDescent="0.35">
      <c r="A36" s="89"/>
      <c r="B36" s="59" t="s">
        <v>455</v>
      </c>
      <c r="C36" s="60" t="s">
        <v>456</v>
      </c>
      <c r="D36" s="60" t="s">
        <v>457</v>
      </c>
      <c r="E36" s="61" t="s">
        <v>517</v>
      </c>
      <c r="F36" s="60" t="s">
        <v>154</v>
      </c>
      <c r="G36" s="233">
        <v>1</v>
      </c>
      <c r="H36" s="234" t="s">
        <v>518</v>
      </c>
      <c r="I36" s="62" t="s">
        <v>212</v>
      </c>
      <c r="J36" s="245" t="s">
        <v>519</v>
      </c>
      <c r="K36" s="234" t="s">
        <v>119</v>
      </c>
      <c r="L36" s="234" t="s">
        <v>520</v>
      </c>
      <c r="M36" s="60" t="s">
        <v>96</v>
      </c>
      <c r="N36" s="235">
        <v>44928</v>
      </c>
      <c r="O36" s="225">
        <v>45289</v>
      </c>
      <c r="P36" s="119" t="s">
        <v>159</v>
      </c>
      <c r="Q36" s="240"/>
      <c r="R36" s="241"/>
      <c r="S36" s="240">
        <v>0.2</v>
      </c>
      <c r="T36" s="241"/>
      <c r="U36" s="240"/>
      <c r="V36" s="241">
        <v>0.4</v>
      </c>
      <c r="W36" s="240"/>
      <c r="X36" s="241"/>
      <c r="Y36" s="240">
        <v>0.6</v>
      </c>
      <c r="Z36" s="241"/>
      <c r="AA36" s="240"/>
      <c r="AB36" s="242">
        <v>1</v>
      </c>
      <c r="AC36" s="67" t="s">
        <v>462</v>
      </c>
      <c r="AD36" s="68" t="s">
        <v>463</v>
      </c>
      <c r="AE36" s="69" t="s">
        <v>464</v>
      </c>
      <c r="AF36" s="70" t="s">
        <v>104</v>
      </c>
      <c r="AG36" s="69" t="s">
        <v>104</v>
      </c>
      <c r="AH36" s="730">
        <v>31546690</v>
      </c>
      <c r="AI36" s="861"/>
      <c r="AJ36" s="1168"/>
      <c r="AK36" s="125">
        <v>0.2</v>
      </c>
      <c r="AL36" s="176" t="s">
        <v>521</v>
      </c>
      <c r="AM36" s="176" t="s">
        <v>522</v>
      </c>
      <c r="AN36" s="153">
        <f t="shared" si="14"/>
        <v>1</v>
      </c>
      <c r="AO36" s="154" t="str">
        <f t="shared" si="0"/>
        <v>Satisfactorio</v>
      </c>
      <c r="AP36" s="229">
        <f>+IFERROR(SUM($AK36,$AX36,$BJ36),0)</f>
        <v>0.60000000000000009</v>
      </c>
      <c r="AQ36" s="156" t="s">
        <v>467</v>
      </c>
      <c r="AR36" s="211">
        <v>31546690</v>
      </c>
      <c r="AS36" s="211">
        <v>7886673</v>
      </c>
      <c r="AT36" s="1194"/>
      <c r="AU36" s="1196"/>
      <c r="AV36" s="1196"/>
      <c r="AW36" s="1185"/>
      <c r="AX36" s="243">
        <v>0.4</v>
      </c>
      <c r="AY36" s="176" t="s">
        <v>523</v>
      </c>
      <c r="AZ36" s="176" t="s">
        <v>524</v>
      </c>
      <c r="BA36" s="76">
        <f>IFERROR(AX36/V36,"No reporta avance para el período")</f>
        <v>1</v>
      </c>
      <c r="BB36" s="77" t="str">
        <f t="shared" si="1"/>
        <v>Satisfactorio</v>
      </c>
      <c r="BC36" s="88">
        <f>+IFERROR(SUM($AK36,$AX36,$BK36,$BX36,#REF!,$CU36),0)</f>
        <v>0</v>
      </c>
      <c r="BD36" s="103" t="s">
        <v>103</v>
      </c>
      <c r="BE36" s="221" t="s">
        <v>525</v>
      </c>
      <c r="BF36" s="186" t="s">
        <v>526</v>
      </c>
      <c r="BG36" s="893"/>
      <c r="BH36" s="893"/>
      <c r="BI36" s="893">
        <v>0</v>
      </c>
      <c r="BK36" s="230">
        <v>0.6</v>
      </c>
      <c r="BL36" s="176" t="s">
        <v>527</v>
      </c>
      <c r="BM36" s="176" t="s">
        <v>528</v>
      </c>
      <c r="BN36" s="203">
        <f>IFERROR(BK36/Y36,"No reporta avance para el período")</f>
        <v>1</v>
      </c>
      <c r="BO36" s="77" t="str">
        <f t="shared" si="3"/>
        <v>Satisfactorio</v>
      </c>
      <c r="BP36" s="204">
        <v>1</v>
      </c>
      <c r="BQ36" s="81" t="s">
        <v>103</v>
      </c>
      <c r="BR36" s="713">
        <v>45274189</v>
      </c>
      <c r="BS36" s="231" t="s">
        <v>529</v>
      </c>
      <c r="BT36" s="1096"/>
      <c r="BU36" s="1096"/>
      <c r="BV36" s="1096"/>
      <c r="BX36" s="173">
        <f>20%+80%</f>
        <v>1</v>
      </c>
      <c r="BY36" s="146" t="s">
        <v>530</v>
      </c>
      <c r="BZ36" s="146" t="s">
        <v>531</v>
      </c>
      <c r="CA36" s="76">
        <f t="shared" si="13"/>
        <v>1</v>
      </c>
      <c r="CB36" s="77" t="str">
        <f t="shared" si="5"/>
        <v>Satisfactorio</v>
      </c>
      <c r="CC36" s="88">
        <v>1</v>
      </c>
      <c r="CD36" s="81" t="s">
        <v>103</v>
      </c>
      <c r="CE36" s="232">
        <v>45274189</v>
      </c>
      <c r="CF36" s="232">
        <v>45274189</v>
      </c>
      <c r="CG36" s="834"/>
      <c r="CH36" s="834"/>
      <c r="CI36" s="834"/>
      <c r="CK36" s="672" t="s">
        <v>475</v>
      </c>
      <c r="CL36" s="673" t="s">
        <v>532</v>
      </c>
    </row>
    <row r="37" spans="1:90" ht="170.25" customHeight="1" x14ac:dyDescent="0.35">
      <c r="A37" s="89"/>
      <c r="B37" s="59" t="s">
        <v>455</v>
      </c>
      <c r="C37" s="60" t="s">
        <v>456</v>
      </c>
      <c r="D37" s="60" t="s">
        <v>457</v>
      </c>
      <c r="E37" s="61" t="s">
        <v>533</v>
      </c>
      <c r="F37" s="60" t="s">
        <v>154</v>
      </c>
      <c r="G37" s="246">
        <v>1</v>
      </c>
      <c r="H37" s="247" t="s">
        <v>534</v>
      </c>
      <c r="I37" s="62" t="s">
        <v>212</v>
      </c>
      <c r="J37" s="248" t="s">
        <v>535</v>
      </c>
      <c r="K37" s="247" t="s">
        <v>119</v>
      </c>
      <c r="L37" s="247" t="s">
        <v>536</v>
      </c>
      <c r="M37" s="60" t="s">
        <v>96</v>
      </c>
      <c r="N37" s="235">
        <v>44928</v>
      </c>
      <c r="O37" s="249">
        <v>45289</v>
      </c>
      <c r="P37" s="119" t="s">
        <v>97</v>
      </c>
      <c r="Q37" s="250"/>
      <c r="R37" s="251"/>
      <c r="S37" s="250"/>
      <c r="T37" s="252">
        <v>0.4</v>
      </c>
      <c r="U37" s="250"/>
      <c r="V37" s="251"/>
      <c r="W37" s="250"/>
      <c r="X37" s="253">
        <v>0.6</v>
      </c>
      <c r="Y37" s="250"/>
      <c r="Z37" s="251"/>
      <c r="AA37" s="250"/>
      <c r="AB37" s="254">
        <v>1</v>
      </c>
      <c r="AC37" s="67" t="s">
        <v>462</v>
      </c>
      <c r="AD37" s="68" t="s">
        <v>463</v>
      </c>
      <c r="AE37" s="69" t="s">
        <v>464</v>
      </c>
      <c r="AF37" s="70" t="s">
        <v>104</v>
      </c>
      <c r="AG37" s="69" t="s">
        <v>104</v>
      </c>
      <c r="AH37" s="730">
        <v>66509114</v>
      </c>
      <c r="AI37" s="861"/>
      <c r="AJ37" s="1168"/>
      <c r="AK37" s="125">
        <v>0</v>
      </c>
      <c r="AL37" s="258" t="s">
        <v>103</v>
      </c>
      <c r="AM37" s="258" t="s">
        <v>103</v>
      </c>
      <c r="AN37" s="153" t="str">
        <f t="shared" si="14"/>
        <v>No reporta avance para el período</v>
      </c>
      <c r="AO37" s="87" t="str">
        <f t="shared" si="0"/>
        <v>No Aplica</v>
      </c>
      <c r="AP37" s="229">
        <f>+IFERROR(SUM($AK37,$AX37,$BJ37),0)</f>
        <v>0.40560000000000002</v>
      </c>
      <c r="AQ37" s="140" t="s">
        <v>103</v>
      </c>
      <c r="AR37" s="211">
        <v>66509114</v>
      </c>
      <c r="AS37" s="211">
        <v>0</v>
      </c>
      <c r="AT37" s="1194"/>
      <c r="AU37" s="1196"/>
      <c r="AV37" s="1196"/>
      <c r="AW37" s="1185"/>
      <c r="AX37" s="243">
        <v>0.40560000000000002</v>
      </c>
      <c r="AY37" s="176" t="s">
        <v>537</v>
      </c>
      <c r="AZ37" s="437" t="s">
        <v>538</v>
      </c>
      <c r="BA37" s="76">
        <f>IFERROR(AX37/T37,"No reporta avance para el período")</f>
        <v>1.014</v>
      </c>
      <c r="BB37" s="77" t="str">
        <f t="shared" si="1"/>
        <v>Satisfactorio</v>
      </c>
      <c r="BC37" s="88">
        <f>+IFERROR(SUM($AK37,$AX37,$BK37,$BX37,#REF!,$CU37),0)</f>
        <v>0</v>
      </c>
      <c r="BD37" s="103" t="s">
        <v>103</v>
      </c>
      <c r="BE37" s="221" t="s">
        <v>539</v>
      </c>
      <c r="BF37" s="255">
        <v>0</v>
      </c>
      <c r="BG37" s="893"/>
      <c r="BH37" s="893"/>
      <c r="BI37" s="893">
        <v>0</v>
      </c>
      <c r="BK37" s="230">
        <v>0.6</v>
      </c>
      <c r="BL37" s="176" t="s">
        <v>540</v>
      </c>
      <c r="BM37" s="176" t="s">
        <v>541</v>
      </c>
      <c r="BN37" s="203">
        <f>IFERROR(BK37/X37,"No reporta avance para el período")</f>
        <v>1</v>
      </c>
      <c r="BO37" s="77" t="str">
        <f t="shared" si="3"/>
        <v>Satisfactorio</v>
      </c>
      <c r="BP37" s="204">
        <v>1</v>
      </c>
      <c r="BQ37" s="81" t="s">
        <v>103</v>
      </c>
      <c r="BR37" s="713">
        <v>76969760</v>
      </c>
      <c r="BS37" s="231">
        <v>0</v>
      </c>
      <c r="BT37" s="1096"/>
      <c r="BU37" s="1096"/>
      <c r="BV37" s="1096"/>
      <c r="BX37" s="173">
        <f>100/100</f>
        <v>1</v>
      </c>
      <c r="BY37" s="146" t="s">
        <v>542</v>
      </c>
      <c r="BZ37" s="111" t="s">
        <v>543</v>
      </c>
      <c r="CA37" s="76">
        <f t="shared" si="13"/>
        <v>1</v>
      </c>
      <c r="CB37" s="77" t="str">
        <f t="shared" si="5"/>
        <v>Satisfactorio</v>
      </c>
      <c r="CC37" s="88">
        <v>1</v>
      </c>
      <c r="CD37" s="81" t="s">
        <v>103</v>
      </c>
      <c r="CE37" s="232">
        <v>91921328</v>
      </c>
      <c r="CF37" s="232">
        <v>91921328</v>
      </c>
      <c r="CG37" s="834"/>
      <c r="CH37" s="834"/>
      <c r="CI37" s="834"/>
      <c r="CK37" s="672" t="s">
        <v>475</v>
      </c>
      <c r="CL37" s="673" t="s">
        <v>544</v>
      </c>
    </row>
    <row r="38" spans="1:90" ht="75" customHeight="1" x14ac:dyDescent="0.35">
      <c r="A38" s="89"/>
      <c r="B38" s="59" t="s">
        <v>455</v>
      </c>
      <c r="C38" s="60" t="s">
        <v>456</v>
      </c>
      <c r="D38" s="60" t="s">
        <v>457</v>
      </c>
      <c r="E38" s="61" t="s">
        <v>545</v>
      </c>
      <c r="F38" s="60" t="s">
        <v>154</v>
      </c>
      <c r="G38" s="246">
        <v>1</v>
      </c>
      <c r="H38" s="247" t="s">
        <v>546</v>
      </c>
      <c r="I38" s="62" t="s">
        <v>156</v>
      </c>
      <c r="J38" s="247" t="s">
        <v>547</v>
      </c>
      <c r="K38" s="247" t="s">
        <v>119</v>
      </c>
      <c r="L38" s="247" t="s">
        <v>548</v>
      </c>
      <c r="M38" s="60" t="s">
        <v>96</v>
      </c>
      <c r="N38" s="235">
        <v>44928</v>
      </c>
      <c r="O38" s="249">
        <v>45289</v>
      </c>
      <c r="P38" s="119" t="s">
        <v>419</v>
      </c>
      <c r="Q38" s="256">
        <v>1</v>
      </c>
      <c r="R38" s="252">
        <v>1</v>
      </c>
      <c r="S38" s="256">
        <v>1</v>
      </c>
      <c r="T38" s="252">
        <v>1</v>
      </c>
      <c r="U38" s="256">
        <v>1</v>
      </c>
      <c r="V38" s="252">
        <v>1</v>
      </c>
      <c r="W38" s="256">
        <v>1</v>
      </c>
      <c r="X38" s="252">
        <v>1</v>
      </c>
      <c r="Y38" s="256">
        <v>1</v>
      </c>
      <c r="Z38" s="252">
        <v>1</v>
      </c>
      <c r="AA38" s="256">
        <v>1</v>
      </c>
      <c r="AB38" s="254">
        <v>1</v>
      </c>
      <c r="AC38" s="67" t="s">
        <v>462</v>
      </c>
      <c r="AD38" s="68" t="s">
        <v>463</v>
      </c>
      <c r="AE38" s="69" t="s">
        <v>464</v>
      </c>
      <c r="AF38" s="70" t="s">
        <v>104</v>
      </c>
      <c r="AG38" s="69" t="s">
        <v>104</v>
      </c>
      <c r="AH38" s="730">
        <v>51752539</v>
      </c>
      <c r="AI38" s="861"/>
      <c r="AJ38" s="1168"/>
      <c r="AK38" s="189">
        <v>1</v>
      </c>
      <c r="AL38" s="176" t="s">
        <v>549</v>
      </c>
      <c r="AM38" s="176" t="s">
        <v>550</v>
      </c>
      <c r="AN38" s="153">
        <f t="shared" si="14"/>
        <v>1</v>
      </c>
      <c r="AO38" s="154" t="str">
        <f t="shared" si="0"/>
        <v>Satisfactorio</v>
      </c>
      <c r="AP38" s="229">
        <f>+IFERROR(SUM($AK38,$AK38,$AK38),0)</f>
        <v>3</v>
      </c>
      <c r="AQ38" s="156" t="s">
        <v>467</v>
      </c>
      <c r="AR38" s="211">
        <v>51752539</v>
      </c>
      <c r="AS38" s="211">
        <v>12938135</v>
      </c>
      <c r="AT38" s="1194"/>
      <c r="AU38" s="1196"/>
      <c r="AV38" s="1196"/>
      <c r="AW38" s="1185"/>
      <c r="AX38" s="243">
        <v>1</v>
      </c>
      <c r="AY38" s="176" t="s">
        <v>551</v>
      </c>
      <c r="AZ38" s="176" t="s">
        <v>552</v>
      </c>
      <c r="BA38" s="76">
        <f t="shared" ref="BA38:BA44" si="15">IFERROR(AX38/V38,"No reporta avance para el período")</f>
        <v>1</v>
      </c>
      <c r="BB38" s="77" t="str">
        <f t="shared" si="1"/>
        <v>Satisfactorio</v>
      </c>
      <c r="BC38" s="88">
        <v>1</v>
      </c>
      <c r="BD38" s="103" t="s">
        <v>103</v>
      </c>
      <c r="BE38" s="221">
        <v>51752539</v>
      </c>
      <c r="BF38" s="186">
        <v>25876270</v>
      </c>
      <c r="BG38" s="893"/>
      <c r="BH38" s="893"/>
      <c r="BI38" s="893">
        <v>0</v>
      </c>
      <c r="BK38" s="230">
        <v>1</v>
      </c>
      <c r="BL38" s="176" t="s">
        <v>551</v>
      </c>
      <c r="BM38" s="176" t="s">
        <v>553</v>
      </c>
      <c r="BN38" s="203">
        <f>IFERROR(BK38/Y38,"No reporta avance para el período")</f>
        <v>1</v>
      </c>
      <c r="BO38" s="77" t="str">
        <f t="shared" si="3"/>
        <v>Satisfactorio</v>
      </c>
      <c r="BP38" s="204">
        <v>1</v>
      </c>
      <c r="BQ38" s="81" t="s">
        <v>103</v>
      </c>
      <c r="BR38" s="713">
        <v>71288918</v>
      </c>
      <c r="BS38" s="231" t="s">
        <v>554</v>
      </c>
      <c r="BT38" s="1096"/>
      <c r="BU38" s="1096"/>
      <c r="BV38" s="1096"/>
      <c r="BX38" s="173">
        <f>100/100</f>
        <v>1</v>
      </c>
      <c r="BY38" s="111" t="s">
        <v>551</v>
      </c>
      <c r="BZ38" s="111" t="s">
        <v>555</v>
      </c>
      <c r="CA38" s="203">
        <f t="shared" si="13"/>
        <v>1</v>
      </c>
      <c r="CB38" s="77" t="str">
        <f t="shared" si="5"/>
        <v>Satisfactorio</v>
      </c>
      <c r="CC38" s="88">
        <v>1</v>
      </c>
      <c r="CD38" s="81" t="s">
        <v>103</v>
      </c>
      <c r="CE38" s="232">
        <v>71288918</v>
      </c>
      <c r="CF38" s="232">
        <v>71288918</v>
      </c>
      <c r="CG38" s="834"/>
      <c r="CH38" s="834"/>
      <c r="CI38" s="834"/>
      <c r="CK38" s="672" t="s">
        <v>475</v>
      </c>
      <c r="CL38" s="673" t="s">
        <v>556</v>
      </c>
    </row>
    <row r="39" spans="1:90" ht="150.75" customHeight="1" x14ac:dyDescent="0.35">
      <c r="A39" s="89"/>
      <c r="B39" s="59" t="s">
        <v>455</v>
      </c>
      <c r="C39" s="60" t="s">
        <v>456</v>
      </c>
      <c r="D39" s="60" t="s">
        <v>457</v>
      </c>
      <c r="E39" s="61" t="s">
        <v>557</v>
      </c>
      <c r="F39" s="60" t="s">
        <v>154</v>
      </c>
      <c r="G39" s="246">
        <v>1</v>
      </c>
      <c r="H39" s="247" t="s">
        <v>558</v>
      </c>
      <c r="I39" s="62" t="s">
        <v>212</v>
      </c>
      <c r="J39" s="247" t="s">
        <v>559</v>
      </c>
      <c r="K39" s="247" t="s">
        <v>119</v>
      </c>
      <c r="L39" s="247" t="s">
        <v>560</v>
      </c>
      <c r="M39" s="60" t="s">
        <v>96</v>
      </c>
      <c r="N39" s="235">
        <v>44928</v>
      </c>
      <c r="O39" s="249">
        <v>45289</v>
      </c>
      <c r="P39" s="119" t="s">
        <v>561</v>
      </c>
      <c r="Q39" s="250"/>
      <c r="R39" s="251"/>
      <c r="S39" s="250"/>
      <c r="T39" s="251"/>
      <c r="U39" s="250"/>
      <c r="V39" s="253">
        <v>1</v>
      </c>
      <c r="W39" s="250"/>
      <c r="X39" s="251"/>
      <c r="Y39" s="250"/>
      <c r="Z39" s="251"/>
      <c r="AA39" s="250"/>
      <c r="AB39" s="254">
        <v>1</v>
      </c>
      <c r="AC39" s="67" t="s">
        <v>462</v>
      </c>
      <c r="AD39" s="68" t="s">
        <v>463</v>
      </c>
      <c r="AE39" s="69" t="s">
        <v>464</v>
      </c>
      <c r="AF39" s="70" t="s">
        <v>104</v>
      </c>
      <c r="AG39" s="69" t="s">
        <v>104</v>
      </c>
      <c r="AH39" s="730">
        <v>394511517</v>
      </c>
      <c r="AI39" s="861"/>
      <c r="AJ39" s="1168"/>
      <c r="AK39" s="125">
        <v>0</v>
      </c>
      <c r="AL39" s="258" t="s">
        <v>103</v>
      </c>
      <c r="AM39" s="258" t="s">
        <v>103</v>
      </c>
      <c r="AN39" s="153" t="str">
        <f t="shared" si="14"/>
        <v>No reporta avance para el período</v>
      </c>
      <c r="AO39" s="87" t="str">
        <f t="shared" si="0"/>
        <v>No Aplica</v>
      </c>
      <c r="AP39" s="229">
        <f>+IFERROR(SUM($AK39,$AX39,$BJ39),0)</f>
        <v>1</v>
      </c>
      <c r="AQ39" s="140" t="s">
        <v>103</v>
      </c>
      <c r="AR39" s="211">
        <v>322986255</v>
      </c>
      <c r="AS39" s="211">
        <v>0</v>
      </c>
      <c r="AT39" s="1194"/>
      <c r="AU39" s="1196"/>
      <c r="AV39" s="1196"/>
      <c r="AW39" s="1185"/>
      <c r="AX39" s="243">
        <v>1</v>
      </c>
      <c r="AY39" s="258" t="s">
        <v>562</v>
      </c>
      <c r="AZ39" s="176" t="s">
        <v>563</v>
      </c>
      <c r="BA39" s="76">
        <f t="shared" si="15"/>
        <v>1</v>
      </c>
      <c r="BB39" s="77" t="str">
        <f t="shared" si="1"/>
        <v>Satisfactorio</v>
      </c>
      <c r="BC39" s="88">
        <f>+IFERROR(SUM($AK39,$AX39,$BK39,$BX39,#REF!,$CU39),0)</f>
        <v>0</v>
      </c>
      <c r="BD39" s="103" t="s">
        <v>103</v>
      </c>
      <c r="BE39" s="221">
        <v>403571328</v>
      </c>
      <c r="BF39" s="186">
        <v>188354819</v>
      </c>
      <c r="BG39" s="893"/>
      <c r="BH39" s="893"/>
      <c r="BI39" s="893">
        <v>0</v>
      </c>
      <c r="BK39" s="230">
        <v>0</v>
      </c>
      <c r="BL39" s="258" t="s">
        <v>103</v>
      </c>
      <c r="BM39" s="258" t="s">
        <v>103</v>
      </c>
      <c r="BN39" s="203" t="str">
        <f>IFERROR(BK39/#REF!,"No reporta avance para el período")</f>
        <v>No reporta avance para el período</v>
      </c>
      <c r="BO39" s="77" t="str">
        <f t="shared" si="3"/>
        <v>No Aplica</v>
      </c>
      <c r="BP39" s="204">
        <f>+IFERROR(SUM($AK39,$AX39,$BK39,$BX39,#REF!,$CU39,$DH39,$DU39,$EH39),0)</f>
        <v>0</v>
      </c>
      <c r="BQ39" s="81" t="s">
        <v>103</v>
      </c>
      <c r="BR39" s="713">
        <v>431329924</v>
      </c>
      <c r="BS39" s="231">
        <v>0</v>
      </c>
      <c r="BT39" s="1096"/>
      <c r="BU39" s="1096"/>
      <c r="BV39" s="1096"/>
      <c r="BX39" s="173">
        <f>60% + 30% + 10%</f>
        <v>0.99999999999999989</v>
      </c>
      <c r="BY39" s="111" t="s">
        <v>564</v>
      </c>
      <c r="BZ39" s="146" t="s">
        <v>565</v>
      </c>
      <c r="CA39" s="203">
        <f t="shared" si="13"/>
        <v>0.99999999999999989</v>
      </c>
      <c r="CB39" s="77" t="str">
        <f t="shared" si="5"/>
        <v>Satisfactorio</v>
      </c>
      <c r="CC39" s="88">
        <v>1</v>
      </c>
      <c r="CD39" s="81" t="s">
        <v>103</v>
      </c>
      <c r="CE39" s="232">
        <v>431329924</v>
      </c>
      <c r="CF39" s="232">
        <v>431329924</v>
      </c>
      <c r="CG39" s="834"/>
      <c r="CH39" s="834"/>
      <c r="CI39" s="834"/>
      <c r="CK39" s="672" t="s">
        <v>475</v>
      </c>
      <c r="CL39" s="673" t="s">
        <v>2677</v>
      </c>
    </row>
    <row r="40" spans="1:90" ht="148.5" customHeight="1" x14ac:dyDescent="0.35">
      <c r="A40" s="89"/>
      <c r="B40" s="59" t="s">
        <v>455</v>
      </c>
      <c r="C40" s="60" t="s">
        <v>456</v>
      </c>
      <c r="D40" s="60" t="s">
        <v>457</v>
      </c>
      <c r="E40" s="61" t="s">
        <v>566</v>
      </c>
      <c r="F40" s="60" t="s">
        <v>275</v>
      </c>
      <c r="G40" s="215">
        <v>1</v>
      </c>
      <c r="H40" s="216" t="s">
        <v>567</v>
      </c>
      <c r="I40" s="62" t="s">
        <v>212</v>
      </c>
      <c r="J40" s="216" t="s">
        <v>568</v>
      </c>
      <c r="K40" s="216" t="s">
        <v>119</v>
      </c>
      <c r="L40" s="216" t="s">
        <v>569</v>
      </c>
      <c r="M40" s="60" t="s">
        <v>96</v>
      </c>
      <c r="N40" s="217">
        <v>44958</v>
      </c>
      <c r="O40" s="225">
        <v>45275</v>
      </c>
      <c r="P40" s="119" t="s">
        <v>159</v>
      </c>
      <c r="Q40" s="226"/>
      <c r="R40" s="227"/>
      <c r="S40" s="226">
        <v>0.25</v>
      </c>
      <c r="T40" s="227"/>
      <c r="U40" s="226"/>
      <c r="V40" s="227">
        <v>0.5</v>
      </c>
      <c r="W40" s="226"/>
      <c r="X40" s="227"/>
      <c r="Y40" s="226">
        <v>0.75</v>
      </c>
      <c r="Z40" s="227"/>
      <c r="AA40" s="226"/>
      <c r="AB40" s="228">
        <v>1</v>
      </c>
      <c r="AC40" s="67" t="s">
        <v>570</v>
      </c>
      <c r="AD40" s="68" t="s">
        <v>463</v>
      </c>
      <c r="AE40" s="69" t="s">
        <v>464</v>
      </c>
      <c r="AF40" s="70" t="s">
        <v>104</v>
      </c>
      <c r="AG40" s="69" t="s">
        <v>104</v>
      </c>
      <c r="AH40" s="730">
        <v>24997923.75</v>
      </c>
      <c r="AI40" s="861"/>
      <c r="AJ40" s="1168"/>
      <c r="AK40" s="189">
        <v>0.25</v>
      </c>
      <c r="AL40" s="176" t="s">
        <v>571</v>
      </c>
      <c r="AM40" s="176" t="s">
        <v>572</v>
      </c>
      <c r="AN40" s="153">
        <f t="shared" si="14"/>
        <v>1</v>
      </c>
      <c r="AO40" s="154" t="str">
        <f t="shared" si="0"/>
        <v>Satisfactorio</v>
      </c>
      <c r="AP40" s="229">
        <f>+IFERROR(SUM($AK40,$AX40,$BJ40),0)</f>
        <v>0.75</v>
      </c>
      <c r="AQ40" s="156" t="s">
        <v>467</v>
      </c>
      <c r="AR40" s="211">
        <v>24997924</v>
      </c>
      <c r="AS40" s="211">
        <v>6249481</v>
      </c>
      <c r="AT40" s="1194"/>
      <c r="AU40" s="1196"/>
      <c r="AV40" s="1196"/>
      <c r="AW40" s="1185"/>
      <c r="AX40" s="243">
        <v>0.5</v>
      </c>
      <c r="AY40" s="176" t="s">
        <v>573</v>
      </c>
      <c r="AZ40" s="176" t="s">
        <v>574</v>
      </c>
      <c r="BA40" s="76">
        <f t="shared" si="15"/>
        <v>1</v>
      </c>
      <c r="BB40" s="77" t="str">
        <f t="shared" si="1"/>
        <v>Satisfactorio</v>
      </c>
      <c r="BC40" s="88">
        <f>+IFERROR(SUM($AK40,$AX40,$BK40,$BX40,#REF!,$CU40),0)</f>
        <v>0</v>
      </c>
      <c r="BD40" s="103" t="s">
        <v>103</v>
      </c>
      <c r="BE40" s="221">
        <v>24997924</v>
      </c>
      <c r="BF40" s="186">
        <v>12498962</v>
      </c>
      <c r="BG40" s="893"/>
      <c r="BH40" s="893"/>
      <c r="BI40" s="893">
        <v>0</v>
      </c>
      <c r="BK40" s="230">
        <v>0.75</v>
      </c>
      <c r="BL40" s="176" t="s">
        <v>575</v>
      </c>
      <c r="BM40" s="176" t="s">
        <v>576</v>
      </c>
      <c r="BN40" s="203">
        <f t="shared" ref="BN40:BN46" si="16">IFERROR(BK40/Y40,"No reporta avance para el período")</f>
        <v>1</v>
      </c>
      <c r="BO40" s="77" t="str">
        <f t="shared" si="3"/>
        <v>Satisfactorio</v>
      </c>
      <c r="BP40" s="204">
        <v>1</v>
      </c>
      <c r="BQ40" s="81" t="s">
        <v>103</v>
      </c>
      <c r="BR40" s="713">
        <v>24915322</v>
      </c>
      <c r="BS40" s="231" t="s">
        <v>577</v>
      </c>
      <c r="BT40" s="1096"/>
      <c r="BU40" s="1096"/>
      <c r="BV40" s="1096"/>
      <c r="BX40" s="214">
        <v>1</v>
      </c>
      <c r="BY40" s="111" t="s">
        <v>578</v>
      </c>
      <c r="BZ40" s="111" t="s">
        <v>579</v>
      </c>
      <c r="CA40" s="76">
        <f t="shared" si="13"/>
        <v>1</v>
      </c>
      <c r="CB40" s="77" t="str">
        <f t="shared" si="5"/>
        <v>Satisfactorio</v>
      </c>
      <c r="CC40" s="88">
        <v>1</v>
      </c>
      <c r="CD40" s="81" t="s">
        <v>103</v>
      </c>
      <c r="CE40" s="232">
        <v>24915322</v>
      </c>
      <c r="CF40" s="232">
        <v>24915322</v>
      </c>
      <c r="CG40" s="834"/>
      <c r="CH40" s="834"/>
      <c r="CI40" s="834"/>
      <c r="CK40" s="672" t="s">
        <v>475</v>
      </c>
      <c r="CL40" s="673" t="s">
        <v>580</v>
      </c>
    </row>
    <row r="41" spans="1:90" ht="315" customHeight="1" x14ac:dyDescent="0.35">
      <c r="A41" s="89"/>
      <c r="B41" s="59" t="s">
        <v>455</v>
      </c>
      <c r="C41" s="60" t="s">
        <v>456</v>
      </c>
      <c r="D41" s="60" t="s">
        <v>457</v>
      </c>
      <c r="E41" s="61" t="s">
        <v>581</v>
      </c>
      <c r="F41" s="60" t="s">
        <v>275</v>
      </c>
      <c r="G41" s="215">
        <v>1</v>
      </c>
      <c r="H41" s="216" t="s">
        <v>582</v>
      </c>
      <c r="I41" s="62" t="s">
        <v>212</v>
      </c>
      <c r="J41" s="216" t="s">
        <v>583</v>
      </c>
      <c r="K41" s="216" t="s">
        <v>119</v>
      </c>
      <c r="L41" s="216" t="s">
        <v>584</v>
      </c>
      <c r="M41" s="60" t="s">
        <v>96</v>
      </c>
      <c r="N41" s="224">
        <v>44942</v>
      </c>
      <c r="O41" s="225">
        <v>45289</v>
      </c>
      <c r="P41" s="119" t="s">
        <v>419</v>
      </c>
      <c r="Q41" s="215">
        <v>1</v>
      </c>
      <c r="R41" s="259">
        <v>1</v>
      </c>
      <c r="S41" s="215">
        <v>1</v>
      </c>
      <c r="T41" s="259">
        <v>1</v>
      </c>
      <c r="U41" s="215">
        <v>1</v>
      </c>
      <c r="V41" s="259">
        <v>1</v>
      </c>
      <c r="W41" s="215">
        <v>1</v>
      </c>
      <c r="X41" s="259">
        <v>1</v>
      </c>
      <c r="Y41" s="215">
        <v>1</v>
      </c>
      <c r="Z41" s="259">
        <v>1</v>
      </c>
      <c r="AA41" s="215">
        <v>1</v>
      </c>
      <c r="AB41" s="259">
        <v>1</v>
      </c>
      <c r="AC41" s="67" t="s">
        <v>570</v>
      </c>
      <c r="AD41" s="68" t="s">
        <v>463</v>
      </c>
      <c r="AE41" s="69" t="s">
        <v>464</v>
      </c>
      <c r="AF41" s="70" t="s">
        <v>104</v>
      </c>
      <c r="AG41" s="69" t="s">
        <v>104</v>
      </c>
      <c r="AH41" s="730">
        <v>212550705</v>
      </c>
      <c r="AI41" s="861"/>
      <c r="AJ41" s="1168"/>
      <c r="AK41" s="260">
        <v>1</v>
      </c>
      <c r="AL41" s="573" t="s">
        <v>585</v>
      </c>
      <c r="AM41" s="176" t="s">
        <v>586</v>
      </c>
      <c r="AN41" s="153">
        <f t="shared" si="14"/>
        <v>1</v>
      </c>
      <c r="AO41" s="154" t="str">
        <f t="shared" si="0"/>
        <v>Satisfactorio</v>
      </c>
      <c r="AP41" s="229">
        <f>+IFERROR(SUM($AK41,$Q41,$R41),0)</f>
        <v>3</v>
      </c>
      <c r="AQ41" s="156" t="s">
        <v>467</v>
      </c>
      <c r="AR41" s="211">
        <v>212550705</v>
      </c>
      <c r="AS41" s="211">
        <v>53137676</v>
      </c>
      <c r="AT41" s="1194"/>
      <c r="AU41" s="1196"/>
      <c r="AV41" s="1196"/>
      <c r="AW41" s="1185"/>
      <c r="AX41" s="243">
        <v>1</v>
      </c>
      <c r="AY41" s="176" t="s">
        <v>587</v>
      </c>
      <c r="AZ41" s="176" t="s">
        <v>588</v>
      </c>
      <c r="BA41" s="76">
        <f t="shared" si="15"/>
        <v>1</v>
      </c>
      <c r="BB41" s="77" t="str">
        <f t="shared" si="1"/>
        <v>Satisfactorio</v>
      </c>
      <c r="BC41" s="88">
        <f>+IFERROR(SUM($AK41,$AX41,$BK41,$BX41,#REF!,$CU41),0)</f>
        <v>0</v>
      </c>
      <c r="BD41" s="103" t="s">
        <v>103</v>
      </c>
      <c r="BE41" s="221">
        <v>212550705</v>
      </c>
      <c r="BF41" s="186">
        <v>106275353</v>
      </c>
      <c r="BG41" s="893"/>
      <c r="BH41" s="893"/>
      <c r="BI41" s="893">
        <v>0</v>
      </c>
      <c r="BK41" s="230">
        <v>1</v>
      </c>
      <c r="BL41" s="176" t="s">
        <v>589</v>
      </c>
      <c r="BM41" s="176" t="s">
        <v>590</v>
      </c>
      <c r="BN41" s="203">
        <f t="shared" si="16"/>
        <v>1</v>
      </c>
      <c r="BO41" s="77" t="str">
        <f t="shared" si="3"/>
        <v>Satisfactorio</v>
      </c>
      <c r="BP41" s="204">
        <v>1</v>
      </c>
      <c r="BQ41" s="81" t="s">
        <v>103</v>
      </c>
      <c r="BR41" s="713">
        <v>211848364</v>
      </c>
      <c r="BS41" s="231" t="s">
        <v>591</v>
      </c>
      <c r="BT41" s="1096"/>
      <c r="BU41" s="1096"/>
      <c r="BV41" s="1096"/>
      <c r="BX41" s="214">
        <f>147/147</f>
        <v>1</v>
      </c>
      <c r="BY41" s="111" t="s">
        <v>592</v>
      </c>
      <c r="BZ41" s="111" t="s">
        <v>593</v>
      </c>
      <c r="CA41" s="203">
        <f t="shared" si="13"/>
        <v>1</v>
      </c>
      <c r="CB41" s="77" t="str">
        <f t="shared" si="5"/>
        <v>Satisfactorio</v>
      </c>
      <c r="CC41" s="88">
        <v>1</v>
      </c>
      <c r="CD41" s="81" t="s">
        <v>103</v>
      </c>
      <c r="CE41" s="232">
        <v>211848364</v>
      </c>
      <c r="CF41" s="232">
        <v>211848364</v>
      </c>
      <c r="CG41" s="834"/>
      <c r="CH41" s="834"/>
      <c r="CI41" s="834"/>
      <c r="CK41" s="672" t="s">
        <v>475</v>
      </c>
      <c r="CL41" s="673" t="s">
        <v>594</v>
      </c>
    </row>
    <row r="42" spans="1:90" ht="182.25" customHeight="1" x14ac:dyDescent="0.35">
      <c r="A42" s="89"/>
      <c r="B42" s="59" t="s">
        <v>455</v>
      </c>
      <c r="C42" s="60" t="s">
        <v>456</v>
      </c>
      <c r="D42" s="60" t="s">
        <v>457</v>
      </c>
      <c r="E42" s="61" t="s">
        <v>595</v>
      </c>
      <c r="F42" s="60" t="s">
        <v>275</v>
      </c>
      <c r="G42" s="215">
        <v>1</v>
      </c>
      <c r="H42" s="216" t="s">
        <v>596</v>
      </c>
      <c r="I42" s="62" t="s">
        <v>212</v>
      </c>
      <c r="J42" s="261" t="s">
        <v>597</v>
      </c>
      <c r="K42" s="216" t="s">
        <v>119</v>
      </c>
      <c r="L42" s="216" t="s">
        <v>598</v>
      </c>
      <c r="M42" s="60" t="s">
        <v>96</v>
      </c>
      <c r="N42" s="224">
        <v>44958</v>
      </c>
      <c r="O42" s="225">
        <v>45275</v>
      </c>
      <c r="P42" s="119" t="s">
        <v>159</v>
      </c>
      <c r="Q42" s="226"/>
      <c r="R42" s="227"/>
      <c r="S42" s="226">
        <v>0.25</v>
      </c>
      <c r="T42" s="227"/>
      <c r="U42" s="226"/>
      <c r="V42" s="227">
        <v>0.5</v>
      </c>
      <c r="W42" s="226"/>
      <c r="X42" s="227"/>
      <c r="Y42" s="226">
        <v>0.75</v>
      </c>
      <c r="Z42" s="227"/>
      <c r="AA42" s="226"/>
      <c r="AB42" s="228">
        <v>1</v>
      </c>
      <c r="AC42" s="67" t="s">
        <v>570</v>
      </c>
      <c r="AD42" s="68" t="s">
        <v>463</v>
      </c>
      <c r="AE42" s="69" t="s">
        <v>464</v>
      </c>
      <c r="AF42" s="70" t="s">
        <v>104</v>
      </c>
      <c r="AG42" s="69" t="s">
        <v>104</v>
      </c>
      <c r="AH42" s="730">
        <v>24997923.75</v>
      </c>
      <c r="AI42" s="861"/>
      <c r="AJ42" s="1168"/>
      <c r="AK42" s="125">
        <v>0.25</v>
      </c>
      <c r="AL42" s="176" t="s">
        <v>599</v>
      </c>
      <c r="AM42" s="176" t="s">
        <v>600</v>
      </c>
      <c r="AN42" s="153">
        <f t="shared" si="14"/>
        <v>1</v>
      </c>
      <c r="AO42" s="154" t="str">
        <f t="shared" si="0"/>
        <v>Satisfactorio</v>
      </c>
      <c r="AP42" s="229">
        <f>+IFERROR(SUM($AK42,$AX42,$BJ42),0)</f>
        <v>0.75</v>
      </c>
      <c r="AQ42" s="156" t="s">
        <v>467</v>
      </c>
      <c r="AR42" s="211">
        <v>24997924</v>
      </c>
      <c r="AS42" s="211">
        <v>6249481</v>
      </c>
      <c r="AT42" s="1194"/>
      <c r="AU42" s="1196"/>
      <c r="AV42" s="1196"/>
      <c r="AW42" s="1185"/>
      <c r="AX42" s="243">
        <v>0.5</v>
      </c>
      <c r="AY42" s="176" t="s">
        <v>601</v>
      </c>
      <c r="AZ42" s="176" t="s">
        <v>602</v>
      </c>
      <c r="BA42" s="76">
        <f t="shared" si="15"/>
        <v>1</v>
      </c>
      <c r="BB42" s="77" t="str">
        <f t="shared" si="1"/>
        <v>Satisfactorio</v>
      </c>
      <c r="BC42" s="88">
        <f>+IFERROR(SUM($AK42,$AX42,$BK42,$BX42,#REF!,$CU42),0)</f>
        <v>0</v>
      </c>
      <c r="BD42" s="103" t="s">
        <v>103</v>
      </c>
      <c r="BE42" s="221">
        <v>24997924</v>
      </c>
      <c r="BF42" s="186">
        <v>12498962</v>
      </c>
      <c r="BG42" s="893"/>
      <c r="BH42" s="893"/>
      <c r="BI42" s="893">
        <v>0</v>
      </c>
      <c r="BK42" s="230">
        <v>0.75</v>
      </c>
      <c r="BL42" s="176" t="s">
        <v>603</v>
      </c>
      <c r="BM42" s="176" t="s">
        <v>604</v>
      </c>
      <c r="BN42" s="203">
        <f t="shared" si="16"/>
        <v>1</v>
      </c>
      <c r="BO42" s="77" t="str">
        <f t="shared" si="3"/>
        <v>Satisfactorio</v>
      </c>
      <c r="BP42" s="204">
        <v>1</v>
      </c>
      <c r="BQ42" s="81" t="s">
        <v>103</v>
      </c>
      <c r="BR42" s="713">
        <v>24915322</v>
      </c>
      <c r="BS42" s="231" t="s">
        <v>577</v>
      </c>
      <c r="BT42" s="1096"/>
      <c r="BU42" s="1096"/>
      <c r="BV42" s="1096"/>
      <c r="BX42" s="173">
        <v>1</v>
      </c>
      <c r="BY42" s="111" t="s">
        <v>605</v>
      </c>
      <c r="BZ42" s="111" t="s">
        <v>606</v>
      </c>
      <c r="CA42" s="76">
        <f t="shared" si="13"/>
        <v>1</v>
      </c>
      <c r="CB42" s="77" t="str">
        <f t="shared" si="5"/>
        <v>Satisfactorio</v>
      </c>
      <c r="CC42" s="88">
        <v>1</v>
      </c>
      <c r="CD42" s="81" t="s">
        <v>103</v>
      </c>
      <c r="CE42" s="232">
        <v>24915322</v>
      </c>
      <c r="CF42" s="232">
        <v>24915322</v>
      </c>
      <c r="CG42" s="834"/>
      <c r="CH42" s="834"/>
      <c r="CI42" s="834"/>
      <c r="CK42" s="672" t="s">
        <v>607</v>
      </c>
      <c r="CL42" s="674" t="s">
        <v>608</v>
      </c>
    </row>
    <row r="43" spans="1:90" ht="139.5" customHeight="1" x14ac:dyDescent="0.35">
      <c r="A43" s="89"/>
      <c r="B43" s="59" t="s">
        <v>455</v>
      </c>
      <c r="C43" s="60" t="s">
        <v>456</v>
      </c>
      <c r="D43" s="60" t="s">
        <v>457</v>
      </c>
      <c r="E43" s="61" t="s">
        <v>609</v>
      </c>
      <c r="F43" s="60" t="s">
        <v>275</v>
      </c>
      <c r="G43" s="215">
        <v>1</v>
      </c>
      <c r="H43" s="216" t="s">
        <v>610</v>
      </c>
      <c r="I43" s="62" t="s">
        <v>212</v>
      </c>
      <c r="J43" s="261" t="s">
        <v>611</v>
      </c>
      <c r="K43" s="216" t="s">
        <v>119</v>
      </c>
      <c r="L43" s="216" t="s">
        <v>612</v>
      </c>
      <c r="M43" s="60" t="s">
        <v>96</v>
      </c>
      <c r="N43" s="224">
        <v>44958</v>
      </c>
      <c r="O43" s="7">
        <v>45198</v>
      </c>
      <c r="P43" s="119" t="s">
        <v>159</v>
      </c>
      <c r="Q43" s="226"/>
      <c r="R43" s="227"/>
      <c r="S43" s="226">
        <v>0.1</v>
      </c>
      <c r="T43" s="227"/>
      <c r="U43" s="226"/>
      <c r="V43" s="227">
        <v>0.4</v>
      </c>
      <c r="W43" s="226"/>
      <c r="X43" s="227"/>
      <c r="Y43" s="226">
        <v>1</v>
      </c>
      <c r="Z43" s="227"/>
      <c r="AA43" s="226"/>
      <c r="AB43" s="228"/>
      <c r="AC43" s="67" t="s">
        <v>570</v>
      </c>
      <c r="AD43" s="68" t="s">
        <v>463</v>
      </c>
      <c r="AE43" s="69" t="s">
        <v>464</v>
      </c>
      <c r="AF43" s="70" t="s">
        <v>104</v>
      </c>
      <c r="AG43" s="69" t="s">
        <v>104</v>
      </c>
      <c r="AH43" s="730">
        <v>24997923.75</v>
      </c>
      <c r="AI43" s="861"/>
      <c r="AJ43" s="1168"/>
      <c r="AK43" s="125">
        <v>0.1</v>
      </c>
      <c r="AL43" s="176" t="s">
        <v>613</v>
      </c>
      <c r="AM43" s="176" t="s">
        <v>614</v>
      </c>
      <c r="AN43" s="153">
        <f t="shared" si="14"/>
        <v>1</v>
      </c>
      <c r="AO43" s="154" t="str">
        <f t="shared" si="0"/>
        <v>Satisfactorio</v>
      </c>
      <c r="AP43" s="229">
        <f>+IFERROR(SUM($AK43,$AX43,$BJ43),0)</f>
        <v>0.5</v>
      </c>
      <c r="AQ43" s="156" t="s">
        <v>467</v>
      </c>
      <c r="AR43" s="211">
        <v>24997924</v>
      </c>
      <c r="AS43" s="211">
        <v>8332641</v>
      </c>
      <c r="AT43" s="1194"/>
      <c r="AU43" s="1196"/>
      <c r="AV43" s="1196"/>
      <c r="AW43" s="1185"/>
      <c r="AX43" s="243">
        <v>0.4</v>
      </c>
      <c r="AY43" s="176" t="s">
        <v>615</v>
      </c>
      <c r="AZ43" s="176" t="s">
        <v>616</v>
      </c>
      <c r="BA43" s="76">
        <f t="shared" si="15"/>
        <v>1</v>
      </c>
      <c r="BB43" s="77" t="str">
        <f t="shared" si="1"/>
        <v>Satisfactorio</v>
      </c>
      <c r="BC43" s="88">
        <f>+IFERROR(SUM($AK43,$AX43,$BK43,$BX43,#REF!,$CU43),0)</f>
        <v>0</v>
      </c>
      <c r="BD43" s="103" t="s">
        <v>103</v>
      </c>
      <c r="BE43" s="221">
        <v>24997924</v>
      </c>
      <c r="BF43" s="186">
        <v>16665283</v>
      </c>
      <c r="BG43" s="893"/>
      <c r="BH43" s="893"/>
      <c r="BI43" s="893">
        <v>0</v>
      </c>
      <c r="BK43" s="230">
        <v>1</v>
      </c>
      <c r="BL43" s="176" t="s">
        <v>615</v>
      </c>
      <c r="BM43" s="176" t="s">
        <v>617</v>
      </c>
      <c r="BN43" s="203">
        <f t="shared" si="16"/>
        <v>1</v>
      </c>
      <c r="BO43" s="77" t="str">
        <f t="shared" si="3"/>
        <v>Satisfactorio</v>
      </c>
      <c r="BP43" s="204">
        <v>1</v>
      </c>
      <c r="BQ43" s="81" t="s">
        <v>103</v>
      </c>
      <c r="BR43" s="713">
        <v>24915322</v>
      </c>
      <c r="BS43" s="231">
        <v>24915322</v>
      </c>
      <c r="BT43" s="1096"/>
      <c r="BU43" s="1096"/>
      <c r="BV43" s="1096"/>
      <c r="BX43" s="173">
        <v>1</v>
      </c>
      <c r="BY43" s="111" t="s">
        <v>618</v>
      </c>
      <c r="BZ43" s="124" t="s">
        <v>103</v>
      </c>
      <c r="CA43" s="76">
        <f>IFERROR(BX43/Y43,"No reporta avance para el período")</f>
        <v>1</v>
      </c>
      <c r="CB43" s="77" t="str">
        <f t="shared" si="5"/>
        <v>Satisfactorio</v>
      </c>
      <c r="CC43" s="88">
        <v>1</v>
      </c>
      <c r="CD43" s="81" t="s">
        <v>103</v>
      </c>
      <c r="CE43" s="232">
        <v>24915322</v>
      </c>
      <c r="CF43" s="232">
        <v>24915322</v>
      </c>
      <c r="CG43" s="834"/>
      <c r="CH43" s="834"/>
      <c r="CI43" s="834"/>
      <c r="CK43" s="672" t="s">
        <v>607</v>
      </c>
      <c r="CL43" s="674" t="s">
        <v>2653</v>
      </c>
    </row>
    <row r="44" spans="1:90" ht="103.5" customHeight="1" x14ac:dyDescent="0.35">
      <c r="A44" s="89"/>
      <c r="B44" s="59" t="s">
        <v>455</v>
      </c>
      <c r="C44" s="60" t="s">
        <v>456</v>
      </c>
      <c r="D44" s="60" t="s">
        <v>457</v>
      </c>
      <c r="E44" s="61" t="s">
        <v>619</v>
      </c>
      <c r="F44" s="60" t="s">
        <v>275</v>
      </c>
      <c r="G44" s="215">
        <v>1</v>
      </c>
      <c r="H44" s="216" t="s">
        <v>620</v>
      </c>
      <c r="I44" s="62" t="s">
        <v>212</v>
      </c>
      <c r="J44" s="261" t="s">
        <v>621</v>
      </c>
      <c r="K44" s="216" t="s">
        <v>119</v>
      </c>
      <c r="L44" s="216" t="s">
        <v>622</v>
      </c>
      <c r="M44" s="60" t="s">
        <v>96</v>
      </c>
      <c r="N44" s="224">
        <v>44958</v>
      </c>
      <c r="O44" s="225">
        <v>45275</v>
      </c>
      <c r="P44" s="119" t="s">
        <v>159</v>
      </c>
      <c r="Q44" s="226"/>
      <c r="R44" s="227"/>
      <c r="S44" s="226">
        <v>0.25</v>
      </c>
      <c r="T44" s="227"/>
      <c r="U44" s="226"/>
      <c r="V44" s="227">
        <v>0.5</v>
      </c>
      <c r="W44" s="226"/>
      <c r="X44" s="227"/>
      <c r="Y44" s="226">
        <v>0.75</v>
      </c>
      <c r="Z44" s="227"/>
      <c r="AA44" s="226"/>
      <c r="AB44" s="228">
        <v>1</v>
      </c>
      <c r="AC44" s="67" t="s">
        <v>570</v>
      </c>
      <c r="AD44" s="68" t="s">
        <v>463</v>
      </c>
      <c r="AE44" s="69" t="s">
        <v>464</v>
      </c>
      <c r="AF44" s="70" t="s">
        <v>104</v>
      </c>
      <c r="AG44" s="69" t="s">
        <v>104</v>
      </c>
      <c r="AH44" s="730">
        <v>24997923.75</v>
      </c>
      <c r="AI44" s="861"/>
      <c r="AJ44" s="1168"/>
      <c r="AK44" s="125">
        <v>0.25</v>
      </c>
      <c r="AL44" s="176" t="s">
        <v>623</v>
      </c>
      <c r="AM44" s="176" t="s">
        <v>624</v>
      </c>
      <c r="AN44" s="153">
        <f t="shared" si="14"/>
        <v>1</v>
      </c>
      <c r="AO44" s="154" t="str">
        <f t="shared" si="0"/>
        <v>Satisfactorio</v>
      </c>
      <c r="AP44" s="229">
        <f>+IFERROR(SUM($AK44,$AX44,$BJ44),0)</f>
        <v>0.75</v>
      </c>
      <c r="AQ44" s="156" t="s">
        <v>467</v>
      </c>
      <c r="AR44" s="211">
        <v>24997924</v>
      </c>
      <c r="AS44" s="211">
        <v>6249481</v>
      </c>
      <c r="AT44" s="1194"/>
      <c r="AU44" s="1196"/>
      <c r="AV44" s="1196"/>
      <c r="AW44" s="1185"/>
      <c r="AX44" s="243">
        <v>0.5</v>
      </c>
      <c r="AY44" s="176" t="s">
        <v>625</v>
      </c>
      <c r="AZ44" s="176" t="s">
        <v>626</v>
      </c>
      <c r="BA44" s="76">
        <f t="shared" si="15"/>
        <v>1</v>
      </c>
      <c r="BB44" s="77" t="str">
        <f t="shared" si="1"/>
        <v>Satisfactorio</v>
      </c>
      <c r="BC44" s="88">
        <f>+IFERROR(SUM($AK44,$AX44,$BK44,$BX44,#REF!,$CU44),0)</f>
        <v>0</v>
      </c>
      <c r="BD44" s="103" t="s">
        <v>103</v>
      </c>
      <c r="BE44" s="221">
        <v>24997924</v>
      </c>
      <c r="BF44" s="186">
        <v>12498962</v>
      </c>
      <c r="BG44" s="893"/>
      <c r="BH44" s="893"/>
      <c r="BI44" s="893">
        <v>0</v>
      </c>
      <c r="BK44" s="230">
        <v>0.75</v>
      </c>
      <c r="BL44" s="176" t="s">
        <v>627</v>
      </c>
      <c r="BM44" s="176" t="s">
        <v>628</v>
      </c>
      <c r="BN44" s="203">
        <f t="shared" si="16"/>
        <v>1</v>
      </c>
      <c r="BO44" s="77" t="str">
        <f t="shared" si="3"/>
        <v>Satisfactorio</v>
      </c>
      <c r="BP44" s="204">
        <v>1</v>
      </c>
      <c r="BQ44" s="81" t="s">
        <v>103</v>
      </c>
      <c r="BR44" s="713">
        <v>24915322</v>
      </c>
      <c r="BS44" s="231" t="s">
        <v>577</v>
      </c>
      <c r="BT44" s="1096"/>
      <c r="BU44" s="1096"/>
      <c r="BV44" s="1096"/>
      <c r="BX44" s="173">
        <v>1</v>
      </c>
      <c r="BY44" s="111" t="s">
        <v>629</v>
      </c>
      <c r="BZ44" s="111" t="s">
        <v>630</v>
      </c>
      <c r="CA44" s="76">
        <f t="shared" ref="CA44:CA53" si="17">IFERROR(BX44/AB44,"No reporta avance para el período")</f>
        <v>1</v>
      </c>
      <c r="CB44" s="77" t="str">
        <f t="shared" si="5"/>
        <v>Satisfactorio</v>
      </c>
      <c r="CC44" s="88">
        <v>1</v>
      </c>
      <c r="CD44" s="81" t="s">
        <v>103</v>
      </c>
      <c r="CE44" s="232">
        <v>24915322</v>
      </c>
      <c r="CF44" s="232">
        <v>24915322</v>
      </c>
      <c r="CG44" s="834"/>
      <c r="CH44" s="834"/>
      <c r="CI44" s="834"/>
      <c r="CK44" s="672" t="s">
        <v>607</v>
      </c>
      <c r="CL44" s="674" t="s">
        <v>631</v>
      </c>
    </row>
    <row r="45" spans="1:90" ht="95.25" customHeight="1" x14ac:dyDescent="0.35">
      <c r="A45" s="89"/>
      <c r="B45" s="59" t="s">
        <v>455</v>
      </c>
      <c r="C45" s="60" t="s">
        <v>456</v>
      </c>
      <c r="D45" s="60" t="s">
        <v>457</v>
      </c>
      <c r="E45" s="61" t="s">
        <v>632</v>
      </c>
      <c r="F45" s="60" t="s">
        <v>275</v>
      </c>
      <c r="G45" s="112">
        <v>1</v>
      </c>
      <c r="H45" s="62" t="s">
        <v>633</v>
      </c>
      <c r="I45" s="62" t="s">
        <v>212</v>
      </c>
      <c r="J45" s="261" t="s">
        <v>634</v>
      </c>
      <c r="K45" s="62" t="s">
        <v>119</v>
      </c>
      <c r="L45" s="62" t="s">
        <v>635</v>
      </c>
      <c r="M45" s="60" t="s">
        <v>96</v>
      </c>
      <c r="N45" s="224">
        <v>44928</v>
      </c>
      <c r="O45" s="225">
        <v>45289</v>
      </c>
      <c r="P45" s="119" t="s">
        <v>561</v>
      </c>
      <c r="Q45" s="113"/>
      <c r="R45" s="122"/>
      <c r="S45" s="113">
        <v>0</v>
      </c>
      <c r="T45" s="122"/>
      <c r="U45" s="113"/>
      <c r="V45" s="122">
        <v>1</v>
      </c>
      <c r="W45" s="113"/>
      <c r="X45" s="122"/>
      <c r="Y45" s="113">
        <v>0</v>
      </c>
      <c r="Z45" s="122"/>
      <c r="AA45" s="113"/>
      <c r="AB45" s="123">
        <v>1</v>
      </c>
      <c r="AC45" s="67" t="s">
        <v>462</v>
      </c>
      <c r="AD45" s="68" t="s">
        <v>463</v>
      </c>
      <c r="AE45" s="69" t="s">
        <v>464</v>
      </c>
      <c r="AF45" s="70" t="s">
        <v>104</v>
      </c>
      <c r="AG45" s="69" t="s">
        <v>104</v>
      </c>
      <c r="AH45" s="730">
        <v>649815302</v>
      </c>
      <c r="AI45" s="861"/>
      <c r="AJ45" s="1168"/>
      <c r="AK45" s="125">
        <v>0</v>
      </c>
      <c r="AL45" s="258" t="s">
        <v>103</v>
      </c>
      <c r="AM45" s="258" t="s">
        <v>103</v>
      </c>
      <c r="AN45" s="153" t="str">
        <f t="shared" si="14"/>
        <v>No reporta avance para el período</v>
      </c>
      <c r="AO45" s="87" t="str">
        <f t="shared" si="0"/>
        <v>No Aplica</v>
      </c>
      <c r="AP45" s="229">
        <f>+IFERROR(SUM($AK45,$AX45,$BJ45),0)</f>
        <v>1</v>
      </c>
      <c r="AQ45" s="156" t="s">
        <v>467</v>
      </c>
      <c r="AR45" s="211">
        <v>649815302</v>
      </c>
      <c r="AS45" s="211">
        <v>0</v>
      </c>
      <c r="AT45" s="1194"/>
      <c r="AU45" s="1196"/>
      <c r="AV45" s="1196"/>
      <c r="AW45" s="1185"/>
      <c r="AX45" s="766">
        <v>1</v>
      </c>
      <c r="AY45" s="176" t="s">
        <v>636</v>
      </c>
      <c r="AZ45" s="258" t="s">
        <v>637</v>
      </c>
      <c r="BA45" s="76">
        <v>1</v>
      </c>
      <c r="BB45" s="77" t="str">
        <f t="shared" si="1"/>
        <v>Satisfactorio</v>
      </c>
      <c r="BC45" s="88">
        <f>+IFERROR(SUM($AK45,$AX45,$BK45,$BX45,#REF!,$CU45),0)</f>
        <v>0</v>
      </c>
      <c r="BD45" s="103" t="s">
        <v>103</v>
      </c>
      <c r="BE45" s="221">
        <v>649815302</v>
      </c>
      <c r="BF45" s="186">
        <v>324907651</v>
      </c>
      <c r="BG45" s="893"/>
      <c r="BH45" s="893"/>
      <c r="BI45" s="893">
        <v>0</v>
      </c>
      <c r="BK45" s="230">
        <v>0</v>
      </c>
      <c r="BL45" s="258" t="s">
        <v>103</v>
      </c>
      <c r="BM45" s="258" t="s">
        <v>103</v>
      </c>
      <c r="BN45" s="203" t="str">
        <f t="shared" si="16"/>
        <v>No reporta avance para el período</v>
      </c>
      <c r="BO45" s="77" t="str">
        <f t="shared" si="3"/>
        <v>No Aplica</v>
      </c>
      <c r="BP45" s="204">
        <f>+IFERROR(SUM($AK45,$AX45,$BK45,$BX45,#REF!,$CU45,$DH45,$DU45,$EH45),0)</f>
        <v>0</v>
      </c>
      <c r="BQ45" s="81" t="s">
        <v>103</v>
      </c>
      <c r="BR45" s="713">
        <v>651362408</v>
      </c>
      <c r="BS45" s="231">
        <v>0</v>
      </c>
      <c r="BT45" s="1096"/>
      <c r="BU45" s="1096"/>
      <c r="BV45" s="1096"/>
      <c r="BX45" s="173">
        <f>2/2</f>
        <v>1</v>
      </c>
      <c r="BY45" s="111" t="s">
        <v>638</v>
      </c>
      <c r="BZ45" s="111" t="s">
        <v>639</v>
      </c>
      <c r="CA45" s="203">
        <f t="shared" si="17"/>
        <v>1</v>
      </c>
      <c r="CB45" s="77" t="str">
        <f t="shared" si="5"/>
        <v>Satisfactorio</v>
      </c>
      <c r="CC45" s="88">
        <v>1</v>
      </c>
      <c r="CD45" s="81" t="s">
        <v>103</v>
      </c>
      <c r="CE45" s="232">
        <v>651362408</v>
      </c>
      <c r="CF45" s="232">
        <v>651362408</v>
      </c>
      <c r="CG45" s="834"/>
      <c r="CH45" s="834"/>
      <c r="CI45" s="834"/>
      <c r="CK45" s="672" t="s">
        <v>607</v>
      </c>
      <c r="CL45" s="674" t="s">
        <v>640</v>
      </c>
    </row>
    <row r="46" spans="1:90" ht="79.5" customHeight="1" x14ac:dyDescent="0.35">
      <c r="A46" s="89"/>
      <c r="B46" s="59" t="s">
        <v>455</v>
      </c>
      <c r="C46" s="60" t="s">
        <v>456</v>
      </c>
      <c r="D46" s="60" t="s">
        <v>457</v>
      </c>
      <c r="E46" s="61" t="s">
        <v>641</v>
      </c>
      <c r="F46" s="60" t="s">
        <v>275</v>
      </c>
      <c r="G46" s="112">
        <v>1</v>
      </c>
      <c r="H46" s="62" t="s">
        <v>642</v>
      </c>
      <c r="I46" s="62" t="s">
        <v>212</v>
      </c>
      <c r="J46" s="261" t="s">
        <v>643</v>
      </c>
      <c r="K46" s="62" t="s">
        <v>119</v>
      </c>
      <c r="L46" s="62" t="s">
        <v>644</v>
      </c>
      <c r="M46" s="60" t="s">
        <v>96</v>
      </c>
      <c r="N46" s="224">
        <v>44928</v>
      </c>
      <c r="O46" s="225">
        <v>45289</v>
      </c>
      <c r="P46" s="119" t="s">
        <v>561</v>
      </c>
      <c r="Q46" s="113"/>
      <c r="R46" s="122"/>
      <c r="S46" s="226">
        <v>0</v>
      </c>
      <c r="T46" s="122"/>
      <c r="U46" s="113"/>
      <c r="V46" s="227">
        <v>1</v>
      </c>
      <c r="W46" s="113"/>
      <c r="X46" s="122"/>
      <c r="Y46" s="226">
        <v>0</v>
      </c>
      <c r="Z46" s="122"/>
      <c r="AA46" s="113"/>
      <c r="AB46" s="123">
        <v>1</v>
      </c>
      <c r="AC46" s="67" t="s">
        <v>462</v>
      </c>
      <c r="AD46" s="68" t="s">
        <v>463</v>
      </c>
      <c r="AE46" s="69" t="s">
        <v>464</v>
      </c>
      <c r="AF46" s="70" t="s">
        <v>104</v>
      </c>
      <c r="AG46" s="69" t="s">
        <v>104</v>
      </c>
      <c r="AH46" s="730">
        <v>315695510</v>
      </c>
      <c r="AI46" s="861"/>
      <c r="AJ46" s="1168"/>
      <c r="AK46" s="125">
        <v>0</v>
      </c>
      <c r="AL46" s="258" t="s">
        <v>103</v>
      </c>
      <c r="AM46" s="258" t="s">
        <v>103</v>
      </c>
      <c r="AN46" s="153" t="str">
        <f t="shared" si="14"/>
        <v>No reporta avance para el período</v>
      </c>
      <c r="AO46" s="87" t="str">
        <f t="shared" si="0"/>
        <v>No Aplica</v>
      </c>
      <c r="AP46" s="229">
        <f>+IFERROR(SUM($AK46,$AX46,$BJ46),0)</f>
        <v>1</v>
      </c>
      <c r="AQ46" s="156" t="s">
        <v>467</v>
      </c>
      <c r="AR46" s="211">
        <v>315695510</v>
      </c>
      <c r="AS46" s="211">
        <v>0</v>
      </c>
      <c r="AT46" s="1194"/>
      <c r="AU46" s="1196"/>
      <c r="AV46" s="1196"/>
      <c r="AW46" s="1185"/>
      <c r="AX46" s="766">
        <v>1</v>
      </c>
      <c r="AY46" s="176" t="s">
        <v>645</v>
      </c>
      <c r="AZ46" s="176" t="s">
        <v>646</v>
      </c>
      <c r="BA46" s="76">
        <v>1</v>
      </c>
      <c r="BB46" s="77" t="str">
        <f t="shared" si="1"/>
        <v>Satisfactorio</v>
      </c>
      <c r="BC46" s="88">
        <f>+IFERROR(SUM($AK46,$AX46,$BK46,$BX46,#REF!,$CU46),0)</f>
        <v>0</v>
      </c>
      <c r="BD46" s="103" t="s">
        <v>103</v>
      </c>
      <c r="BE46" s="221">
        <v>315695510</v>
      </c>
      <c r="BF46" s="186">
        <v>157847755</v>
      </c>
      <c r="BG46" s="893"/>
      <c r="BH46" s="893"/>
      <c r="BI46" s="893">
        <v>0</v>
      </c>
      <c r="BK46" s="230">
        <v>0</v>
      </c>
      <c r="BL46" s="258" t="s">
        <v>103</v>
      </c>
      <c r="BM46" s="258" t="s">
        <v>103</v>
      </c>
      <c r="BN46" s="203" t="str">
        <f t="shared" si="16"/>
        <v>No reporta avance para el período</v>
      </c>
      <c r="BO46" s="77" t="str">
        <f t="shared" si="3"/>
        <v>No Aplica</v>
      </c>
      <c r="BP46" s="204">
        <f>+IFERROR(SUM($AK46,$AX46,$BK46,$BX46,#REF!,$CU46,$DH46,$DU46,$EH46),0)</f>
        <v>0</v>
      </c>
      <c r="BQ46" s="81" t="s">
        <v>103</v>
      </c>
      <c r="BR46" s="713">
        <v>426778955</v>
      </c>
      <c r="BS46" s="231">
        <v>0</v>
      </c>
      <c r="BT46" s="1096"/>
      <c r="BU46" s="1096"/>
      <c r="BV46" s="1096"/>
      <c r="BX46" s="173">
        <f>3/3</f>
        <v>1</v>
      </c>
      <c r="BY46" s="111" t="s">
        <v>647</v>
      </c>
      <c r="BZ46" s="124" t="s">
        <v>648</v>
      </c>
      <c r="CA46" s="203">
        <f t="shared" si="17"/>
        <v>1</v>
      </c>
      <c r="CB46" s="77" t="str">
        <f t="shared" si="5"/>
        <v>Satisfactorio</v>
      </c>
      <c r="CC46" s="88">
        <v>1</v>
      </c>
      <c r="CD46" s="81" t="s">
        <v>103</v>
      </c>
      <c r="CE46" s="232">
        <v>426778955</v>
      </c>
      <c r="CF46" s="232">
        <v>426778955</v>
      </c>
      <c r="CG46" s="834"/>
      <c r="CH46" s="834"/>
      <c r="CI46" s="834"/>
      <c r="CK46" s="672" t="s">
        <v>607</v>
      </c>
      <c r="CL46" s="674" t="s">
        <v>649</v>
      </c>
    </row>
    <row r="47" spans="1:90" ht="206.25" customHeight="1" x14ac:dyDescent="0.35">
      <c r="A47" s="89"/>
      <c r="B47" s="59" t="s">
        <v>455</v>
      </c>
      <c r="C47" s="60" t="s">
        <v>456</v>
      </c>
      <c r="D47" s="60" t="s">
        <v>457</v>
      </c>
      <c r="E47" s="61" t="s">
        <v>650</v>
      </c>
      <c r="F47" s="60" t="s">
        <v>275</v>
      </c>
      <c r="G47" s="112">
        <v>1</v>
      </c>
      <c r="H47" s="62" t="s">
        <v>651</v>
      </c>
      <c r="I47" s="62" t="s">
        <v>212</v>
      </c>
      <c r="J47" s="62" t="s">
        <v>652</v>
      </c>
      <c r="K47" s="62" t="s">
        <v>119</v>
      </c>
      <c r="L47" s="62" t="s">
        <v>653</v>
      </c>
      <c r="M47" s="60" t="s">
        <v>96</v>
      </c>
      <c r="N47" s="224">
        <v>44928</v>
      </c>
      <c r="O47" s="225">
        <v>45289</v>
      </c>
      <c r="P47" s="119" t="s">
        <v>419</v>
      </c>
      <c r="Q47" s="262" t="s">
        <v>654</v>
      </c>
      <c r="R47" s="263" t="s">
        <v>654</v>
      </c>
      <c r="S47" s="264" t="s">
        <v>654</v>
      </c>
      <c r="T47" s="263" t="s">
        <v>654</v>
      </c>
      <c r="U47" s="262" t="s">
        <v>655</v>
      </c>
      <c r="V47" s="265" t="s">
        <v>655</v>
      </c>
      <c r="W47" s="262" t="s">
        <v>655</v>
      </c>
      <c r="X47" s="263" t="s">
        <v>655</v>
      </c>
      <c r="Y47" s="264" t="s">
        <v>656</v>
      </c>
      <c r="Z47" s="263" t="s">
        <v>656</v>
      </c>
      <c r="AA47" s="262" t="s">
        <v>656</v>
      </c>
      <c r="AB47" s="123">
        <v>1</v>
      </c>
      <c r="AC47" s="67" t="s">
        <v>462</v>
      </c>
      <c r="AD47" s="68" t="s">
        <v>463</v>
      </c>
      <c r="AE47" s="69" t="s">
        <v>464</v>
      </c>
      <c r="AF47" s="70" t="s">
        <v>104</v>
      </c>
      <c r="AG47" s="69" t="s">
        <v>104</v>
      </c>
      <c r="AH47" s="730">
        <v>126948247</v>
      </c>
      <c r="AI47" s="861"/>
      <c r="AJ47" s="1168"/>
      <c r="AK47" s="266">
        <v>0.91</v>
      </c>
      <c r="AL47" s="176" t="s">
        <v>657</v>
      </c>
      <c r="AM47" s="258" t="s">
        <v>658</v>
      </c>
      <c r="AN47" s="153" t="str">
        <f t="shared" si="14"/>
        <v>No reporta avance para el período</v>
      </c>
      <c r="AO47" s="154" t="str">
        <f t="shared" si="0"/>
        <v>No Aplica</v>
      </c>
      <c r="AP47" s="229">
        <v>2.48</v>
      </c>
      <c r="AQ47" s="140" t="s">
        <v>103</v>
      </c>
      <c r="AR47" s="211">
        <v>126948247</v>
      </c>
      <c r="AS47" s="211">
        <v>31737062</v>
      </c>
      <c r="AT47" s="1194"/>
      <c r="AU47" s="1196"/>
      <c r="AV47" s="1196"/>
      <c r="AW47" s="1185"/>
      <c r="AX47" s="766">
        <v>0.91</v>
      </c>
      <c r="AY47" s="176" t="s">
        <v>659</v>
      </c>
      <c r="AZ47" s="258" t="s">
        <v>660</v>
      </c>
      <c r="BA47" s="76">
        <v>1</v>
      </c>
      <c r="BB47" s="77" t="str">
        <f t="shared" si="1"/>
        <v>Satisfactorio</v>
      </c>
      <c r="BC47" s="88">
        <v>1</v>
      </c>
      <c r="BD47" s="103" t="s">
        <v>103</v>
      </c>
      <c r="BE47" s="221">
        <v>126948247</v>
      </c>
      <c r="BF47" s="186">
        <v>63474124</v>
      </c>
      <c r="BG47" s="893"/>
      <c r="BH47" s="893"/>
      <c r="BI47" s="893">
        <v>0</v>
      </c>
      <c r="BK47" s="230">
        <v>0.91</v>
      </c>
      <c r="BL47" s="176" t="s">
        <v>661</v>
      </c>
      <c r="BM47" s="258" t="s">
        <v>662</v>
      </c>
      <c r="BN47" s="203">
        <v>1</v>
      </c>
      <c r="BO47" s="77" t="str">
        <f t="shared" si="3"/>
        <v>Satisfactorio</v>
      </c>
      <c r="BP47" s="204">
        <v>1</v>
      </c>
      <c r="BQ47" s="81" t="s">
        <v>103</v>
      </c>
      <c r="BR47" s="713">
        <v>126528766</v>
      </c>
      <c r="BS47" s="231" t="s">
        <v>663</v>
      </c>
      <c r="BT47" s="1096"/>
      <c r="BU47" s="1096"/>
      <c r="BV47" s="1096"/>
      <c r="BX47" s="267">
        <f>498/498</f>
        <v>1</v>
      </c>
      <c r="BY47" s="111" t="s">
        <v>664</v>
      </c>
      <c r="BZ47" s="124" t="s">
        <v>665</v>
      </c>
      <c r="CA47" s="203">
        <f t="shared" si="17"/>
        <v>1</v>
      </c>
      <c r="CB47" s="77" t="str">
        <f t="shared" si="5"/>
        <v>Satisfactorio</v>
      </c>
      <c r="CC47" s="88">
        <v>1</v>
      </c>
      <c r="CD47" s="81" t="s">
        <v>103</v>
      </c>
      <c r="CE47" s="232">
        <v>126528766</v>
      </c>
      <c r="CF47" s="232">
        <v>126528766</v>
      </c>
      <c r="CG47" s="834"/>
      <c r="CH47" s="834"/>
      <c r="CI47" s="834"/>
      <c r="CK47" s="672" t="s">
        <v>607</v>
      </c>
      <c r="CL47" s="674" t="s">
        <v>666</v>
      </c>
    </row>
    <row r="48" spans="1:90" ht="91.5" customHeight="1" x14ac:dyDescent="0.35">
      <c r="A48" s="89"/>
      <c r="B48" s="59" t="s">
        <v>455</v>
      </c>
      <c r="C48" s="60" t="s">
        <v>456</v>
      </c>
      <c r="D48" s="60" t="s">
        <v>457</v>
      </c>
      <c r="E48" s="696" t="s">
        <v>667</v>
      </c>
      <c r="F48" s="684" t="s">
        <v>275</v>
      </c>
      <c r="G48" s="215">
        <v>1</v>
      </c>
      <c r="H48" s="216" t="s">
        <v>668</v>
      </c>
      <c r="I48" s="62" t="s">
        <v>212</v>
      </c>
      <c r="J48" s="268" t="s">
        <v>669</v>
      </c>
      <c r="K48" s="62" t="s">
        <v>119</v>
      </c>
      <c r="L48" s="216" t="s">
        <v>670</v>
      </c>
      <c r="M48" s="60" t="s">
        <v>96</v>
      </c>
      <c r="N48" s="224">
        <v>44928</v>
      </c>
      <c r="O48" s="225">
        <v>45289</v>
      </c>
      <c r="P48" s="119" t="s">
        <v>561</v>
      </c>
      <c r="Q48" s="113"/>
      <c r="R48" s="122"/>
      <c r="S48" s="113">
        <v>0</v>
      </c>
      <c r="T48" s="122"/>
      <c r="U48" s="113"/>
      <c r="V48" s="122">
        <v>1</v>
      </c>
      <c r="W48" s="113"/>
      <c r="X48" s="122"/>
      <c r="Y48" s="113">
        <v>0</v>
      </c>
      <c r="Z48" s="122"/>
      <c r="AA48" s="113"/>
      <c r="AB48" s="123">
        <v>1</v>
      </c>
      <c r="AC48" s="67" t="s">
        <v>462</v>
      </c>
      <c r="AD48" s="68" t="s">
        <v>463</v>
      </c>
      <c r="AE48" s="69" t="s">
        <v>464</v>
      </c>
      <c r="AF48" s="70" t="s">
        <v>104</v>
      </c>
      <c r="AG48" s="69" t="s">
        <v>104</v>
      </c>
      <c r="AH48" s="730">
        <v>23841754</v>
      </c>
      <c r="AI48" s="861"/>
      <c r="AJ48" s="1168"/>
      <c r="AK48" s="125">
        <v>0</v>
      </c>
      <c r="AL48" s="258" t="s">
        <v>103</v>
      </c>
      <c r="AM48" s="258" t="s">
        <v>103</v>
      </c>
      <c r="AN48" s="153" t="str">
        <f t="shared" si="14"/>
        <v>No reporta avance para el período</v>
      </c>
      <c r="AO48" s="87" t="str">
        <f t="shared" si="0"/>
        <v>No Aplica</v>
      </c>
      <c r="AP48" s="229">
        <f>+IFERROR(SUM($AK48,$AX48,$BJ48),0)</f>
        <v>1</v>
      </c>
      <c r="AQ48" s="140" t="s">
        <v>103</v>
      </c>
      <c r="AR48" s="211" t="s">
        <v>671</v>
      </c>
      <c r="AS48" s="211">
        <v>0</v>
      </c>
      <c r="AT48" s="1194"/>
      <c r="AU48" s="1196"/>
      <c r="AV48" s="1196"/>
      <c r="AW48" s="1185"/>
      <c r="AX48" s="230">
        <v>1</v>
      </c>
      <c r="AY48" s="176" t="s">
        <v>672</v>
      </c>
      <c r="AZ48" s="258" t="s">
        <v>673</v>
      </c>
      <c r="BA48" s="76">
        <v>1</v>
      </c>
      <c r="BB48" s="77" t="str">
        <f t="shared" si="1"/>
        <v>Satisfactorio</v>
      </c>
      <c r="BC48" s="88">
        <f>+IFERROR(SUM($AK48,$AX48,$BK48,$BX48,#REF!,$CU48),0)</f>
        <v>0</v>
      </c>
      <c r="BD48" s="103" t="s">
        <v>103</v>
      </c>
      <c r="BE48" s="221">
        <v>23841754</v>
      </c>
      <c r="BF48" s="186">
        <v>11920877</v>
      </c>
      <c r="BG48" s="893"/>
      <c r="BH48" s="893"/>
      <c r="BI48" s="893">
        <v>0</v>
      </c>
      <c r="BK48" s="230">
        <v>0</v>
      </c>
      <c r="BL48" s="258" t="s">
        <v>103</v>
      </c>
      <c r="BM48" s="258" t="s">
        <v>103</v>
      </c>
      <c r="BN48" s="203" t="str">
        <f>IFERROR(BK48/Y48,"No reporta avance para el período")</f>
        <v>No reporta avance para el período</v>
      </c>
      <c r="BO48" s="77" t="str">
        <f t="shared" si="3"/>
        <v>No Aplica</v>
      </c>
      <c r="BP48" s="204">
        <f>+IFERROR(SUM($AK48,$AX48,$BK48,$BX48,#REF!,$CU48,$DH48,$DU48,$EH48),0)</f>
        <v>0</v>
      </c>
      <c r="BQ48" s="81" t="s">
        <v>103</v>
      </c>
      <c r="BR48" s="713">
        <v>23762973</v>
      </c>
      <c r="BS48" s="231">
        <v>0</v>
      </c>
      <c r="BT48" s="1096"/>
      <c r="BU48" s="1096"/>
      <c r="BV48" s="1096"/>
      <c r="BX48" s="267">
        <f>6/6</f>
        <v>1</v>
      </c>
      <c r="BY48" s="111" t="s">
        <v>674</v>
      </c>
      <c r="BZ48" s="111" t="s">
        <v>675</v>
      </c>
      <c r="CA48" s="203">
        <f t="shared" si="17"/>
        <v>1</v>
      </c>
      <c r="CB48" s="77" t="str">
        <f t="shared" si="5"/>
        <v>Satisfactorio</v>
      </c>
      <c r="CC48" s="88">
        <v>1</v>
      </c>
      <c r="CD48" s="81" t="s">
        <v>103</v>
      </c>
      <c r="CE48" s="232">
        <v>23762973</v>
      </c>
      <c r="CF48" s="232">
        <v>23762973</v>
      </c>
      <c r="CG48" s="834"/>
      <c r="CH48" s="834"/>
      <c r="CI48" s="834"/>
      <c r="CK48" s="672" t="s">
        <v>607</v>
      </c>
      <c r="CL48" s="674" t="s">
        <v>676</v>
      </c>
    </row>
    <row r="49" spans="1:90" ht="159" customHeight="1" x14ac:dyDescent="0.35">
      <c r="A49" s="89"/>
      <c r="B49" s="59" t="s">
        <v>455</v>
      </c>
      <c r="C49" s="60" t="s">
        <v>456</v>
      </c>
      <c r="D49" s="269" t="s">
        <v>457</v>
      </c>
      <c r="E49" s="270" t="s">
        <v>677</v>
      </c>
      <c r="F49" s="271" t="s">
        <v>275</v>
      </c>
      <c r="G49" s="233">
        <v>1</v>
      </c>
      <c r="H49" s="216" t="s">
        <v>678</v>
      </c>
      <c r="I49" s="62" t="s">
        <v>212</v>
      </c>
      <c r="J49" s="216" t="s">
        <v>679</v>
      </c>
      <c r="K49" s="62" t="s">
        <v>119</v>
      </c>
      <c r="L49" s="216" t="s">
        <v>644</v>
      </c>
      <c r="M49" s="60" t="s">
        <v>96</v>
      </c>
      <c r="N49" s="224">
        <v>44928</v>
      </c>
      <c r="O49" s="225">
        <v>45289</v>
      </c>
      <c r="P49" s="119" t="s">
        <v>561</v>
      </c>
      <c r="Q49" s="113"/>
      <c r="R49" s="122"/>
      <c r="S49" s="226">
        <v>0</v>
      </c>
      <c r="T49" s="122"/>
      <c r="U49" s="113"/>
      <c r="V49" s="227">
        <v>1</v>
      </c>
      <c r="W49" s="113"/>
      <c r="X49" s="122"/>
      <c r="Y49" s="226">
        <v>0</v>
      </c>
      <c r="Z49" s="122"/>
      <c r="AA49" s="113"/>
      <c r="AB49" s="123">
        <v>1</v>
      </c>
      <c r="AC49" s="67" t="s">
        <v>462</v>
      </c>
      <c r="AD49" s="68" t="s">
        <v>463</v>
      </c>
      <c r="AE49" s="69" t="s">
        <v>464</v>
      </c>
      <c r="AF49" s="70" t="s">
        <v>104</v>
      </c>
      <c r="AG49" s="69" t="s">
        <v>104</v>
      </c>
      <c r="AH49" s="730">
        <v>124373871</v>
      </c>
      <c r="AI49" s="861"/>
      <c r="AJ49" s="1168"/>
      <c r="AK49" s="125">
        <v>0</v>
      </c>
      <c r="AL49" s="258" t="s">
        <v>103</v>
      </c>
      <c r="AM49" s="258" t="s">
        <v>103</v>
      </c>
      <c r="AN49" s="153" t="str">
        <f t="shared" si="14"/>
        <v>No reporta avance para el período</v>
      </c>
      <c r="AO49" s="87" t="str">
        <f t="shared" si="0"/>
        <v>No Aplica</v>
      </c>
      <c r="AP49" s="229">
        <f>+IFERROR(SUM($AK49,$AX49,$BJ49),0)</f>
        <v>1</v>
      </c>
      <c r="AQ49" s="140" t="s">
        <v>103</v>
      </c>
      <c r="AR49" s="211" t="s">
        <v>680</v>
      </c>
      <c r="AS49" s="211">
        <v>0</v>
      </c>
      <c r="AT49" s="1194"/>
      <c r="AU49" s="1196"/>
      <c r="AV49" s="1196"/>
      <c r="AW49" s="1185"/>
      <c r="AX49" s="230">
        <v>1</v>
      </c>
      <c r="AY49" s="176" t="s">
        <v>681</v>
      </c>
      <c r="AZ49" s="176" t="s">
        <v>682</v>
      </c>
      <c r="BA49" s="76">
        <v>1</v>
      </c>
      <c r="BB49" s="77" t="str">
        <f t="shared" si="1"/>
        <v>Satisfactorio</v>
      </c>
      <c r="BC49" s="88">
        <f>+IFERROR(SUM($AK49,$AX49,$BK49,$BX49,#REF!,$CU49),0)</f>
        <v>0</v>
      </c>
      <c r="BD49" s="103" t="s">
        <v>103</v>
      </c>
      <c r="BE49" s="221">
        <v>124373871</v>
      </c>
      <c r="BF49" s="186">
        <v>49496548</v>
      </c>
      <c r="BG49" s="893"/>
      <c r="BH49" s="893"/>
      <c r="BI49" s="893">
        <v>0</v>
      </c>
      <c r="BK49" s="230">
        <v>0</v>
      </c>
      <c r="BL49" s="258" t="s">
        <v>103</v>
      </c>
      <c r="BM49" s="258" t="s">
        <v>103</v>
      </c>
      <c r="BN49" s="203" t="str">
        <f>IFERROR(BK49/Y49,"No reporta avance para el período")</f>
        <v>No reporta avance para el período</v>
      </c>
      <c r="BO49" s="77" t="str">
        <f t="shared" si="3"/>
        <v>No Aplica</v>
      </c>
      <c r="BP49" s="204">
        <f>+IFERROR(SUM($AK49,$AX49,$BK49,$BX49,#REF!,$CU49,$DH49,$DU49,$EH49),0)</f>
        <v>0</v>
      </c>
      <c r="BQ49" s="81" t="s">
        <v>103</v>
      </c>
      <c r="BR49" s="713">
        <v>61214480</v>
      </c>
      <c r="BS49" s="231">
        <v>0</v>
      </c>
      <c r="BT49" s="1096"/>
      <c r="BU49" s="1096"/>
      <c r="BV49" s="1096"/>
      <c r="BX49" s="267">
        <f>4/4</f>
        <v>1</v>
      </c>
      <c r="BY49" s="111" t="s">
        <v>683</v>
      </c>
      <c r="BZ49" s="111" t="s">
        <v>684</v>
      </c>
      <c r="CA49" s="203">
        <f t="shared" si="17"/>
        <v>1</v>
      </c>
      <c r="CB49" s="77" t="str">
        <f t="shared" si="5"/>
        <v>Satisfactorio</v>
      </c>
      <c r="CC49" s="88">
        <v>1</v>
      </c>
      <c r="CD49" s="81" t="s">
        <v>103</v>
      </c>
      <c r="CE49" s="232">
        <v>61214480</v>
      </c>
      <c r="CF49" s="232">
        <v>61214480</v>
      </c>
      <c r="CG49" s="834"/>
      <c r="CH49" s="834"/>
      <c r="CI49" s="834"/>
      <c r="CK49" s="672" t="s">
        <v>607</v>
      </c>
      <c r="CL49" s="820" t="s">
        <v>685</v>
      </c>
    </row>
    <row r="50" spans="1:90" ht="234" customHeight="1" x14ac:dyDescent="0.35">
      <c r="A50" s="89"/>
      <c r="B50" s="59" t="s">
        <v>455</v>
      </c>
      <c r="C50" s="60" t="s">
        <v>456</v>
      </c>
      <c r="D50" s="60" t="s">
        <v>457</v>
      </c>
      <c r="E50" s="697" t="s">
        <v>686</v>
      </c>
      <c r="F50" s="685" t="s">
        <v>275</v>
      </c>
      <c r="G50" s="215">
        <v>1</v>
      </c>
      <c r="H50" s="216" t="s">
        <v>687</v>
      </c>
      <c r="I50" s="62" t="s">
        <v>212</v>
      </c>
      <c r="J50" s="216" t="s">
        <v>688</v>
      </c>
      <c r="K50" s="62" t="s">
        <v>119</v>
      </c>
      <c r="L50" s="216" t="s">
        <v>689</v>
      </c>
      <c r="M50" s="60" t="s">
        <v>96</v>
      </c>
      <c r="N50" s="224">
        <v>44928</v>
      </c>
      <c r="O50" s="225">
        <v>45289</v>
      </c>
      <c r="P50" s="119" t="s">
        <v>419</v>
      </c>
      <c r="Q50" s="262" t="s">
        <v>690</v>
      </c>
      <c r="R50" s="263" t="s">
        <v>691</v>
      </c>
      <c r="S50" s="264" t="s">
        <v>691</v>
      </c>
      <c r="T50" s="263" t="s">
        <v>691</v>
      </c>
      <c r="U50" s="262" t="s">
        <v>692</v>
      </c>
      <c r="V50" s="265" t="s">
        <v>655</v>
      </c>
      <c r="W50" s="262" t="s">
        <v>655</v>
      </c>
      <c r="X50" s="263" t="s">
        <v>655</v>
      </c>
      <c r="Y50" s="264" t="s">
        <v>656</v>
      </c>
      <c r="Z50" s="263" t="s">
        <v>656</v>
      </c>
      <c r="AA50" s="262" t="s">
        <v>656</v>
      </c>
      <c r="AB50" s="123">
        <v>1</v>
      </c>
      <c r="AC50" s="67" t="s">
        <v>462</v>
      </c>
      <c r="AD50" s="68" t="s">
        <v>463</v>
      </c>
      <c r="AE50" s="69" t="s">
        <v>464</v>
      </c>
      <c r="AF50" s="70" t="s">
        <v>104</v>
      </c>
      <c r="AG50" s="69" t="s">
        <v>104</v>
      </c>
      <c r="AH50" s="730">
        <v>23841754</v>
      </c>
      <c r="AI50" s="862"/>
      <c r="AJ50" s="1168"/>
      <c r="AK50" s="266">
        <v>0.84</v>
      </c>
      <c r="AL50" s="176" t="s">
        <v>693</v>
      </c>
      <c r="AM50" s="258" t="s">
        <v>658</v>
      </c>
      <c r="AN50" s="153" t="str">
        <f t="shared" si="14"/>
        <v>No reporta avance para el período</v>
      </c>
      <c r="AO50" s="154" t="str">
        <f t="shared" si="0"/>
        <v>No Aplica</v>
      </c>
      <c r="AP50" s="229">
        <v>2.0699999999999998</v>
      </c>
      <c r="AQ50" s="156" t="s">
        <v>467</v>
      </c>
      <c r="AR50" s="211">
        <v>23841754</v>
      </c>
      <c r="AS50" s="211">
        <v>5960439</v>
      </c>
      <c r="AT50" s="1195"/>
      <c r="AU50" s="1197"/>
      <c r="AV50" s="1197"/>
      <c r="AW50" s="1185"/>
      <c r="AX50" s="230">
        <v>0.87</v>
      </c>
      <c r="AY50" s="176" t="s">
        <v>694</v>
      </c>
      <c r="AZ50" s="258" t="s">
        <v>695</v>
      </c>
      <c r="BA50" s="76">
        <v>1</v>
      </c>
      <c r="BB50" s="77" t="str">
        <f t="shared" si="1"/>
        <v>Satisfactorio</v>
      </c>
      <c r="BC50" s="88">
        <v>1</v>
      </c>
      <c r="BD50" s="103" t="s">
        <v>103</v>
      </c>
      <c r="BE50" s="221">
        <v>23841754</v>
      </c>
      <c r="BF50" s="186">
        <v>11920877</v>
      </c>
      <c r="BG50" s="894"/>
      <c r="BH50" s="894"/>
      <c r="BI50" s="894">
        <v>0</v>
      </c>
      <c r="BK50" s="243">
        <v>0.9</v>
      </c>
      <c r="BL50" s="176" t="s">
        <v>696</v>
      </c>
      <c r="BM50" s="258" t="s">
        <v>697</v>
      </c>
      <c r="BN50" s="203">
        <v>1</v>
      </c>
      <c r="BO50" s="77" t="str">
        <f t="shared" si="3"/>
        <v>Satisfactorio</v>
      </c>
      <c r="BP50" s="204">
        <v>1</v>
      </c>
      <c r="BQ50" s="81" t="s">
        <v>103</v>
      </c>
      <c r="BR50" s="713">
        <v>52087000</v>
      </c>
      <c r="BS50" s="231" t="s">
        <v>698</v>
      </c>
      <c r="BT50" s="1097"/>
      <c r="BU50" s="1097"/>
      <c r="BV50" s="1097"/>
      <c r="BX50" s="267">
        <f>83/83</f>
        <v>1</v>
      </c>
      <c r="BY50" s="111" t="s">
        <v>699</v>
      </c>
      <c r="BZ50" s="124" t="s">
        <v>700</v>
      </c>
      <c r="CA50" s="203">
        <f t="shared" si="17"/>
        <v>1</v>
      </c>
      <c r="CB50" s="77" t="str">
        <f t="shared" si="5"/>
        <v>Satisfactorio</v>
      </c>
      <c r="CC50" s="88">
        <v>1</v>
      </c>
      <c r="CD50" s="81" t="s">
        <v>103</v>
      </c>
      <c r="CE50" s="232">
        <v>52087000</v>
      </c>
      <c r="CF50" s="232">
        <v>52087000</v>
      </c>
      <c r="CG50" s="835"/>
      <c r="CH50" s="835"/>
      <c r="CI50" s="835"/>
      <c r="CK50" s="672" t="s">
        <v>607</v>
      </c>
      <c r="CL50" s="827" t="s">
        <v>701</v>
      </c>
    </row>
    <row r="51" spans="1:90" ht="339" customHeight="1" x14ac:dyDescent="0.35">
      <c r="A51" s="89"/>
      <c r="B51" s="90" t="s">
        <v>702</v>
      </c>
      <c r="C51" s="60" t="s">
        <v>151</v>
      </c>
      <c r="D51" s="91" t="s">
        <v>312</v>
      </c>
      <c r="E51" s="61" t="s">
        <v>703</v>
      </c>
      <c r="F51" s="91" t="s">
        <v>154</v>
      </c>
      <c r="G51" s="112">
        <v>1</v>
      </c>
      <c r="H51" s="92" t="s">
        <v>704</v>
      </c>
      <c r="I51" s="92" t="s">
        <v>212</v>
      </c>
      <c r="J51" s="272" t="s">
        <v>705</v>
      </c>
      <c r="K51" s="92" t="s">
        <v>119</v>
      </c>
      <c r="L51" s="272" t="s">
        <v>706</v>
      </c>
      <c r="M51" s="91" t="s">
        <v>96</v>
      </c>
      <c r="N51" s="5">
        <v>44942</v>
      </c>
      <c r="O51" s="6">
        <v>45289</v>
      </c>
      <c r="P51" s="93" t="s">
        <v>159</v>
      </c>
      <c r="Q51" s="113"/>
      <c r="R51" s="114"/>
      <c r="S51" s="113">
        <v>1</v>
      </c>
      <c r="T51" s="114"/>
      <c r="U51" s="113"/>
      <c r="V51" s="114">
        <v>1</v>
      </c>
      <c r="W51" s="113"/>
      <c r="X51" s="114"/>
      <c r="Y51" s="113">
        <v>1</v>
      </c>
      <c r="Z51" s="114"/>
      <c r="AA51" s="113"/>
      <c r="AB51" s="115">
        <v>1</v>
      </c>
      <c r="AC51" s="97" t="s">
        <v>707</v>
      </c>
      <c r="AD51" s="98" t="s">
        <v>99</v>
      </c>
      <c r="AE51" s="99" t="s">
        <v>708</v>
      </c>
      <c r="AF51" s="100" t="s">
        <v>104</v>
      </c>
      <c r="AG51" s="99" t="s">
        <v>104</v>
      </c>
      <c r="AH51" s="701">
        <f>5752548+8985990</f>
        <v>14738538</v>
      </c>
      <c r="AI51" s="1004">
        <v>500000000</v>
      </c>
      <c r="AJ51" s="1168"/>
      <c r="AK51" s="273">
        <v>1</v>
      </c>
      <c r="AL51" s="532" t="s">
        <v>709</v>
      </c>
      <c r="AM51" s="767" t="s">
        <v>710</v>
      </c>
      <c r="AN51" s="274">
        <f t="shared" si="14"/>
        <v>1</v>
      </c>
      <c r="AO51" s="275" t="str">
        <f t="shared" si="0"/>
        <v>Satisfactorio</v>
      </c>
      <c r="AP51" s="276">
        <f>+IFERROR(SUM($AK51,$AX51,$BJ51),0)</f>
        <v>2</v>
      </c>
      <c r="AQ51" s="156" t="s">
        <v>467</v>
      </c>
      <c r="AR51" s="167">
        <v>14738538</v>
      </c>
      <c r="AS51" s="168">
        <v>3684635</v>
      </c>
      <c r="AT51" s="1101">
        <v>487100000</v>
      </c>
      <c r="AU51" s="1102">
        <v>374920000</v>
      </c>
      <c r="AV51" s="1102">
        <v>65360000</v>
      </c>
      <c r="AW51" s="1185"/>
      <c r="AX51" s="768">
        <v>1</v>
      </c>
      <c r="AY51" s="532" t="s">
        <v>711</v>
      </c>
      <c r="AZ51" s="146" t="s">
        <v>712</v>
      </c>
      <c r="BA51" s="76">
        <f>IFERROR(AX51/V51,"No reporta avance para el período")</f>
        <v>1</v>
      </c>
      <c r="BB51" s="77" t="str">
        <f t="shared" si="1"/>
        <v>Satisfactorio</v>
      </c>
      <c r="BC51" s="88">
        <v>1</v>
      </c>
      <c r="BD51" s="103" t="s">
        <v>103</v>
      </c>
      <c r="BE51" s="277">
        <v>14738538</v>
      </c>
      <c r="BF51" s="278">
        <v>7369269</v>
      </c>
      <c r="BG51" s="1103" t="s">
        <v>713</v>
      </c>
      <c r="BH51" s="1103" t="s">
        <v>714</v>
      </c>
      <c r="BI51" s="1103" t="s">
        <v>715</v>
      </c>
      <c r="BK51" s="173">
        <f>(37/37)*100%</f>
        <v>1</v>
      </c>
      <c r="BL51" s="111" t="s">
        <v>716</v>
      </c>
      <c r="BM51" s="111" t="s">
        <v>717</v>
      </c>
      <c r="BN51" s="203">
        <f>IFERROR(BK51/Y51,"No reporta avance para el período")</f>
        <v>1</v>
      </c>
      <c r="BO51" s="77" t="str">
        <f t="shared" si="3"/>
        <v>Satisfactorio</v>
      </c>
      <c r="BP51" s="204">
        <v>1</v>
      </c>
      <c r="BQ51" s="81" t="s">
        <v>103</v>
      </c>
      <c r="BR51" s="205">
        <v>14738538</v>
      </c>
      <c r="BS51" s="205">
        <v>11053899</v>
      </c>
      <c r="BT51" s="1098" t="s">
        <v>718</v>
      </c>
      <c r="BU51" s="1098" t="s">
        <v>719</v>
      </c>
      <c r="BV51" s="1098" t="s">
        <v>720</v>
      </c>
      <c r="BX51" s="173">
        <f>(62/62)*100%</f>
        <v>1</v>
      </c>
      <c r="BY51" s="111" t="s">
        <v>721</v>
      </c>
      <c r="BZ51" s="279" t="s">
        <v>722</v>
      </c>
      <c r="CA51" s="76">
        <f t="shared" si="17"/>
        <v>1</v>
      </c>
      <c r="CB51" s="77" t="str">
        <f t="shared" si="5"/>
        <v>Satisfactorio</v>
      </c>
      <c r="CC51" s="88">
        <v>1</v>
      </c>
      <c r="CD51" s="81" t="s">
        <v>103</v>
      </c>
      <c r="CE51" s="101">
        <v>14738538</v>
      </c>
      <c r="CF51" s="101">
        <v>14738538</v>
      </c>
      <c r="CG51" s="839" t="s">
        <v>723</v>
      </c>
      <c r="CH51" s="839" t="s">
        <v>723</v>
      </c>
      <c r="CI51" s="839" t="s">
        <v>724</v>
      </c>
      <c r="CK51" s="672" t="s">
        <v>115</v>
      </c>
      <c r="CL51" s="822" t="s">
        <v>725</v>
      </c>
    </row>
    <row r="52" spans="1:90" ht="110.25" customHeight="1" x14ac:dyDescent="0.35">
      <c r="A52" s="89"/>
      <c r="B52" s="90" t="s">
        <v>702</v>
      </c>
      <c r="C52" s="60" t="s">
        <v>151</v>
      </c>
      <c r="D52" s="91" t="s">
        <v>312</v>
      </c>
      <c r="E52" s="61" t="s">
        <v>726</v>
      </c>
      <c r="F52" s="91" t="s">
        <v>154</v>
      </c>
      <c r="G52" s="61">
        <v>1</v>
      </c>
      <c r="H52" s="92" t="s">
        <v>727</v>
      </c>
      <c r="I52" s="92" t="s">
        <v>212</v>
      </c>
      <c r="J52" s="280" t="s">
        <v>728</v>
      </c>
      <c r="K52" s="92" t="s">
        <v>729</v>
      </c>
      <c r="L52" s="280" t="s">
        <v>730</v>
      </c>
      <c r="M52" s="91" t="s">
        <v>96</v>
      </c>
      <c r="N52" s="5">
        <v>44958</v>
      </c>
      <c r="O52" s="6">
        <v>45289</v>
      </c>
      <c r="P52" s="93" t="s">
        <v>121</v>
      </c>
      <c r="Q52" s="113"/>
      <c r="R52" s="114"/>
      <c r="S52" s="113"/>
      <c r="T52" s="114"/>
      <c r="U52" s="113"/>
      <c r="V52" s="114"/>
      <c r="W52" s="113"/>
      <c r="X52" s="114"/>
      <c r="Y52" s="113"/>
      <c r="Z52" s="114"/>
      <c r="AA52" s="113"/>
      <c r="AB52" s="96">
        <v>1</v>
      </c>
      <c r="AC52" s="97" t="s">
        <v>707</v>
      </c>
      <c r="AD52" s="98" t="s">
        <v>99</v>
      </c>
      <c r="AE52" s="99" t="s">
        <v>731</v>
      </c>
      <c r="AF52" s="100" t="s">
        <v>104</v>
      </c>
      <c r="AG52" s="99" t="s">
        <v>104</v>
      </c>
      <c r="AH52" s="701">
        <f>5752548+8985990+32709492+43474650+43474650+28844028+22501104</f>
        <v>185742462</v>
      </c>
      <c r="AI52" s="1005"/>
      <c r="AJ52" s="1168"/>
      <c r="AK52" s="103">
        <v>0</v>
      </c>
      <c r="AL52" s="124" t="s">
        <v>103</v>
      </c>
      <c r="AM52" s="124" t="s">
        <v>103</v>
      </c>
      <c r="AN52" s="164" t="str">
        <f t="shared" si="14"/>
        <v>No reporta avance para el período</v>
      </c>
      <c r="AO52" s="73" t="str">
        <f t="shared" si="0"/>
        <v>No Aplica</v>
      </c>
      <c r="AP52" s="276">
        <f>+IFERROR(SUM($AK52,$AX52,$BJ52),0)</f>
        <v>0</v>
      </c>
      <c r="AQ52" s="103" t="s">
        <v>103</v>
      </c>
      <c r="AR52" s="167">
        <v>0</v>
      </c>
      <c r="AS52" s="168">
        <v>0</v>
      </c>
      <c r="AT52" s="1101"/>
      <c r="AU52" s="1102"/>
      <c r="AV52" s="1102"/>
      <c r="AW52" s="1185"/>
      <c r="AX52" s="173">
        <v>0</v>
      </c>
      <c r="AY52" s="124" t="s">
        <v>103</v>
      </c>
      <c r="AZ52" s="124" t="s">
        <v>103</v>
      </c>
      <c r="BA52" s="76" t="str">
        <f>IFERROR(AX52/AD52,"No reporta avance para el período")</f>
        <v>No reporta avance para el período</v>
      </c>
      <c r="BB52" s="77" t="str">
        <f t="shared" si="1"/>
        <v>No Aplica</v>
      </c>
      <c r="BC52" s="88">
        <f>+IFERROR(SUM($AK52,$AX52,$BK52,$BX52,#REF!,$CU52),0)</f>
        <v>0</v>
      </c>
      <c r="BD52" s="103" t="s">
        <v>103</v>
      </c>
      <c r="BE52" s="281">
        <f>5752548+8985990+32709492+43474650+43474650+28844028+22501104</f>
        <v>185742462</v>
      </c>
      <c r="BF52" s="282">
        <v>0</v>
      </c>
      <c r="BG52" s="1103">
        <v>0</v>
      </c>
      <c r="BH52" s="1103">
        <v>0</v>
      </c>
      <c r="BI52" s="1103">
        <v>0</v>
      </c>
      <c r="BK52" s="124">
        <v>0</v>
      </c>
      <c r="BL52" s="111" t="s">
        <v>732</v>
      </c>
      <c r="BM52" s="111" t="s">
        <v>733</v>
      </c>
      <c r="BN52" s="203" t="str">
        <f>IFERROR(BK52/#REF!,"No reporta avance para el período")</f>
        <v>No reporta avance para el período</v>
      </c>
      <c r="BO52" s="77" t="str">
        <f t="shared" si="3"/>
        <v>No Aplica</v>
      </c>
      <c r="BP52" s="204">
        <f>+IFERROR(SUM($AK52,$AX52,$BK52,$BX52,#REF!,$CU52,$DH52,$DU52,$EH52),0)</f>
        <v>0</v>
      </c>
      <c r="BQ52" s="110" t="s">
        <v>734</v>
      </c>
      <c r="BR52" s="205">
        <v>113423784</v>
      </c>
      <c r="BS52" s="205">
        <v>56711892</v>
      </c>
      <c r="BT52" s="1099"/>
      <c r="BU52" s="1099"/>
      <c r="BV52" s="1099"/>
      <c r="BX52" s="290">
        <v>1</v>
      </c>
      <c r="BY52" s="532" t="s">
        <v>735</v>
      </c>
      <c r="BZ52" s="111" t="s">
        <v>736</v>
      </c>
      <c r="CA52" s="203">
        <f t="shared" si="17"/>
        <v>1</v>
      </c>
      <c r="CB52" s="77" t="str">
        <f t="shared" si="5"/>
        <v>Satisfactorio</v>
      </c>
      <c r="CC52" s="284">
        <f>+IFERROR(SUM($AK52,$AX52,$BK52,$BX52,#REF!,$CU52,$DH52,$DU52,$EH52,$EU52,$FH52,$FU52),0)</f>
        <v>0</v>
      </c>
      <c r="CD52" s="81" t="s">
        <v>103</v>
      </c>
      <c r="CE52" s="175">
        <v>113423784</v>
      </c>
      <c r="CF52" s="175">
        <v>113423784</v>
      </c>
      <c r="CG52" s="840"/>
      <c r="CH52" s="840"/>
      <c r="CI52" s="840"/>
      <c r="CK52" s="672" t="s">
        <v>2654</v>
      </c>
      <c r="CL52" s="673" t="s">
        <v>737</v>
      </c>
    </row>
    <row r="53" spans="1:90" ht="160.5" customHeight="1" x14ac:dyDescent="0.35">
      <c r="A53" s="89"/>
      <c r="B53" s="90" t="s">
        <v>702</v>
      </c>
      <c r="C53" s="60" t="s">
        <v>151</v>
      </c>
      <c r="D53" s="91" t="s">
        <v>312</v>
      </c>
      <c r="E53" s="61" t="s">
        <v>738</v>
      </c>
      <c r="F53" s="91" t="s">
        <v>154</v>
      </c>
      <c r="G53" s="61">
        <v>1</v>
      </c>
      <c r="H53" s="92" t="s">
        <v>739</v>
      </c>
      <c r="I53" s="92" t="s">
        <v>212</v>
      </c>
      <c r="J53" s="280" t="s">
        <v>740</v>
      </c>
      <c r="K53" s="92" t="s">
        <v>729</v>
      </c>
      <c r="L53" s="280" t="s">
        <v>741</v>
      </c>
      <c r="M53" s="91" t="s">
        <v>96</v>
      </c>
      <c r="N53" s="5">
        <v>44958</v>
      </c>
      <c r="O53" s="6">
        <v>45289</v>
      </c>
      <c r="P53" s="93" t="s">
        <v>121</v>
      </c>
      <c r="Q53" s="113"/>
      <c r="R53" s="114"/>
      <c r="S53" s="113"/>
      <c r="T53" s="114"/>
      <c r="U53" s="113"/>
      <c r="V53" s="114"/>
      <c r="W53" s="113"/>
      <c r="X53" s="114"/>
      <c r="Y53" s="113"/>
      <c r="Z53" s="114"/>
      <c r="AA53" s="113"/>
      <c r="AB53" s="285">
        <v>1</v>
      </c>
      <c r="AC53" s="97" t="s">
        <v>707</v>
      </c>
      <c r="AD53" s="98" t="s">
        <v>99</v>
      </c>
      <c r="AE53" s="99" t="s">
        <v>731</v>
      </c>
      <c r="AF53" s="100" t="s">
        <v>104</v>
      </c>
      <c r="AG53" s="99" t="s">
        <v>104</v>
      </c>
      <c r="AH53" s="701">
        <f>5752548+8985990+32709492+43474650+43474650+28844028+22501104</f>
        <v>185742462</v>
      </c>
      <c r="AI53" s="1005"/>
      <c r="AJ53" s="1168"/>
      <c r="AK53" s="103">
        <v>0</v>
      </c>
      <c r="AL53" s="124" t="s">
        <v>103</v>
      </c>
      <c r="AM53" s="124" t="s">
        <v>103</v>
      </c>
      <c r="AN53" s="164" t="str">
        <f t="shared" si="14"/>
        <v>No reporta avance para el período</v>
      </c>
      <c r="AO53" s="73" t="str">
        <f t="shared" si="0"/>
        <v>No Aplica</v>
      </c>
      <c r="AP53" s="286">
        <f>+IFERROR(SUM($AK53,$AX53,$BJ53),0)</f>
        <v>0</v>
      </c>
      <c r="AQ53" s="103" t="s">
        <v>103</v>
      </c>
      <c r="AR53" s="167">
        <v>0</v>
      </c>
      <c r="AS53" s="168">
        <v>0</v>
      </c>
      <c r="AT53" s="1101"/>
      <c r="AU53" s="1102"/>
      <c r="AV53" s="1102"/>
      <c r="AW53" s="1185"/>
      <c r="AX53" s="124">
        <v>0</v>
      </c>
      <c r="AY53" s="124" t="s">
        <v>103</v>
      </c>
      <c r="AZ53" s="124" t="s">
        <v>103</v>
      </c>
      <c r="BA53" s="76" t="str">
        <f>IFERROR(AX53/AD53,"No reporta avance para el período")</f>
        <v>No reporta avance para el período</v>
      </c>
      <c r="BB53" s="77" t="str">
        <f t="shared" si="1"/>
        <v>No Aplica</v>
      </c>
      <c r="BC53" s="80">
        <f>+IFERROR(SUM($AK53,$AX53,$BK53,$BX53,#REF!,$CU53),0)</f>
        <v>0</v>
      </c>
      <c r="BD53" s="103" t="s">
        <v>103</v>
      </c>
      <c r="BE53" s="281">
        <f>5752548+8985990+32709492+43474650+43474650+28844028+22501104</f>
        <v>185742462</v>
      </c>
      <c r="BF53" s="282">
        <v>0</v>
      </c>
      <c r="BG53" s="1103">
        <v>0</v>
      </c>
      <c r="BH53" s="1103">
        <v>0</v>
      </c>
      <c r="BI53" s="1103">
        <v>0</v>
      </c>
      <c r="BK53" s="124">
        <v>0</v>
      </c>
      <c r="BL53" s="111" t="s">
        <v>742</v>
      </c>
      <c r="BM53" s="111" t="s">
        <v>743</v>
      </c>
      <c r="BN53" s="203" t="str">
        <f>IFERROR(BK53/#REF!,"No reporta avance para el período")</f>
        <v>No reporta avance para el período</v>
      </c>
      <c r="BO53" s="77" t="str">
        <f t="shared" si="3"/>
        <v>No Aplica</v>
      </c>
      <c r="BP53" s="287">
        <f>+IFERROR(SUM($AK53,$AX53,$BK53,$BX53,#REF!,$CU53,$DH53,$DU53,$EH53),0)</f>
        <v>0</v>
      </c>
      <c r="BQ53" s="110" t="s">
        <v>734</v>
      </c>
      <c r="BR53" s="205">
        <v>113423784</v>
      </c>
      <c r="BS53" s="205">
        <f>+BR53/12*6</f>
        <v>56711892</v>
      </c>
      <c r="BT53" s="1099"/>
      <c r="BU53" s="1099"/>
      <c r="BV53" s="1099"/>
      <c r="BX53" s="290">
        <v>1</v>
      </c>
      <c r="BY53" s="111" t="s">
        <v>744</v>
      </c>
      <c r="BZ53" s="111" t="s">
        <v>745</v>
      </c>
      <c r="CA53" s="203">
        <f t="shared" si="17"/>
        <v>1</v>
      </c>
      <c r="CB53" s="77" t="str">
        <f t="shared" si="5"/>
        <v>Satisfactorio</v>
      </c>
      <c r="CC53" s="80">
        <f>+IFERROR(SUM($AK53,$AX53,$BK53,$BX53,#REF!,$CU53,$DH53,$DU53,$EH53,$EU53,$FH53,$FU53),0)</f>
        <v>0</v>
      </c>
      <c r="CD53" s="81" t="s">
        <v>103</v>
      </c>
      <c r="CE53" s="175">
        <v>113423784</v>
      </c>
      <c r="CF53" s="175">
        <v>113423784</v>
      </c>
      <c r="CG53" s="840"/>
      <c r="CH53" s="840"/>
      <c r="CI53" s="840"/>
      <c r="CK53" s="672" t="s">
        <v>2654</v>
      </c>
      <c r="CL53" s="673" t="s">
        <v>746</v>
      </c>
    </row>
    <row r="54" spans="1:90" ht="59.25" customHeight="1" x14ac:dyDescent="0.35">
      <c r="A54" s="89"/>
      <c r="B54" s="90" t="s">
        <v>702</v>
      </c>
      <c r="C54" s="60" t="s">
        <v>151</v>
      </c>
      <c r="D54" s="91" t="s">
        <v>312</v>
      </c>
      <c r="E54" s="61" t="s">
        <v>747</v>
      </c>
      <c r="F54" s="91" t="s">
        <v>154</v>
      </c>
      <c r="G54" s="61">
        <v>1</v>
      </c>
      <c r="H54" s="92" t="s">
        <v>748</v>
      </c>
      <c r="I54" s="92" t="s">
        <v>212</v>
      </c>
      <c r="J54" s="288" t="s">
        <v>728</v>
      </c>
      <c r="K54" s="92" t="s">
        <v>729</v>
      </c>
      <c r="L54" s="280" t="s">
        <v>749</v>
      </c>
      <c r="M54" s="91" t="s">
        <v>96</v>
      </c>
      <c r="N54" s="5">
        <v>44942</v>
      </c>
      <c r="O54" s="6">
        <v>45138</v>
      </c>
      <c r="P54" s="93" t="s">
        <v>121</v>
      </c>
      <c r="Q54" s="113"/>
      <c r="R54" s="114"/>
      <c r="S54" s="113"/>
      <c r="T54" s="114"/>
      <c r="U54" s="113"/>
      <c r="V54" s="114"/>
      <c r="W54" s="289">
        <v>1</v>
      </c>
      <c r="X54" s="114"/>
      <c r="Y54" s="113"/>
      <c r="Z54" s="114"/>
      <c r="AA54" s="113"/>
      <c r="AB54" s="115"/>
      <c r="AC54" s="97" t="s">
        <v>707</v>
      </c>
      <c r="AD54" s="98" t="s">
        <v>99</v>
      </c>
      <c r="AE54" s="99" t="s">
        <v>750</v>
      </c>
      <c r="AF54" s="100" t="s">
        <v>104</v>
      </c>
      <c r="AG54" s="99" t="s">
        <v>104</v>
      </c>
      <c r="AH54" s="701">
        <f>5752548+8985990</f>
        <v>14738538</v>
      </c>
      <c r="AI54" s="1006"/>
      <c r="AJ54" s="1168"/>
      <c r="AK54" s="103">
        <v>0</v>
      </c>
      <c r="AL54" s="124" t="s">
        <v>103</v>
      </c>
      <c r="AM54" s="124" t="s">
        <v>103</v>
      </c>
      <c r="AN54" s="164" t="str">
        <f t="shared" si="14"/>
        <v>No reporta avance para el período</v>
      </c>
      <c r="AO54" s="73" t="str">
        <f t="shared" si="0"/>
        <v>No Aplica</v>
      </c>
      <c r="AP54" s="276">
        <f>+IFERROR(SUM($AK54,$AX54,$BJ54),0)</f>
        <v>0</v>
      </c>
      <c r="AQ54" s="103" t="s">
        <v>103</v>
      </c>
      <c r="AR54" s="167">
        <v>0</v>
      </c>
      <c r="AS54" s="168">
        <v>0</v>
      </c>
      <c r="AT54" s="1101"/>
      <c r="AU54" s="1102"/>
      <c r="AV54" s="1102"/>
      <c r="AW54" s="1185"/>
      <c r="AX54" s="173">
        <v>0</v>
      </c>
      <c r="AY54" s="124" t="s">
        <v>103</v>
      </c>
      <c r="AZ54" s="124" t="s">
        <v>103</v>
      </c>
      <c r="BA54" s="76" t="str">
        <f>IFERROR(AX54/AD54,"No reporta avance para el período")</f>
        <v>No reporta avance para el período</v>
      </c>
      <c r="BB54" s="77" t="str">
        <f t="shared" si="1"/>
        <v>No Aplica</v>
      </c>
      <c r="BC54" s="88">
        <f>+IFERROR(SUM($AK54,$AX54,$BK54,$BX54,#REF!,$CU54),0)</f>
        <v>0</v>
      </c>
      <c r="BD54" s="103" t="s">
        <v>103</v>
      </c>
      <c r="BE54" s="281">
        <f>5752548+8985990</f>
        <v>14738538</v>
      </c>
      <c r="BF54" s="282">
        <v>0</v>
      </c>
      <c r="BG54" s="1103">
        <v>0</v>
      </c>
      <c r="BH54" s="1103">
        <v>0</v>
      </c>
      <c r="BI54" s="1103">
        <v>0</v>
      </c>
      <c r="BK54" s="290">
        <v>1</v>
      </c>
      <c r="BL54" s="111" t="s">
        <v>751</v>
      </c>
      <c r="BM54" s="111" t="s">
        <v>752</v>
      </c>
      <c r="BN54" s="203">
        <f>IFERROR(BK54/W54,"No reporta avance para el período")</f>
        <v>1</v>
      </c>
      <c r="BO54" s="77" t="str">
        <f t="shared" si="3"/>
        <v>Satisfactorio</v>
      </c>
      <c r="BP54" s="291">
        <v>1</v>
      </c>
      <c r="BQ54" s="81" t="s">
        <v>103</v>
      </c>
      <c r="BR54" s="205">
        <v>14738538</v>
      </c>
      <c r="BS54" s="205">
        <f>+BR54</f>
        <v>14738538</v>
      </c>
      <c r="BT54" s="1100"/>
      <c r="BU54" s="1100"/>
      <c r="BV54" s="1100"/>
      <c r="BX54" s="124">
        <v>1</v>
      </c>
      <c r="BY54" s="111" t="s">
        <v>753</v>
      </c>
      <c r="BZ54" s="124" t="s">
        <v>103</v>
      </c>
      <c r="CA54" s="203">
        <f>IFERROR(BX54/W54,"No reporta avance para el período")</f>
        <v>1</v>
      </c>
      <c r="CB54" s="77" t="str">
        <f t="shared" si="5"/>
        <v>Satisfactorio</v>
      </c>
      <c r="CC54" s="284">
        <v>1</v>
      </c>
      <c r="CD54" s="81" t="s">
        <v>103</v>
      </c>
      <c r="CE54" s="175">
        <v>0</v>
      </c>
      <c r="CF54" s="175">
        <v>0</v>
      </c>
      <c r="CG54" s="841"/>
      <c r="CH54" s="841"/>
      <c r="CI54" s="841"/>
      <c r="CK54" s="672" t="s">
        <v>2654</v>
      </c>
      <c r="CL54" s="673" t="s">
        <v>754</v>
      </c>
    </row>
    <row r="55" spans="1:90" ht="73.5" customHeight="1" x14ac:dyDescent="0.35">
      <c r="A55" s="89"/>
      <c r="B55" s="59" t="s">
        <v>755</v>
      </c>
      <c r="C55" s="60" t="s">
        <v>151</v>
      </c>
      <c r="D55" s="60" t="s">
        <v>312</v>
      </c>
      <c r="E55" s="61" t="s">
        <v>756</v>
      </c>
      <c r="F55" s="60" t="s">
        <v>154</v>
      </c>
      <c r="G55" s="85">
        <v>1</v>
      </c>
      <c r="H55" s="62" t="s">
        <v>757</v>
      </c>
      <c r="I55" s="62" t="s">
        <v>212</v>
      </c>
      <c r="J55" s="62" t="s">
        <v>758</v>
      </c>
      <c r="K55" s="292" t="s">
        <v>729</v>
      </c>
      <c r="L55" s="62" t="s">
        <v>759</v>
      </c>
      <c r="M55" s="60" t="s">
        <v>96</v>
      </c>
      <c r="N55" s="4">
        <v>44986</v>
      </c>
      <c r="O55" s="7">
        <v>45169</v>
      </c>
      <c r="P55" s="119" t="s">
        <v>121</v>
      </c>
      <c r="Q55" s="113"/>
      <c r="R55" s="122"/>
      <c r="S55" s="113"/>
      <c r="T55" s="122"/>
      <c r="U55" s="113"/>
      <c r="V55" s="122"/>
      <c r="W55" s="113"/>
      <c r="X55" s="122">
        <v>1</v>
      </c>
      <c r="Y55" s="113"/>
      <c r="Z55" s="122"/>
      <c r="AA55" s="113"/>
      <c r="AB55" s="123"/>
      <c r="AC55" s="67" t="s">
        <v>160</v>
      </c>
      <c r="AD55" s="68" t="s">
        <v>99</v>
      </c>
      <c r="AE55" s="69" t="s">
        <v>760</v>
      </c>
      <c r="AF55" s="70" t="s">
        <v>104</v>
      </c>
      <c r="AG55" s="69" t="s">
        <v>104</v>
      </c>
      <c r="AH55" s="730">
        <v>37206384</v>
      </c>
      <c r="AI55" s="1059">
        <v>482680000</v>
      </c>
      <c r="AJ55" s="1168"/>
      <c r="AK55" s="117">
        <v>0</v>
      </c>
      <c r="AL55" s="111" t="s">
        <v>761</v>
      </c>
      <c r="AM55" s="124" t="s">
        <v>762</v>
      </c>
      <c r="AN55" s="274" t="str">
        <f t="shared" si="14"/>
        <v>No reporta avance para el período</v>
      </c>
      <c r="AO55" s="73" t="str">
        <f t="shared" si="0"/>
        <v>No Aplica</v>
      </c>
      <c r="AP55" s="276">
        <f t="shared" ref="AP55:AP72" si="18">+IFERROR(SUM($AK55,$AY55,$BK55),0)</f>
        <v>0.8</v>
      </c>
      <c r="AQ55" s="293" t="s">
        <v>763</v>
      </c>
      <c r="AR55" s="294">
        <v>37206384</v>
      </c>
      <c r="AS55" s="294">
        <v>9301596</v>
      </c>
      <c r="AT55" s="1198">
        <v>548075472</v>
      </c>
      <c r="AU55" s="1201">
        <v>516435472</v>
      </c>
      <c r="AV55" s="1201">
        <v>81600000</v>
      </c>
      <c r="AW55" s="1185"/>
      <c r="AX55" s="173">
        <v>0</v>
      </c>
      <c r="AY55" s="124" t="s">
        <v>103</v>
      </c>
      <c r="AZ55" s="124" t="s">
        <v>103</v>
      </c>
      <c r="BA55" s="76" t="str">
        <f>IFERROR(AX55/V55,"No reporta avance para el período")</f>
        <v>No reporta avance para el período</v>
      </c>
      <c r="BB55" s="77" t="str">
        <f t="shared" si="1"/>
        <v>No Aplica</v>
      </c>
      <c r="BC55" s="88">
        <f>+IFERROR(SUM($AK55,$AX55,$BK55,$BX55,#REF!,$CU55),0)</f>
        <v>0</v>
      </c>
      <c r="BD55" s="103" t="s">
        <v>103</v>
      </c>
      <c r="BE55" s="278">
        <v>37206384</v>
      </c>
      <c r="BF55" s="278">
        <v>18603192</v>
      </c>
      <c r="BG55" s="1092">
        <v>572963208.33000004</v>
      </c>
      <c r="BH55" s="1092">
        <v>566013208</v>
      </c>
      <c r="BI55" s="1092">
        <v>257250608</v>
      </c>
      <c r="BK55" s="173">
        <v>0.8</v>
      </c>
      <c r="BL55" s="111" t="s">
        <v>764</v>
      </c>
      <c r="BM55" s="111" t="s">
        <v>765</v>
      </c>
      <c r="BN55" s="203">
        <f>IFERROR(BK55/X55,"No reporta avance para el período")</f>
        <v>0.8</v>
      </c>
      <c r="BO55" s="77" t="str">
        <f t="shared" si="3"/>
        <v>Medio</v>
      </c>
      <c r="BP55" s="88">
        <f>+IFERROR(SUM($AK55,$AX55,$BK55,$BX55,#REF!,$CU55,$DH55,$DU55,$EH55),0)</f>
        <v>0</v>
      </c>
      <c r="BQ55" s="111" t="s">
        <v>764</v>
      </c>
      <c r="BR55" s="106">
        <v>37206384</v>
      </c>
      <c r="BS55" s="106">
        <v>27904788</v>
      </c>
      <c r="BT55" s="859" t="s">
        <v>766</v>
      </c>
      <c r="BU55" s="859" t="s">
        <v>767</v>
      </c>
      <c r="BV55" s="859" t="s">
        <v>768</v>
      </c>
      <c r="BX55" s="173">
        <v>1</v>
      </c>
      <c r="BY55" s="111" t="s">
        <v>769</v>
      </c>
      <c r="BZ55" s="769" t="s">
        <v>770</v>
      </c>
      <c r="CA55" s="203">
        <f>IFERROR(BX55/X55,"No reporta avance para el período")</f>
        <v>1</v>
      </c>
      <c r="CB55" s="77" t="str">
        <f t="shared" si="5"/>
        <v>Satisfactorio</v>
      </c>
      <c r="CC55" s="88">
        <v>1</v>
      </c>
      <c r="CD55" s="81" t="s">
        <v>103</v>
      </c>
      <c r="CE55" s="175">
        <v>0</v>
      </c>
      <c r="CF55" s="175">
        <v>0</v>
      </c>
      <c r="CG55" s="833" t="s">
        <v>771</v>
      </c>
      <c r="CH55" s="833" t="s">
        <v>772</v>
      </c>
      <c r="CI55" s="833" t="s">
        <v>773</v>
      </c>
      <c r="CK55" s="672" t="s">
        <v>2654</v>
      </c>
      <c r="CL55" s="673" t="s">
        <v>774</v>
      </c>
    </row>
    <row r="56" spans="1:90" ht="118.5" customHeight="1" x14ac:dyDescent="0.35">
      <c r="A56" s="89"/>
      <c r="B56" s="59" t="s">
        <v>755</v>
      </c>
      <c r="C56" s="60" t="s">
        <v>151</v>
      </c>
      <c r="D56" s="60" t="s">
        <v>312</v>
      </c>
      <c r="E56" s="61" t="s">
        <v>775</v>
      </c>
      <c r="F56" s="60" t="s">
        <v>154</v>
      </c>
      <c r="G56" s="85">
        <v>0.95</v>
      </c>
      <c r="H56" s="62" t="s">
        <v>776</v>
      </c>
      <c r="I56" s="62" t="s">
        <v>212</v>
      </c>
      <c r="J56" s="62" t="s">
        <v>777</v>
      </c>
      <c r="K56" s="62" t="s">
        <v>119</v>
      </c>
      <c r="L56" s="62" t="s">
        <v>778</v>
      </c>
      <c r="M56" s="60" t="s">
        <v>96</v>
      </c>
      <c r="N56" s="4">
        <v>44927</v>
      </c>
      <c r="O56" s="7">
        <v>45291</v>
      </c>
      <c r="P56" s="119" t="s">
        <v>159</v>
      </c>
      <c r="Q56" s="113"/>
      <c r="R56" s="122"/>
      <c r="S56" s="113">
        <v>0.4</v>
      </c>
      <c r="T56" s="121"/>
      <c r="U56" s="113"/>
      <c r="V56" s="295">
        <v>0.5</v>
      </c>
      <c r="W56" s="113"/>
      <c r="X56" s="121"/>
      <c r="Y56" s="113">
        <v>0.75</v>
      </c>
      <c r="Z56" s="121"/>
      <c r="AA56" s="113"/>
      <c r="AB56" s="123">
        <v>0.95</v>
      </c>
      <c r="AC56" s="67" t="s">
        <v>160</v>
      </c>
      <c r="AD56" s="68" t="s">
        <v>99</v>
      </c>
      <c r="AE56" s="69" t="s">
        <v>779</v>
      </c>
      <c r="AF56" s="70" t="s">
        <v>104</v>
      </c>
      <c r="AG56" s="69" t="s">
        <v>104</v>
      </c>
      <c r="AH56" s="730">
        <v>16971936</v>
      </c>
      <c r="AI56" s="861"/>
      <c r="AJ56" s="1168"/>
      <c r="AK56" s="117">
        <v>0.41</v>
      </c>
      <c r="AL56" s="111" t="s">
        <v>780</v>
      </c>
      <c r="AM56" s="111" t="s">
        <v>781</v>
      </c>
      <c r="AN56" s="274">
        <f t="shared" si="14"/>
        <v>1.0249999999999999</v>
      </c>
      <c r="AO56" s="73" t="str">
        <f t="shared" si="0"/>
        <v>Satisfactorio</v>
      </c>
      <c r="AP56" s="276">
        <f t="shared" si="18"/>
        <v>1.1599999999999999</v>
      </c>
      <c r="AQ56" s="156" t="s">
        <v>467</v>
      </c>
      <c r="AR56" s="294">
        <v>16971936</v>
      </c>
      <c r="AS56" s="294">
        <v>4242984</v>
      </c>
      <c r="AT56" s="1199"/>
      <c r="AU56" s="1202"/>
      <c r="AV56" s="1202"/>
      <c r="AW56" s="1185"/>
      <c r="AX56" s="173">
        <v>0.57999999999999996</v>
      </c>
      <c r="AY56" s="111" t="s">
        <v>782</v>
      </c>
      <c r="AZ56" s="111" t="s">
        <v>783</v>
      </c>
      <c r="BA56" s="76">
        <v>1</v>
      </c>
      <c r="BB56" s="77" t="str">
        <f t="shared" si="1"/>
        <v>Satisfactorio</v>
      </c>
      <c r="BC56" s="88">
        <f>+IFERROR(SUM($AK56,$AX56,$BK56,$BX56,#REF!,$CU56),0)</f>
        <v>0</v>
      </c>
      <c r="BD56" s="103" t="s">
        <v>103</v>
      </c>
      <c r="BE56" s="278">
        <v>16971936</v>
      </c>
      <c r="BF56" s="278">
        <v>8485968</v>
      </c>
      <c r="BG56" s="1104"/>
      <c r="BH56" s="1104"/>
      <c r="BI56" s="1104"/>
      <c r="BK56" s="173">
        <v>0.75</v>
      </c>
      <c r="BL56" s="111" t="s">
        <v>784</v>
      </c>
      <c r="BM56" s="111" t="s">
        <v>785</v>
      </c>
      <c r="BN56" s="76">
        <f>IFERROR(BK56/Y56,"No reporta avance para el período")</f>
        <v>1</v>
      </c>
      <c r="BO56" s="77" t="str">
        <f t="shared" si="3"/>
        <v>Satisfactorio</v>
      </c>
      <c r="BP56" s="88">
        <v>1</v>
      </c>
      <c r="BQ56" s="81" t="s">
        <v>103</v>
      </c>
      <c r="BR56" s="106">
        <v>16971936</v>
      </c>
      <c r="BS56" s="106">
        <v>12728952</v>
      </c>
      <c r="BT56" s="890"/>
      <c r="BU56" s="890"/>
      <c r="BV56" s="890"/>
      <c r="BX56" s="173">
        <v>0.95</v>
      </c>
      <c r="BY56" s="111" t="s">
        <v>786</v>
      </c>
      <c r="BZ56" s="111" t="s">
        <v>787</v>
      </c>
      <c r="CA56" s="203">
        <f>IFERROR(BX56/AB56,"No reporta avance para el período")</f>
        <v>1</v>
      </c>
      <c r="CB56" s="77" t="str">
        <f t="shared" si="5"/>
        <v>Satisfactorio</v>
      </c>
      <c r="CC56" s="88">
        <v>0.95</v>
      </c>
      <c r="CD56" s="81" t="s">
        <v>103</v>
      </c>
      <c r="CE56" s="175">
        <v>0</v>
      </c>
      <c r="CF56" s="175">
        <v>0</v>
      </c>
      <c r="CG56" s="834"/>
      <c r="CH56" s="834"/>
      <c r="CI56" s="834"/>
      <c r="CK56" s="672" t="s">
        <v>2654</v>
      </c>
      <c r="CL56" s="675" t="s">
        <v>788</v>
      </c>
    </row>
    <row r="57" spans="1:90" ht="78.75" customHeight="1" x14ac:dyDescent="0.35">
      <c r="A57" s="89"/>
      <c r="B57" s="59" t="s">
        <v>755</v>
      </c>
      <c r="C57" s="60" t="s">
        <v>151</v>
      </c>
      <c r="D57" s="60" t="s">
        <v>312</v>
      </c>
      <c r="E57" s="61" t="s">
        <v>789</v>
      </c>
      <c r="F57" s="60" t="s">
        <v>154</v>
      </c>
      <c r="G57" s="112">
        <v>0.98</v>
      </c>
      <c r="H57" s="62" t="s">
        <v>790</v>
      </c>
      <c r="I57" s="62" t="s">
        <v>156</v>
      </c>
      <c r="J57" s="62" t="s">
        <v>791</v>
      </c>
      <c r="K57" s="62" t="s">
        <v>119</v>
      </c>
      <c r="L57" s="62" t="s">
        <v>792</v>
      </c>
      <c r="M57" s="60" t="s">
        <v>96</v>
      </c>
      <c r="N57" s="4">
        <v>44986</v>
      </c>
      <c r="O57" s="7">
        <v>45289</v>
      </c>
      <c r="P57" s="119" t="s">
        <v>121</v>
      </c>
      <c r="Q57" s="113"/>
      <c r="R57" s="122"/>
      <c r="S57" s="113"/>
      <c r="T57" s="122"/>
      <c r="U57" s="113"/>
      <c r="V57" s="122"/>
      <c r="W57" s="113"/>
      <c r="X57" s="122"/>
      <c r="Y57" s="113"/>
      <c r="Z57" s="122"/>
      <c r="AA57" s="113"/>
      <c r="AB57" s="123">
        <v>0.98</v>
      </c>
      <c r="AC57" s="67" t="s">
        <v>793</v>
      </c>
      <c r="AD57" s="68" t="s">
        <v>99</v>
      </c>
      <c r="AE57" s="69" t="s">
        <v>779</v>
      </c>
      <c r="AF57" s="70" t="s">
        <v>104</v>
      </c>
      <c r="AG57" s="69" t="s">
        <v>104</v>
      </c>
      <c r="AH57" s="730">
        <v>3819060</v>
      </c>
      <c r="AI57" s="861"/>
      <c r="AJ57" s="1168"/>
      <c r="AK57" s="117">
        <v>0</v>
      </c>
      <c r="AL57" s="124" t="s">
        <v>103</v>
      </c>
      <c r="AM57" s="124" t="s">
        <v>103</v>
      </c>
      <c r="AN57" s="296" t="str">
        <f t="shared" si="14"/>
        <v>No reporta avance para el período</v>
      </c>
      <c r="AO57" s="73" t="str">
        <f t="shared" si="0"/>
        <v>No Aplica</v>
      </c>
      <c r="AP57" s="276">
        <f t="shared" si="18"/>
        <v>0</v>
      </c>
      <c r="AQ57" s="103" t="s">
        <v>103</v>
      </c>
      <c r="AR57" s="294">
        <v>3819060</v>
      </c>
      <c r="AS57" s="294">
        <v>954765</v>
      </c>
      <c r="AT57" s="1199"/>
      <c r="AU57" s="1202"/>
      <c r="AV57" s="1202"/>
      <c r="AW57" s="1185"/>
      <c r="AX57" s="173">
        <v>0</v>
      </c>
      <c r="AY57" s="124" t="s">
        <v>103</v>
      </c>
      <c r="AZ57" s="124" t="s">
        <v>103</v>
      </c>
      <c r="BA57" s="76" t="str">
        <f t="shared" ref="BA57:BA72" si="19">IFERROR(AX57/V57,"No reporta avance para el período")</f>
        <v>No reporta avance para el período</v>
      </c>
      <c r="BB57" s="77" t="str">
        <f t="shared" si="1"/>
        <v>No Aplica</v>
      </c>
      <c r="BC57" s="88">
        <f>+IFERROR(SUM($AK57,$AX57,$BK57,$BX57,#REF!,$CU57),0)</f>
        <v>0</v>
      </c>
      <c r="BD57" s="103" t="s">
        <v>103</v>
      </c>
      <c r="BE57" s="278">
        <v>3819060</v>
      </c>
      <c r="BF57" s="278">
        <v>1909530</v>
      </c>
      <c r="BG57" s="1104"/>
      <c r="BH57" s="1104"/>
      <c r="BI57" s="1104"/>
      <c r="BK57" s="173">
        <v>0</v>
      </c>
      <c r="BL57" s="111" t="s">
        <v>794</v>
      </c>
      <c r="BM57" s="124" t="s">
        <v>103</v>
      </c>
      <c r="BN57" s="76" t="str">
        <f>IFERROR(BK57/#REF!,"No reporta avance para el período")</f>
        <v>No reporta avance para el período</v>
      </c>
      <c r="BO57" s="77" t="str">
        <f t="shared" si="3"/>
        <v>No Aplica</v>
      </c>
      <c r="BP57" s="88">
        <f>+IFERROR(SUM($AK57,$AX57,$BK57,$BX57,#REF!,$CU57,$DH57,$DU57,$EH57),0)</f>
        <v>0</v>
      </c>
      <c r="BQ57" s="110" t="s">
        <v>734</v>
      </c>
      <c r="BR57" s="106">
        <v>3819060</v>
      </c>
      <c r="BS57" s="106">
        <v>2864295</v>
      </c>
      <c r="BT57" s="890"/>
      <c r="BU57" s="890"/>
      <c r="BV57" s="890"/>
      <c r="BX57" s="173">
        <v>0.82</v>
      </c>
      <c r="BY57" s="111" t="s">
        <v>795</v>
      </c>
      <c r="BZ57" s="111" t="s">
        <v>796</v>
      </c>
      <c r="CA57" s="203">
        <f t="shared" ref="CA57" si="20">IFERROR(BX57/AB57,"No reporta avance para el período")</f>
        <v>0.83673469387755095</v>
      </c>
      <c r="CB57" s="77" t="str">
        <f t="shared" si="5"/>
        <v>Medio</v>
      </c>
      <c r="CC57" s="88">
        <v>0.82</v>
      </c>
      <c r="CD57" s="110" t="s">
        <v>797</v>
      </c>
      <c r="CE57" s="175">
        <v>0</v>
      </c>
      <c r="CF57" s="175">
        <v>0</v>
      </c>
      <c r="CG57" s="834"/>
      <c r="CH57" s="834"/>
      <c r="CI57" s="834"/>
      <c r="CK57" s="672" t="s">
        <v>2654</v>
      </c>
      <c r="CL57" s="673" t="s">
        <v>798</v>
      </c>
    </row>
    <row r="58" spans="1:90" ht="281.25" customHeight="1" x14ac:dyDescent="0.35">
      <c r="A58" s="89"/>
      <c r="B58" s="59" t="s">
        <v>755</v>
      </c>
      <c r="C58" s="60" t="s">
        <v>151</v>
      </c>
      <c r="D58" s="60" t="s">
        <v>312</v>
      </c>
      <c r="E58" s="61" t="s">
        <v>799</v>
      </c>
      <c r="F58" s="60" t="s">
        <v>154</v>
      </c>
      <c r="G58" s="85">
        <v>1</v>
      </c>
      <c r="H58" s="62" t="s">
        <v>800</v>
      </c>
      <c r="I58" s="62" t="s">
        <v>212</v>
      </c>
      <c r="J58" s="62" t="s">
        <v>801</v>
      </c>
      <c r="K58" s="62" t="s">
        <v>119</v>
      </c>
      <c r="L58" s="62" t="s">
        <v>802</v>
      </c>
      <c r="M58" s="60" t="s">
        <v>96</v>
      </c>
      <c r="N58" s="4">
        <v>44928</v>
      </c>
      <c r="O58" s="7">
        <v>45289</v>
      </c>
      <c r="P58" s="119" t="s">
        <v>159</v>
      </c>
      <c r="Q58" s="113"/>
      <c r="R58" s="122"/>
      <c r="S58" s="113">
        <v>0.25</v>
      </c>
      <c r="T58" s="122"/>
      <c r="U58" s="113"/>
      <c r="V58" s="122">
        <v>0.5</v>
      </c>
      <c r="W58" s="113"/>
      <c r="X58" s="122"/>
      <c r="Y58" s="113">
        <v>0.7</v>
      </c>
      <c r="Z58" s="122"/>
      <c r="AA58" s="113"/>
      <c r="AB58" s="123">
        <v>1</v>
      </c>
      <c r="AC58" s="67" t="s">
        <v>160</v>
      </c>
      <c r="AD58" s="68" t="s">
        <v>463</v>
      </c>
      <c r="AE58" s="69" t="s">
        <v>803</v>
      </c>
      <c r="AF58" s="70" t="s">
        <v>104</v>
      </c>
      <c r="AG58" s="69" t="s">
        <v>104</v>
      </c>
      <c r="AH58" s="730">
        <v>16971936</v>
      </c>
      <c r="AI58" s="862"/>
      <c r="AJ58" s="1168"/>
      <c r="AK58" s="117">
        <v>0.25</v>
      </c>
      <c r="AL58" s="111" t="s">
        <v>804</v>
      </c>
      <c r="AM58" s="111" t="s">
        <v>805</v>
      </c>
      <c r="AN58" s="274">
        <f t="shared" si="14"/>
        <v>1</v>
      </c>
      <c r="AO58" s="73" t="str">
        <f t="shared" si="0"/>
        <v>Satisfactorio</v>
      </c>
      <c r="AP58" s="276">
        <f t="shared" si="18"/>
        <v>0.95</v>
      </c>
      <c r="AQ58" s="156" t="s">
        <v>467</v>
      </c>
      <c r="AR58" s="294">
        <v>16971936</v>
      </c>
      <c r="AS58" s="294">
        <v>4242984</v>
      </c>
      <c r="AT58" s="1200"/>
      <c r="AU58" s="1203"/>
      <c r="AV58" s="1203"/>
      <c r="AW58" s="1185"/>
      <c r="AX58" s="770">
        <v>0.5</v>
      </c>
      <c r="AY58" s="532" t="s">
        <v>806</v>
      </c>
      <c r="AZ58" s="532" t="s">
        <v>807</v>
      </c>
      <c r="BA58" s="76">
        <f t="shared" si="19"/>
        <v>1</v>
      </c>
      <c r="BB58" s="77" t="str">
        <f t="shared" si="1"/>
        <v>Satisfactorio</v>
      </c>
      <c r="BC58" s="88">
        <f>+IFERROR(SUM($AK58,$AX58,$BK58,$BX58,#REF!,$CU58),0)</f>
        <v>0</v>
      </c>
      <c r="BD58" s="103" t="s">
        <v>103</v>
      </c>
      <c r="BE58" s="278">
        <v>16971936</v>
      </c>
      <c r="BF58" s="278">
        <v>8485968</v>
      </c>
      <c r="BG58" s="1093"/>
      <c r="BH58" s="1093"/>
      <c r="BI58" s="1093"/>
      <c r="BK58" s="173">
        <v>0.7</v>
      </c>
      <c r="BL58" s="111" t="s">
        <v>808</v>
      </c>
      <c r="BM58" s="111" t="s">
        <v>807</v>
      </c>
      <c r="BN58" s="76">
        <v>1</v>
      </c>
      <c r="BO58" s="77" t="str">
        <f t="shared" si="3"/>
        <v>Satisfactorio</v>
      </c>
      <c r="BP58" s="88">
        <v>1</v>
      </c>
      <c r="BQ58" s="81" t="s">
        <v>103</v>
      </c>
      <c r="BR58" s="106">
        <v>16971936</v>
      </c>
      <c r="BS58" s="106">
        <v>12728952</v>
      </c>
      <c r="BT58" s="860"/>
      <c r="BU58" s="860"/>
      <c r="BV58" s="860"/>
      <c r="BX58" s="173">
        <v>0.85</v>
      </c>
      <c r="BY58" s="111" t="s">
        <v>809</v>
      </c>
      <c r="BZ58" s="298" t="s">
        <v>810</v>
      </c>
      <c r="CA58" s="203">
        <f>IFERROR(BX58/AB58,"No reporta avance para el período")</f>
        <v>0.85</v>
      </c>
      <c r="CB58" s="77" t="str">
        <f t="shared" si="5"/>
        <v>Medio</v>
      </c>
      <c r="CC58" s="88">
        <v>0.85</v>
      </c>
      <c r="CD58" s="110" t="s">
        <v>811</v>
      </c>
      <c r="CE58" s="175">
        <v>0</v>
      </c>
      <c r="CF58" s="175">
        <v>0</v>
      </c>
      <c r="CG58" s="835"/>
      <c r="CH58" s="835"/>
      <c r="CI58" s="835"/>
      <c r="CK58" s="672" t="s">
        <v>2654</v>
      </c>
      <c r="CL58" s="673" t="s">
        <v>2661</v>
      </c>
    </row>
    <row r="59" spans="1:90" ht="162.75" customHeight="1" x14ac:dyDescent="0.35">
      <c r="A59" s="89"/>
      <c r="B59" s="59" t="s">
        <v>755</v>
      </c>
      <c r="C59" s="60" t="s">
        <v>151</v>
      </c>
      <c r="D59" s="60" t="s">
        <v>812</v>
      </c>
      <c r="E59" s="61" t="s">
        <v>813</v>
      </c>
      <c r="F59" s="60" t="s">
        <v>154</v>
      </c>
      <c r="G59" s="85">
        <v>1</v>
      </c>
      <c r="H59" s="62" t="s">
        <v>814</v>
      </c>
      <c r="I59" s="62" t="s">
        <v>212</v>
      </c>
      <c r="J59" s="62" t="s">
        <v>815</v>
      </c>
      <c r="K59" s="62" t="s">
        <v>119</v>
      </c>
      <c r="L59" s="62" t="s">
        <v>816</v>
      </c>
      <c r="M59" s="60" t="s">
        <v>96</v>
      </c>
      <c r="N59" s="4">
        <v>44936</v>
      </c>
      <c r="O59" s="7">
        <v>45199</v>
      </c>
      <c r="P59" s="119" t="s">
        <v>159</v>
      </c>
      <c r="Q59" s="113"/>
      <c r="R59" s="122"/>
      <c r="S59" s="113">
        <v>0.25</v>
      </c>
      <c r="T59" s="121"/>
      <c r="U59" s="113"/>
      <c r="V59" s="295">
        <v>0.6</v>
      </c>
      <c r="W59" s="113"/>
      <c r="X59" s="121"/>
      <c r="Y59" s="113">
        <v>1</v>
      </c>
      <c r="Z59" s="121"/>
      <c r="AA59" s="113"/>
      <c r="AB59" s="123"/>
      <c r="AC59" s="67" t="s">
        <v>817</v>
      </c>
      <c r="AD59" s="68" t="s">
        <v>99</v>
      </c>
      <c r="AE59" s="69" t="s">
        <v>803</v>
      </c>
      <c r="AF59" s="70" t="s">
        <v>104</v>
      </c>
      <c r="AG59" s="69" t="s">
        <v>104</v>
      </c>
      <c r="AH59" s="730">
        <v>29193768</v>
      </c>
      <c r="AI59" s="1059">
        <v>259320000</v>
      </c>
      <c r="AJ59" s="1168"/>
      <c r="AK59" s="117">
        <v>0.41</v>
      </c>
      <c r="AL59" s="111" t="s">
        <v>818</v>
      </c>
      <c r="AM59" s="124" t="s">
        <v>819</v>
      </c>
      <c r="AN59" s="274">
        <f t="shared" si="14"/>
        <v>1.64</v>
      </c>
      <c r="AO59" s="73" t="str">
        <f t="shared" si="0"/>
        <v>Satisfactorio</v>
      </c>
      <c r="AP59" s="276">
        <f t="shared" si="18"/>
        <v>1.32</v>
      </c>
      <c r="AQ59" s="156" t="s">
        <v>467</v>
      </c>
      <c r="AR59" s="294">
        <v>29193768</v>
      </c>
      <c r="AS59" s="294">
        <v>7298442</v>
      </c>
      <c r="AT59" s="1094">
        <v>259320000</v>
      </c>
      <c r="AU59" s="1089">
        <v>243944629</v>
      </c>
      <c r="AV59" s="1089">
        <v>47600000</v>
      </c>
      <c r="AW59" s="1185"/>
      <c r="AX59" s="173">
        <v>0.43</v>
      </c>
      <c r="AY59" s="111" t="s">
        <v>820</v>
      </c>
      <c r="AZ59" s="124" t="s">
        <v>821</v>
      </c>
      <c r="BA59" s="76">
        <f t="shared" si="19"/>
        <v>0.71666666666666667</v>
      </c>
      <c r="BB59" s="77" t="str">
        <f t="shared" si="1"/>
        <v>Medio</v>
      </c>
      <c r="BC59" s="88">
        <f>+IFERROR(SUM($AK59,$AX59,$BK59,$BX59,#REF!,$CU59),0)</f>
        <v>0</v>
      </c>
      <c r="BD59" s="118" t="s">
        <v>822</v>
      </c>
      <c r="BE59" s="277">
        <v>29193768</v>
      </c>
      <c r="BF59" s="278">
        <v>14596884</v>
      </c>
      <c r="BG59" s="1089">
        <v>263164653.33000001</v>
      </c>
      <c r="BH59" s="1089">
        <v>247144629</v>
      </c>
      <c r="BI59" s="1089">
        <v>110101543</v>
      </c>
      <c r="BK59" s="173">
        <v>0.91</v>
      </c>
      <c r="BL59" s="111" t="s">
        <v>823</v>
      </c>
      <c r="BM59" s="124" t="s">
        <v>824</v>
      </c>
      <c r="BN59" s="76">
        <f>IFERROR(BK59/Y59,"No reporta avance para el período")</f>
        <v>0.91</v>
      </c>
      <c r="BO59" s="77" t="str">
        <f t="shared" si="3"/>
        <v>Medio</v>
      </c>
      <c r="BP59" s="88">
        <v>1</v>
      </c>
      <c r="BQ59" s="110" t="s">
        <v>825</v>
      </c>
      <c r="BR59" s="106">
        <v>29193768</v>
      </c>
      <c r="BS59" s="106">
        <v>21895326</v>
      </c>
      <c r="BT59" s="859" t="s">
        <v>826</v>
      </c>
      <c r="BU59" s="859" t="s">
        <v>827</v>
      </c>
      <c r="BV59" s="859" t="s">
        <v>828</v>
      </c>
      <c r="BX59" s="173">
        <v>0.93</v>
      </c>
      <c r="BY59" s="111" t="s">
        <v>829</v>
      </c>
      <c r="BZ59" s="111" t="s">
        <v>830</v>
      </c>
      <c r="CA59" s="203">
        <f>IFERROR(BX59/Y59,"No reporta avance para el período")</f>
        <v>0.93</v>
      </c>
      <c r="CB59" s="77" t="str">
        <f t="shared" si="5"/>
        <v>Medio</v>
      </c>
      <c r="CC59" s="88">
        <v>0.93</v>
      </c>
      <c r="CD59" s="110" t="s">
        <v>831</v>
      </c>
      <c r="CE59" s="833" t="s">
        <v>826</v>
      </c>
      <c r="CF59" s="833">
        <v>419964653.32999998</v>
      </c>
      <c r="CG59" s="833" t="s">
        <v>826</v>
      </c>
      <c r="CH59" s="833" t="s">
        <v>832</v>
      </c>
      <c r="CI59" s="833" t="s">
        <v>833</v>
      </c>
      <c r="CK59" s="672" t="s">
        <v>2654</v>
      </c>
      <c r="CL59" s="673" t="s">
        <v>2662</v>
      </c>
    </row>
    <row r="60" spans="1:90" ht="98.25" customHeight="1" x14ac:dyDescent="0.35">
      <c r="A60" s="89"/>
      <c r="B60" s="59" t="s">
        <v>755</v>
      </c>
      <c r="C60" s="60" t="s">
        <v>151</v>
      </c>
      <c r="D60" s="60" t="s">
        <v>812</v>
      </c>
      <c r="E60" s="61" t="s">
        <v>834</v>
      </c>
      <c r="F60" s="60" t="s">
        <v>154</v>
      </c>
      <c r="G60" s="85">
        <v>0.8</v>
      </c>
      <c r="H60" s="62" t="s">
        <v>835</v>
      </c>
      <c r="I60" s="62" t="s">
        <v>212</v>
      </c>
      <c r="J60" s="62" t="s">
        <v>836</v>
      </c>
      <c r="K60" s="62" t="s">
        <v>119</v>
      </c>
      <c r="L60" s="62" t="s">
        <v>816</v>
      </c>
      <c r="M60" s="60" t="s">
        <v>96</v>
      </c>
      <c r="N60" s="4">
        <v>44936</v>
      </c>
      <c r="O60" s="7">
        <v>45289</v>
      </c>
      <c r="P60" s="119" t="s">
        <v>159</v>
      </c>
      <c r="Q60" s="113"/>
      <c r="R60" s="122"/>
      <c r="S60" s="113">
        <v>0.25</v>
      </c>
      <c r="T60" s="122"/>
      <c r="U60" s="113"/>
      <c r="V60" s="122">
        <v>0.5</v>
      </c>
      <c r="W60" s="113"/>
      <c r="X60" s="122"/>
      <c r="Y60" s="113">
        <v>0.7</v>
      </c>
      <c r="Z60" s="122"/>
      <c r="AA60" s="113"/>
      <c r="AB60" s="123">
        <v>0.8</v>
      </c>
      <c r="AC60" s="67" t="s">
        <v>817</v>
      </c>
      <c r="AD60" s="68" t="s">
        <v>99</v>
      </c>
      <c r="AE60" s="69" t="s">
        <v>803</v>
      </c>
      <c r="AF60" s="70" t="s">
        <v>104</v>
      </c>
      <c r="AG60" s="69" t="s">
        <v>104</v>
      </c>
      <c r="AH60" s="730">
        <v>67021080</v>
      </c>
      <c r="AI60" s="861"/>
      <c r="AJ60" s="1168"/>
      <c r="AK60" s="117">
        <v>0.22</v>
      </c>
      <c r="AL60" s="771" t="s">
        <v>837</v>
      </c>
      <c r="AM60" s="772" t="s">
        <v>819</v>
      </c>
      <c r="AN60" s="274">
        <f t="shared" si="14"/>
        <v>0.88</v>
      </c>
      <c r="AO60" s="73" t="str">
        <f t="shared" si="0"/>
        <v>Medio</v>
      </c>
      <c r="AP60" s="276">
        <f t="shared" si="18"/>
        <v>0.91999999999999993</v>
      </c>
      <c r="AQ60" s="299" t="s">
        <v>838</v>
      </c>
      <c r="AR60" s="294">
        <v>67021080</v>
      </c>
      <c r="AS60" s="294">
        <v>16755270</v>
      </c>
      <c r="AT60" s="1095"/>
      <c r="AU60" s="1090"/>
      <c r="AV60" s="1090"/>
      <c r="AW60" s="1185"/>
      <c r="AX60" s="173">
        <v>0.45</v>
      </c>
      <c r="AY60" s="111" t="s">
        <v>839</v>
      </c>
      <c r="AZ60" s="124" t="s">
        <v>821</v>
      </c>
      <c r="BA60" s="76">
        <f t="shared" si="19"/>
        <v>0.9</v>
      </c>
      <c r="BB60" s="77" t="str">
        <f t="shared" si="1"/>
        <v>Medio</v>
      </c>
      <c r="BC60" s="88">
        <f>+IFERROR(SUM($AK60,$AX60,$BK60,$BX60,#REF!,$CU60),0)</f>
        <v>0</v>
      </c>
      <c r="BD60" s="118" t="s">
        <v>822</v>
      </c>
      <c r="BE60" s="277">
        <v>67021080</v>
      </c>
      <c r="BF60" s="277">
        <v>33510540</v>
      </c>
      <c r="BG60" s="1090"/>
      <c r="BH60" s="1090"/>
      <c r="BI60" s="1090"/>
      <c r="BK60" s="173">
        <v>0.7</v>
      </c>
      <c r="BL60" s="111" t="s">
        <v>840</v>
      </c>
      <c r="BM60" s="124" t="s">
        <v>824</v>
      </c>
      <c r="BN60" s="76">
        <f>IFERROR(BK60/Y60,"No reporta avance para el período")</f>
        <v>1</v>
      </c>
      <c r="BO60" s="77" t="str">
        <f t="shared" si="3"/>
        <v>Satisfactorio</v>
      </c>
      <c r="BP60" s="88">
        <v>1</v>
      </c>
      <c r="BQ60" s="81" t="s">
        <v>103</v>
      </c>
      <c r="BR60" s="106">
        <v>67021080</v>
      </c>
      <c r="BS60" s="106">
        <v>50265810</v>
      </c>
      <c r="BT60" s="890"/>
      <c r="BU60" s="890"/>
      <c r="BV60" s="890"/>
      <c r="BX60" s="173">
        <v>1</v>
      </c>
      <c r="BY60" s="111" t="s">
        <v>841</v>
      </c>
      <c r="BZ60" s="111" t="s">
        <v>830</v>
      </c>
      <c r="CA60" s="203">
        <v>1</v>
      </c>
      <c r="CB60" s="77" t="str">
        <f t="shared" si="5"/>
        <v>Satisfactorio</v>
      </c>
      <c r="CC60" s="88">
        <v>1</v>
      </c>
      <c r="CD60" s="300" t="s">
        <v>103</v>
      </c>
      <c r="CE60" s="834"/>
      <c r="CF60" s="834"/>
      <c r="CG60" s="834"/>
      <c r="CH60" s="834"/>
      <c r="CI60" s="834"/>
      <c r="CK60" s="672" t="s">
        <v>2654</v>
      </c>
      <c r="CL60" s="673" t="s">
        <v>842</v>
      </c>
    </row>
    <row r="61" spans="1:90" ht="59.25" customHeight="1" x14ac:dyDescent="0.35">
      <c r="A61" s="89"/>
      <c r="B61" s="59" t="s">
        <v>755</v>
      </c>
      <c r="C61" s="60" t="s">
        <v>151</v>
      </c>
      <c r="D61" s="60" t="s">
        <v>812</v>
      </c>
      <c r="E61" s="61" t="s">
        <v>843</v>
      </c>
      <c r="F61" s="60" t="s">
        <v>154</v>
      </c>
      <c r="G61" s="301">
        <v>1</v>
      </c>
      <c r="H61" s="62" t="s">
        <v>844</v>
      </c>
      <c r="I61" s="62" t="s">
        <v>156</v>
      </c>
      <c r="J61" s="62" t="s">
        <v>845</v>
      </c>
      <c r="K61" s="62" t="s">
        <v>729</v>
      </c>
      <c r="L61" s="62" t="s">
        <v>846</v>
      </c>
      <c r="M61" s="60" t="s">
        <v>96</v>
      </c>
      <c r="N61" s="4">
        <v>44928</v>
      </c>
      <c r="O61" s="7">
        <v>45289</v>
      </c>
      <c r="P61" s="119" t="s">
        <v>121</v>
      </c>
      <c r="Q61" s="113"/>
      <c r="R61" s="122"/>
      <c r="S61" s="113"/>
      <c r="T61" s="122"/>
      <c r="U61" s="113"/>
      <c r="V61" s="122"/>
      <c r="W61" s="113"/>
      <c r="X61" s="122"/>
      <c r="Y61" s="113"/>
      <c r="Z61" s="122"/>
      <c r="AA61" s="113">
        <v>1</v>
      </c>
      <c r="AB61" s="123"/>
      <c r="AC61" s="67" t="s">
        <v>817</v>
      </c>
      <c r="AD61" s="68" t="s">
        <v>99</v>
      </c>
      <c r="AE61" s="69" t="s">
        <v>803</v>
      </c>
      <c r="AF61" s="70" t="s">
        <v>104</v>
      </c>
      <c r="AG61" s="69" t="s">
        <v>104</v>
      </c>
      <c r="AH61" s="730">
        <v>119614080</v>
      </c>
      <c r="AI61" s="861"/>
      <c r="AJ61" s="1168"/>
      <c r="AK61" s="117">
        <v>0</v>
      </c>
      <c r="AL61" s="124" t="s">
        <v>103</v>
      </c>
      <c r="AM61" s="124" t="s">
        <v>103</v>
      </c>
      <c r="AN61" s="164" t="str">
        <f t="shared" si="14"/>
        <v>No reporta avance para el período</v>
      </c>
      <c r="AO61" s="73" t="str">
        <f t="shared" si="0"/>
        <v>No Aplica</v>
      </c>
      <c r="AP61" s="276">
        <f t="shared" si="18"/>
        <v>1</v>
      </c>
      <c r="AQ61" s="103" t="s">
        <v>103</v>
      </c>
      <c r="AR61" s="167">
        <v>0</v>
      </c>
      <c r="AS61" s="167">
        <v>0</v>
      </c>
      <c r="AT61" s="1095"/>
      <c r="AU61" s="1090"/>
      <c r="AV61" s="1090"/>
      <c r="AW61" s="1185"/>
      <c r="AX61" s="173">
        <v>0</v>
      </c>
      <c r="AY61" s="124" t="s">
        <v>103</v>
      </c>
      <c r="AZ61" s="124" t="s">
        <v>103</v>
      </c>
      <c r="BA61" s="76" t="str">
        <f t="shared" si="19"/>
        <v>No reporta avance para el período</v>
      </c>
      <c r="BB61" s="77" t="str">
        <f t="shared" si="1"/>
        <v>No Aplica</v>
      </c>
      <c r="BC61" s="88">
        <f>+IFERROR(SUM($AK61,$AX61,$BK61,$BX61,#REF!,$CU61),0)</f>
        <v>0</v>
      </c>
      <c r="BD61" s="103" t="s">
        <v>103</v>
      </c>
      <c r="BE61" s="278">
        <v>0</v>
      </c>
      <c r="BF61" s="278">
        <v>0</v>
      </c>
      <c r="BG61" s="1090"/>
      <c r="BH61" s="1090"/>
      <c r="BI61" s="1090"/>
      <c r="BK61" s="173">
        <v>1</v>
      </c>
      <c r="BL61" s="111" t="s">
        <v>847</v>
      </c>
      <c r="BM61" s="124" t="s">
        <v>848</v>
      </c>
      <c r="BN61" s="76">
        <f>IFERROR(BK61/AA61,"No reporta avance para el período")</f>
        <v>1</v>
      </c>
      <c r="BO61" s="77" t="str">
        <f t="shared" si="3"/>
        <v>Satisfactorio</v>
      </c>
      <c r="BP61" s="88">
        <f>+IFERROR(SUM($AK61,$AX61,$BK61,$BX61,#REF!,$CU61,$DH61,$DU61,$EH61),0)</f>
        <v>0</v>
      </c>
      <c r="BQ61" s="81" t="s">
        <v>103</v>
      </c>
      <c r="BR61" s="106">
        <v>119614080</v>
      </c>
      <c r="BS61" s="106">
        <v>89710560</v>
      </c>
      <c r="BT61" s="890"/>
      <c r="BU61" s="890"/>
      <c r="BV61" s="890"/>
      <c r="BX61" s="173">
        <v>1</v>
      </c>
      <c r="BY61" s="111" t="s">
        <v>849</v>
      </c>
      <c r="BZ61" s="124" t="s">
        <v>103</v>
      </c>
      <c r="CA61" s="203">
        <f>IFERROR(BX61/AA61,"No reporta avance para el período")</f>
        <v>1</v>
      </c>
      <c r="CB61" s="77" t="str">
        <f t="shared" si="5"/>
        <v>Satisfactorio</v>
      </c>
      <c r="CC61" s="88">
        <v>1</v>
      </c>
      <c r="CD61" s="81" t="s">
        <v>103</v>
      </c>
      <c r="CE61" s="834"/>
      <c r="CF61" s="834"/>
      <c r="CG61" s="834"/>
      <c r="CH61" s="834"/>
      <c r="CI61" s="834"/>
      <c r="CK61" s="672" t="s">
        <v>2654</v>
      </c>
      <c r="CL61" s="673" t="s">
        <v>850</v>
      </c>
    </row>
    <row r="62" spans="1:90" ht="108.75" customHeight="1" x14ac:dyDescent="0.35">
      <c r="A62" s="89"/>
      <c r="B62" s="59" t="s">
        <v>755</v>
      </c>
      <c r="C62" s="60" t="s">
        <v>151</v>
      </c>
      <c r="D62" s="60" t="s">
        <v>812</v>
      </c>
      <c r="E62" s="61" t="s">
        <v>851</v>
      </c>
      <c r="F62" s="60" t="s">
        <v>154</v>
      </c>
      <c r="G62" s="112">
        <v>1</v>
      </c>
      <c r="H62" s="62" t="s">
        <v>852</v>
      </c>
      <c r="I62" s="62" t="s">
        <v>212</v>
      </c>
      <c r="J62" s="62" t="s">
        <v>853</v>
      </c>
      <c r="K62" s="62" t="s">
        <v>119</v>
      </c>
      <c r="L62" s="62" t="s">
        <v>854</v>
      </c>
      <c r="M62" s="60" t="s">
        <v>96</v>
      </c>
      <c r="N62" s="4">
        <v>44928</v>
      </c>
      <c r="O62" s="7">
        <v>45289</v>
      </c>
      <c r="P62" s="119" t="s">
        <v>561</v>
      </c>
      <c r="Q62" s="113"/>
      <c r="R62" s="122"/>
      <c r="S62" s="113"/>
      <c r="T62" s="122"/>
      <c r="U62" s="113"/>
      <c r="V62" s="122">
        <v>0.5</v>
      </c>
      <c r="W62" s="113"/>
      <c r="X62" s="122"/>
      <c r="Y62" s="113"/>
      <c r="Z62" s="122"/>
      <c r="AA62" s="113">
        <v>1</v>
      </c>
      <c r="AB62" s="123"/>
      <c r="AC62" s="67" t="s">
        <v>817</v>
      </c>
      <c r="AD62" s="68" t="s">
        <v>447</v>
      </c>
      <c r="AE62" s="69" t="s">
        <v>855</v>
      </c>
      <c r="AF62" s="70" t="s">
        <v>104</v>
      </c>
      <c r="AG62" s="69" t="s">
        <v>856</v>
      </c>
      <c r="AH62" s="730">
        <v>19916088</v>
      </c>
      <c r="AI62" s="862"/>
      <c r="AJ62" s="1168"/>
      <c r="AK62" s="117">
        <v>0</v>
      </c>
      <c r="AL62" s="124" t="s">
        <v>103</v>
      </c>
      <c r="AM62" s="124" t="s">
        <v>103</v>
      </c>
      <c r="AN62" s="164" t="str">
        <f t="shared" si="14"/>
        <v>No reporta avance para el período</v>
      </c>
      <c r="AO62" s="73" t="str">
        <f t="shared" si="0"/>
        <v>No Aplica</v>
      </c>
      <c r="AP62" s="276">
        <f t="shared" si="18"/>
        <v>0</v>
      </c>
      <c r="AQ62" s="103" t="s">
        <v>103</v>
      </c>
      <c r="AR62" s="167">
        <v>0</v>
      </c>
      <c r="AS62" s="302">
        <v>0</v>
      </c>
      <c r="AT62" s="1095"/>
      <c r="AU62" s="1090"/>
      <c r="AV62" s="1090"/>
      <c r="AW62" s="1185"/>
      <c r="AX62" s="173">
        <v>0.5</v>
      </c>
      <c r="AY62" s="111" t="s">
        <v>857</v>
      </c>
      <c r="AZ62" s="124" t="s">
        <v>858</v>
      </c>
      <c r="BA62" s="76">
        <f t="shared" si="19"/>
        <v>1</v>
      </c>
      <c r="BB62" s="77" t="str">
        <f t="shared" si="1"/>
        <v>Satisfactorio</v>
      </c>
      <c r="BC62" s="88">
        <f>+IFERROR(SUM($AK62,$AX62,$BK62,$BX62,#REF!,$CU62),0)</f>
        <v>0</v>
      </c>
      <c r="BD62" s="103" t="s">
        <v>103</v>
      </c>
      <c r="BE62" s="278">
        <v>19916088</v>
      </c>
      <c r="BF62" s="278">
        <v>9958044</v>
      </c>
      <c r="BG62" s="1091"/>
      <c r="BH62" s="1091"/>
      <c r="BI62" s="1091"/>
      <c r="BK62" s="173">
        <v>0</v>
      </c>
      <c r="BL62" s="124" t="s">
        <v>103</v>
      </c>
      <c r="BM62" s="124" t="s">
        <v>107</v>
      </c>
      <c r="BN62" s="76" t="str">
        <f>IFERROR(BK62/Y62,"No reporta avance para el período")</f>
        <v>No reporta avance para el período</v>
      </c>
      <c r="BO62" s="77" t="str">
        <f t="shared" si="3"/>
        <v>No Aplica</v>
      </c>
      <c r="BP62" s="88">
        <f>+IFERROR(SUM($AK62,$AX62,$BK62,$BX62,#REF!,$CU62,$DH62,$DU62,$EH62),0)</f>
        <v>0</v>
      </c>
      <c r="BQ62" s="81" t="s">
        <v>103</v>
      </c>
      <c r="BR62" s="106">
        <v>19916088</v>
      </c>
      <c r="BS62" s="106">
        <v>14937066</v>
      </c>
      <c r="BT62" s="860"/>
      <c r="BU62" s="860"/>
      <c r="BV62" s="860"/>
      <c r="BX62" s="173">
        <v>0.8</v>
      </c>
      <c r="BY62" s="111" t="s">
        <v>859</v>
      </c>
      <c r="BZ62" s="111" t="s">
        <v>860</v>
      </c>
      <c r="CA62" s="203">
        <f>IFERROR(BX62/AA62,"No reporta avance para el período")</f>
        <v>0.8</v>
      </c>
      <c r="CB62" s="77" t="str">
        <f t="shared" si="5"/>
        <v>Medio</v>
      </c>
      <c r="CC62" s="88">
        <v>0.8</v>
      </c>
      <c r="CD62" s="110" t="s">
        <v>861</v>
      </c>
      <c r="CE62" s="835"/>
      <c r="CF62" s="835"/>
      <c r="CG62" s="835"/>
      <c r="CH62" s="835"/>
      <c r="CI62" s="835"/>
      <c r="CK62" s="672" t="s">
        <v>2654</v>
      </c>
      <c r="CL62" s="673" t="s">
        <v>2663</v>
      </c>
    </row>
    <row r="63" spans="1:90" ht="147.75" customHeight="1" x14ac:dyDescent="0.35">
      <c r="A63" s="89"/>
      <c r="B63" s="90" t="s">
        <v>862</v>
      </c>
      <c r="C63" s="60" t="s">
        <v>151</v>
      </c>
      <c r="D63" s="91" t="s">
        <v>312</v>
      </c>
      <c r="E63" s="61" t="s">
        <v>863</v>
      </c>
      <c r="F63" s="91" t="s">
        <v>154</v>
      </c>
      <c r="G63" s="303">
        <v>4</v>
      </c>
      <c r="H63" s="304" t="s">
        <v>864</v>
      </c>
      <c r="I63" s="92" t="s">
        <v>212</v>
      </c>
      <c r="J63" s="92" t="s">
        <v>865</v>
      </c>
      <c r="K63" s="304" t="s">
        <v>729</v>
      </c>
      <c r="L63" s="304" t="s">
        <v>866</v>
      </c>
      <c r="M63" s="91" t="s">
        <v>96</v>
      </c>
      <c r="N63" s="11">
        <v>44958</v>
      </c>
      <c r="O63" s="12">
        <v>45275</v>
      </c>
      <c r="P63" s="93" t="s">
        <v>561</v>
      </c>
      <c r="Q63" s="113"/>
      <c r="R63" s="114"/>
      <c r="S63" s="113"/>
      <c r="T63" s="114"/>
      <c r="U63" s="113"/>
      <c r="V63" s="95">
        <v>2</v>
      </c>
      <c r="W63" s="113"/>
      <c r="X63" s="114"/>
      <c r="Y63" s="113"/>
      <c r="Z63" s="114"/>
      <c r="AA63" s="113"/>
      <c r="AB63" s="96">
        <v>2</v>
      </c>
      <c r="AC63" s="97" t="s">
        <v>867</v>
      </c>
      <c r="AD63" s="98" t="s">
        <v>99</v>
      </c>
      <c r="AE63" s="99" t="s">
        <v>803</v>
      </c>
      <c r="AF63" s="99" t="s">
        <v>104</v>
      </c>
      <c r="AG63" s="99" t="s">
        <v>104</v>
      </c>
      <c r="AH63" s="701">
        <v>15153535</v>
      </c>
      <c r="AI63" s="701">
        <v>420787277</v>
      </c>
      <c r="AJ63" s="1168"/>
      <c r="AK63" s="103">
        <v>0</v>
      </c>
      <c r="AL63" s="124" t="s">
        <v>103</v>
      </c>
      <c r="AM63" s="124" t="s">
        <v>103</v>
      </c>
      <c r="AN63" s="164" t="str">
        <f t="shared" si="14"/>
        <v>No reporta avance para el período</v>
      </c>
      <c r="AO63" s="73" t="str">
        <f t="shared" si="0"/>
        <v>No Aplica</v>
      </c>
      <c r="AP63" s="276">
        <f t="shared" si="18"/>
        <v>0</v>
      </c>
      <c r="AQ63" s="103" t="s">
        <v>103</v>
      </c>
      <c r="AR63" s="168">
        <v>0</v>
      </c>
      <c r="AS63" s="169">
        <v>0</v>
      </c>
      <c r="AT63" s="305">
        <v>404582632.66000003</v>
      </c>
      <c r="AU63" s="305">
        <v>385253299.32999998</v>
      </c>
      <c r="AV63" s="305">
        <v>47827500</v>
      </c>
      <c r="AW63" s="1185"/>
      <c r="AX63" s="124">
        <v>2</v>
      </c>
      <c r="AY63" s="306" t="s">
        <v>868</v>
      </c>
      <c r="AZ63" s="111" t="s">
        <v>869</v>
      </c>
      <c r="BA63" s="76">
        <f t="shared" si="19"/>
        <v>1</v>
      </c>
      <c r="BB63" s="77" t="str">
        <f t="shared" si="1"/>
        <v>Satisfactorio</v>
      </c>
      <c r="BC63" s="80">
        <f>+IFERROR(SUM($AK63,$AX63,$BK63,$BX63,#REF!,$CU63),0)</f>
        <v>0</v>
      </c>
      <c r="BD63" s="103" t="s">
        <v>103</v>
      </c>
      <c r="BE63" s="278">
        <v>15153535</v>
      </c>
      <c r="BF63" s="278">
        <v>7576767</v>
      </c>
      <c r="BG63" s="278">
        <v>404582632.66000003</v>
      </c>
      <c r="BH63" s="278">
        <v>385253299.32999998</v>
      </c>
      <c r="BI63" s="278">
        <v>196562896</v>
      </c>
      <c r="BK63" s="173">
        <v>0</v>
      </c>
      <c r="BL63" s="124" t="s">
        <v>103</v>
      </c>
      <c r="BM63" s="124" t="s">
        <v>107</v>
      </c>
      <c r="BN63" s="76" t="str">
        <f>IFERROR(BK63/Y63,"No reporta avance para el período")</f>
        <v>No reporta avance para el período</v>
      </c>
      <c r="BO63" s="77" t="str">
        <f t="shared" si="3"/>
        <v>No Aplica</v>
      </c>
      <c r="BP63" s="204">
        <v>1</v>
      </c>
      <c r="BQ63" s="81" t="s">
        <v>103</v>
      </c>
      <c r="BR63" s="106">
        <v>0</v>
      </c>
      <c r="BS63" s="106">
        <v>0</v>
      </c>
      <c r="BT63" s="106" t="s">
        <v>870</v>
      </c>
      <c r="BU63" s="106" t="s">
        <v>870</v>
      </c>
      <c r="BV63" s="106" t="s">
        <v>871</v>
      </c>
      <c r="BX63" s="124">
        <v>2</v>
      </c>
      <c r="BY63" s="306" t="s">
        <v>872</v>
      </c>
      <c r="BZ63" s="146" t="s">
        <v>873</v>
      </c>
      <c r="CA63" s="203">
        <f t="shared" ref="CA63:CA77" si="21">IFERROR(BX63/AB63,"No reporta avance para el período")</f>
        <v>1</v>
      </c>
      <c r="CB63" s="77" t="str">
        <f t="shared" si="5"/>
        <v>Satisfactorio</v>
      </c>
      <c r="CC63" s="80">
        <v>4</v>
      </c>
      <c r="CD63" s="81" t="s">
        <v>103</v>
      </c>
      <c r="CE63" s="308" t="s">
        <v>874</v>
      </c>
      <c r="CF63" s="308" t="s">
        <v>874</v>
      </c>
      <c r="CG63" s="308" t="s">
        <v>870</v>
      </c>
      <c r="CH63" s="308" t="s">
        <v>875</v>
      </c>
      <c r="CI63" s="308" t="s">
        <v>876</v>
      </c>
      <c r="CK63" s="672" t="s">
        <v>877</v>
      </c>
      <c r="CL63" s="673" t="s">
        <v>878</v>
      </c>
    </row>
    <row r="64" spans="1:90" ht="207" customHeight="1" x14ac:dyDescent="0.35">
      <c r="A64" s="89"/>
      <c r="B64" s="90" t="s">
        <v>862</v>
      </c>
      <c r="C64" s="60" t="s">
        <v>879</v>
      </c>
      <c r="D64" s="91" t="s">
        <v>880</v>
      </c>
      <c r="E64" s="61" t="s">
        <v>881</v>
      </c>
      <c r="F64" s="91" t="s">
        <v>154</v>
      </c>
      <c r="G64" s="309">
        <v>1</v>
      </c>
      <c r="H64" s="310" t="s">
        <v>882</v>
      </c>
      <c r="I64" s="92" t="s">
        <v>212</v>
      </c>
      <c r="J64" s="92" t="s">
        <v>883</v>
      </c>
      <c r="K64" s="304" t="s">
        <v>119</v>
      </c>
      <c r="L64" s="304" t="s">
        <v>884</v>
      </c>
      <c r="M64" s="91" t="s">
        <v>96</v>
      </c>
      <c r="N64" s="11">
        <v>44949</v>
      </c>
      <c r="O64" s="12">
        <v>45275</v>
      </c>
      <c r="P64" s="93" t="s">
        <v>121</v>
      </c>
      <c r="Q64" s="113"/>
      <c r="R64" s="114"/>
      <c r="S64" s="113"/>
      <c r="T64" s="114"/>
      <c r="U64" s="113"/>
      <c r="V64" s="114"/>
      <c r="W64" s="113"/>
      <c r="X64" s="114"/>
      <c r="Y64" s="113"/>
      <c r="Z64" s="114"/>
      <c r="AA64" s="113"/>
      <c r="AB64" s="115">
        <v>1</v>
      </c>
      <c r="AC64" s="97" t="s">
        <v>570</v>
      </c>
      <c r="AD64" s="98" t="s">
        <v>885</v>
      </c>
      <c r="AE64" s="99" t="s">
        <v>886</v>
      </c>
      <c r="AF64" s="99" t="s">
        <v>104</v>
      </c>
      <c r="AG64" s="99" t="s">
        <v>104</v>
      </c>
      <c r="AH64" s="701">
        <v>8133553</v>
      </c>
      <c r="AI64" s="701">
        <v>120000000</v>
      </c>
      <c r="AJ64" s="1168"/>
      <c r="AK64" s="103">
        <v>0</v>
      </c>
      <c r="AL64" s="124" t="s">
        <v>103</v>
      </c>
      <c r="AM64" s="124" t="s">
        <v>103</v>
      </c>
      <c r="AN64" s="164" t="str">
        <f t="shared" si="14"/>
        <v>No reporta avance para el período</v>
      </c>
      <c r="AO64" s="73" t="str">
        <f t="shared" si="0"/>
        <v>No Aplica</v>
      </c>
      <c r="AP64" s="311">
        <f t="shared" si="18"/>
        <v>0</v>
      </c>
      <c r="AQ64" s="103" t="s">
        <v>103</v>
      </c>
      <c r="AR64" s="168">
        <v>0</v>
      </c>
      <c r="AS64" s="312">
        <v>0</v>
      </c>
      <c r="AT64" s="313">
        <v>200236491</v>
      </c>
      <c r="AU64" s="313">
        <v>36300000</v>
      </c>
      <c r="AV64" s="313">
        <v>3300000</v>
      </c>
      <c r="AW64" s="1185"/>
      <c r="AX64" s="124">
        <v>0</v>
      </c>
      <c r="AY64" s="124" t="s">
        <v>103</v>
      </c>
      <c r="AZ64" s="124" t="s">
        <v>103</v>
      </c>
      <c r="BA64" s="76" t="str">
        <f t="shared" si="19"/>
        <v>No reporta avance para el período</v>
      </c>
      <c r="BB64" s="77" t="str">
        <f t="shared" si="1"/>
        <v>No Aplica</v>
      </c>
      <c r="BC64" s="80">
        <f>+IFERROR(SUM($AK64,$AX64,$BK64,$BX64,#REF!,$CU64),0)</f>
        <v>0</v>
      </c>
      <c r="BD64" s="103" t="s">
        <v>103</v>
      </c>
      <c r="BE64" s="278">
        <v>0</v>
      </c>
      <c r="BF64" s="278">
        <v>0</v>
      </c>
      <c r="BG64" s="278">
        <v>200236491</v>
      </c>
      <c r="BH64" s="278">
        <v>36300000</v>
      </c>
      <c r="BI64" s="278">
        <v>13200000</v>
      </c>
      <c r="BK64" s="124">
        <v>0</v>
      </c>
      <c r="BL64" s="111" t="s">
        <v>887</v>
      </c>
      <c r="BM64" s="360" t="s">
        <v>888</v>
      </c>
      <c r="BN64" s="76" t="str">
        <f>IFERROR(BK64/Y64,"No reporta avance para el período")</f>
        <v>No reporta avance para el período</v>
      </c>
      <c r="BO64" s="77" t="str">
        <f t="shared" si="3"/>
        <v>No Aplica</v>
      </c>
      <c r="BP64" s="204">
        <f>+IFERROR(SUM($AK64,$AX64,$BK64,$BX64,#REF!,$CU64,$DH64,$DU64,$EH64),0)</f>
        <v>0</v>
      </c>
      <c r="BQ64" s="110" t="s">
        <v>734</v>
      </c>
      <c r="BR64" s="106">
        <v>8133533</v>
      </c>
      <c r="BS64" s="106">
        <v>6100165</v>
      </c>
      <c r="BT64" s="106" t="s">
        <v>889</v>
      </c>
      <c r="BU64" s="106" t="s">
        <v>890</v>
      </c>
      <c r="BV64" s="106" t="s">
        <v>891</v>
      </c>
      <c r="BX64" s="173">
        <v>1</v>
      </c>
      <c r="BY64" s="146" t="s">
        <v>892</v>
      </c>
      <c r="BZ64" s="146" t="s">
        <v>893</v>
      </c>
      <c r="CA64" s="203">
        <f t="shared" si="21"/>
        <v>1</v>
      </c>
      <c r="CB64" s="77" t="str">
        <f t="shared" si="5"/>
        <v>Satisfactorio</v>
      </c>
      <c r="CC64" s="314">
        <v>1</v>
      </c>
      <c r="CD64" s="81" t="s">
        <v>103</v>
      </c>
      <c r="CE64" s="308" t="s">
        <v>894</v>
      </c>
      <c r="CF64" s="315" t="s">
        <v>894</v>
      </c>
      <c r="CG64" s="308" t="s">
        <v>889</v>
      </c>
      <c r="CH64" s="308" t="s">
        <v>895</v>
      </c>
      <c r="CI64" s="308" t="s">
        <v>896</v>
      </c>
      <c r="CK64" s="672" t="s">
        <v>877</v>
      </c>
      <c r="CL64" s="673" t="s">
        <v>897</v>
      </c>
    </row>
    <row r="65" spans="1:90" ht="168" customHeight="1" x14ac:dyDescent="0.35">
      <c r="A65" s="89"/>
      <c r="B65" s="90" t="s">
        <v>862</v>
      </c>
      <c r="C65" s="60" t="s">
        <v>879</v>
      </c>
      <c r="D65" s="91" t="s">
        <v>898</v>
      </c>
      <c r="E65" s="61" t="s">
        <v>899</v>
      </c>
      <c r="F65" s="91" t="s">
        <v>154</v>
      </c>
      <c r="G65" s="309">
        <v>1</v>
      </c>
      <c r="H65" s="304" t="s">
        <v>900</v>
      </c>
      <c r="I65" s="92" t="s">
        <v>212</v>
      </c>
      <c r="J65" s="92" t="s">
        <v>901</v>
      </c>
      <c r="K65" s="304" t="s">
        <v>119</v>
      </c>
      <c r="L65" s="304" t="s">
        <v>902</v>
      </c>
      <c r="M65" s="91" t="s">
        <v>96</v>
      </c>
      <c r="N65" s="11">
        <v>44949</v>
      </c>
      <c r="O65" s="12">
        <v>45275</v>
      </c>
      <c r="P65" s="93" t="s">
        <v>561</v>
      </c>
      <c r="Q65" s="113"/>
      <c r="R65" s="114"/>
      <c r="S65" s="113"/>
      <c r="T65" s="114"/>
      <c r="U65" s="113"/>
      <c r="V65" s="114">
        <v>0.5</v>
      </c>
      <c r="W65" s="113"/>
      <c r="X65" s="114"/>
      <c r="Y65" s="113"/>
      <c r="Z65" s="114"/>
      <c r="AA65" s="113"/>
      <c r="AB65" s="115">
        <v>1</v>
      </c>
      <c r="AC65" s="97" t="s">
        <v>570</v>
      </c>
      <c r="AD65" s="98" t="s">
        <v>885</v>
      </c>
      <c r="AE65" s="99" t="s">
        <v>886</v>
      </c>
      <c r="AF65" s="99" t="s">
        <v>104</v>
      </c>
      <c r="AG65" s="99" t="s">
        <v>104</v>
      </c>
      <c r="AH65" s="701">
        <v>8133553</v>
      </c>
      <c r="AI65" s="701">
        <v>2499763509</v>
      </c>
      <c r="AJ65" s="1168"/>
      <c r="AK65" s="117">
        <v>0</v>
      </c>
      <c r="AL65" s="124" t="s">
        <v>103</v>
      </c>
      <c r="AM65" s="124" t="s">
        <v>103</v>
      </c>
      <c r="AN65" s="164" t="str">
        <f t="shared" si="14"/>
        <v>No reporta avance para el período</v>
      </c>
      <c r="AO65" s="73" t="str">
        <f t="shared" si="0"/>
        <v>No Aplica</v>
      </c>
      <c r="AP65" s="311">
        <f t="shared" si="18"/>
        <v>0</v>
      </c>
      <c r="AQ65" s="103" t="s">
        <v>103</v>
      </c>
      <c r="AR65" s="168">
        <v>0</v>
      </c>
      <c r="AS65" s="169">
        <v>0</v>
      </c>
      <c r="AT65" s="316">
        <v>399763509</v>
      </c>
      <c r="AU65" s="169">
        <v>0</v>
      </c>
      <c r="AV65" s="169">
        <v>0</v>
      </c>
      <c r="AW65" s="1185"/>
      <c r="AX65" s="173">
        <v>0.5</v>
      </c>
      <c r="AY65" s="111" t="s">
        <v>903</v>
      </c>
      <c r="AZ65" s="111" t="s">
        <v>904</v>
      </c>
      <c r="BA65" s="76">
        <f t="shared" si="19"/>
        <v>1</v>
      </c>
      <c r="BB65" s="77" t="str">
        <f t="shared" si="1"/>
        <v>Satisfactorio</v>
      </c>
      <c r="BC65" s="88">
        <f>+IFERROR(SUM($AK65,$AX65,$BK65,$BX65,#REF!,$CU65),0)</f>
        <v>0</v>
      </c>
      <c r="BD65" s="103" t="s">
        <v>103</v>
      </c>
      <c r="BE65" s="278">
        <v>8133553</v>
      </c>
      <c r="BF65" s="278">
        <v>4066777</v>
      </c>
      <c r="BG65" s="278">
        <v>399763509</v>
      </c>
      <c r="BH65" s="278">
        <v>78204784</v>
      </c>
      <c r="BI65" s="282">
        <v>0</v>
      </c>
      <c r="BK65" s="173">
        <v>0</v>
      </c>
      <c r="BL65" s="124" t="s">
        <v>103</v>
      </c>
      <c r="BM65" s="124" t="s">
        <v>107</v>
      </c>
      <c r="BN65" s="76" t="str">
        <f>IFERROR(BK65/Y65,"No reporta avance para el período")</f>
        <v>No reporta avance para el período</v>
      </c>
      <c r="BO65" s="77" t="str">
        <f t="shared" si="3"/>
        <v>No Aplica</v>
      </c>
      <c r="BP65" s="88">
        <f>+IFERROR(SUM($AK65,$AX65,$BK65,$BX65,#REF!,$CU65,$DH65,$DU65,$EH65),0)</f>
        <v>0</v>
      </c>
      <c r="BQ65" s="81" t="s">
        <v>103</v>
      </c>
      <c r="BR65" s="106">
        <v>0</v>
      </c>
      <c r="BS65" s="106">
        <v>0</v>
      </c>
      <c r="BT65" s="106" t="s">
        <v>905</v>
      </c>
      <c r="BU65" s="106" t="s">
        <v>906</v>
      </c>
      <c r="BV65" s="106" t="s">
        <v>147</v>
      </c>
      <c r="BX65" s="173">
        <v>1</v>
      </c>
      <c r="BY65" s="146" t="s">
        <v>907</v>
      </c>
      <c r="BZ65" s="146" t="s">
        <v>908</v>
      </c>
      <c r="CA65" s="203">
        <f t="shared" si="21"/>
        <v>1</v>
      </c>
      <c r="CB65" s="77" t="str">
        <f t="shared" si="5"/>
        <v>Satisfactorio</v>
      </c>
      <c r="CC65" s="88">
        <v>1</v>
      </c>
      <c r="CD65" s="81" t="s">
        <v>103</v>
      </c>
      <c r="CE65" s="308" t="s">
        <v>894</v>
      </c>
      <c r="CF65" s="317" t="s">
        <v>894</v>
      </c>
      <c r="CG65" s="317" t="s">
        <v>905</v>
      </c>
      <c r="CH65" s="317" t="s">
        <v>909</v>
      </c>
      <c r="CI65" s="317" t="s">
        <v>910</v>
      </c>
      <c r="CK65" s="672" t="s">
        <v>877</v>
      </c>
      <c r="CL65" s="673" t="s">
        <v>911</v>
      </c>
    </row>
    <row r="66" spans="1:90" ht="134.25" customHeight="1" x14ac:dyDescent="0.35">
      <c r="A66" s="89"/>
      <c r="B66" s="90" t="s">
        <v>862</v>
      </c>
      <c r="C66" s="60" t="s">
        <v>912</v>
      </c>
      <c r="D66" s="91" t="s">
        <v>913</v>
      </c>
      <c r="E66" s="61" t="s">
        <v>914</v>
      </c>
      <c r="F66" s="91" t="s">
        <v>154</v>
      </c>
      <c r="G66" s="309">
        <v>1</v>
      </c>
      <c r="H66" s="304" t="s">
        <v>915</v>
      </c>
      <c r="I66" s="92" t="s">
        <v>212</v>
      </c>
      <c r="J66" s="92" t="s">
        <v>916</v>
      </c>
      <c r="K66" s="304" t="s">
        <v>119</v>
      </c>
      <c r="L66" s="304" t="s">
        <v>917</v>
      </c>
      <c r="M66" s="91" t="s">
        <v>96</v>
      </c>
      <c r="N66" s="11">
        <v>45000</v>
      </c>
      <c r="O66" s="12">
        <v>45275</v>
      </c>
      <c r="P66" s="93" t="s">
        <v>159</v>
      </c>
      <c r="Q66" s="113"/>
      <c r="R66" s="114"/>
      <c r="S66" s="113">
        <v>7.0000000000000007E-2</v>
      </c>
      <c r="T66" s="114"/>
      <c r="U66" s="113"/>
      <c r="V66" s="114">
        <v>0.39</v>
      </c>
      <c r="W66" s="113"/>
      <c r="X66" s="114"/>
      <c r="Y66" s="113">
        <v>0.72</v>
      </c>
      <c r="Z66" s="114"/>
      <c r="AA66" s="113"/>
      <c r="AB66" s="115">
        <v>1</v>
      </c>
      <c r="AC66" s="97" t="s">
        <v>867</v>
      </c>
      <c r="AD66" s="98" t="s">
        <v>99</v>
      </c>
      <c r="AE66" s="99" t="s">
        <v>803</v>
      </c>
      <c r="AF66" s="99" t="s">
        <v>104</v>
      </c>
      <c r="AG66" s="99" t="s">
        <v>104</v>
      </c>
      <c r="AH66" s="701">
        <v>10148642</v>
      </c>
      <c r="AI66" s="701">
        <v>1300000000</v>
      </c>
      <c r="AJ66" s="1168"/>
      <c r="AK66" s="117">
        <v>7.0000000000000007E-2</v>
      </c>
      <c r="AL66" s="111" t="s">
        <v>918</v>
      </c>
      <c r="AM66" s="111" t="s">
        <v>919</v>
      </c>
      <c r="AN66" s="274">
        <f t="shared" si="14"/>
        <v>1</v>
      </c>
      <c r="AO66" s="73" t="str">
        <f t="shared" si="0"/>
        <v>Satisfactorio</v>
      </c>
      <c r="AP66" s="276">
        <f t="shared" si="18"/>
        <v>0.88000000000000012</v>
      </c>
      <c r="AQ66" s="293" t="s">
        <v>104</v>
      </c>
      <c r="AR66" s="168">
        <v>10148642</v>
      </c>
      <c r="AS66" s="169">
        <v>2537161</v>
      </c>
      <c r="AT66" s="318">
        <v>800000000</v>
      </c>
      <c r="AU66" s="319">
        <v>118275642</v>
      </c>
      <c r="AV66" s="319">
        <v>18968975</v>
      </c>
      <c r="AW66" s="1185"/>
      <c r="AX66" s="173">
        <v>0.39</v>
      </c>
      <c r="AY66" s="146" t="s">
        <v>920</v>
      </c>
      <c r="AZ66" s="342" t="s">
        <v>921</v>
      </c>
      <c r="BA66" s="76">
        <f t="shared" si="19"/>
        <v>1</v>
      </c>
      <c r="BB66" s="77" t="str">
        <f t="shared" si="1"/>
        <v>Satisfactorio</v>
      </c>
      <c r="BC66" s="88">
        <f>+IFERROR(SUM($AK66,$AX66,$BK66,$BX66,#REF!,$CU66),0)</f>
        <v>0</v>
      </c>
      <c r="BD66" s="103" t="s">
        <v>103</v>
      </c>
      <c r="BE66" s="278">
        <v>10148642</v>
      </c>
      <c r="BF66" s="278">
        <v>5074321</v>
      </c>
      <c r="BG66" s="278">
        <v>800000000</v>
      </c>
      <c r="BH66" s="278">
        <v>402032778.99000001</v>
      </c>
      <c r="BI66" s="278">
        <v>51356443</v>
      </c>
      <c r="BK66" s="173">
        <v>0.81</v>
      </c>
      <c r="BL66" s="378" t="s">
        <v>922</v>
      </c>
      <c r="BM66" s="146" t="s">
        <v>923</v>
      </c>
      <c r="BN66" s="76">
        <v>1</v>
      </c>
      <c r="BO66" s="77" t="str">
        <f t="shared" si="3"/>
        <v>Satisfactorio</v>
      </c>
      <c r="BP66" s="88">
        <v>1</v>
      </c>
      <c r="BQ66" s="81" t="s">
        <v>103</v>
      </c>
      <c r="BR66" s="106">
        <v>10148642</v>
      </c>
      <c r="BS66" s="106">
        <v>7611481.5</v>
      </c>
      <c r="BT66" s="106">
        <v>0</v>
      </c>
      <c r="BU66" s="106">
        <v>0</v>
      </c>
      <c r="BV66" s="106">
        <v>0</v>
      </c>
      <c r="BX66" s="244">
        <v>1</v>
      </c>
      <c r="BY66" s="176" t="s">
        <v>924</v>
      </c>
      <c r="BZ66" s="342" t="s">
        <v>925</v>
      </c>
      <c r="CA66" s="203">
        <f t="shared" si="21"/>
        <v>1</v>
      </c>
      <c r="CB66" s="320" t="str">
        <f t="shared" si="5"/>
        <v>Satisfactorio</v>
      </c>
      <c r="CC66" s="88">
        <v>1</v>
      </c>
      <c r="CD66" s="81" t="s">
        <v>103</v>
      </c>
      <c r="CE66" s="321">
        <v>10148642</v>
      </c>
      <c r="CF66" s="321">
        <v>10148642</v>
      </c>
      <c r="CG66" s="317" t="s">
        <v>926</v>
      </c>
      <c r="CH66" s="317" t="s">
        <v>927</v>
      </c>
      <c r="CI66" s="317" t="s">
        <v>928</v>
      </c>
      <c r="CK66" s="672" t="s">
        <v>877</v>
      </c>
      <c r="CL66" s="673" t="s">
        <v>929</v>
      </c>
    </row>
    <row r="67" spans="1:90" ht="134.25" customHeight="1" x14ac:dyDescent="0.35">
      <c r="A67" s="89"/>
      <c r="B67" s="90" t="s">
        <v>862</v>
      </c>
      <c r="C67" s="60" t="s">
        <v>930</v>
      </c>
      <c r="D67" s="91" t="s">
        <v>931</v>
      </c>
      <c r="E67" s="61" t="s">
        <v>932</v>
      </c>
      <c r="F67" s="91" t="s">
        <v>154</v>
      </c>
      <c r="G67" s="309">
        <v>1</v>
      </c>
      <c r="H67" s="322" t="s">
        <v>933</v>
      </c>
      <c r="I67" s="92" t="s">
        <v>212</v>
      </c>
      <c r="J67" s="92" t="s">
        <v>934</v>
      </c>
      <c r="K67" s="92" t="s">
        <v>119</v>
      </c>
      <c r="L67" s="322" t="s">
        <v>935</v>
      </c>
      <c r="M67" s="91" t="s">
        <v>936</v>
      </c>
      <c r="N67" s="11">
        <v>45108</v>
      </c>
      <c r="O67" s="12">
        <v>45275</v>
      </c>
      <c r="P67" s="192" t="s">
        <v>159</v>
      </c>
      <c r="Q67" s="193"/>
      <c r="R67" s="194"/>
      <c r="S67" s="193"/>
      <c r="T67" s="194"/>
      <c r="U67" s="193"/>
      <c r="V67" s="194"/>
      <c r="W67" s="193"/>
      <c r="X67" s="194"/>
      <c r="Y67" s="193">
        <v>0.72</v>
      </c>
      <c r="Z67" s="194"/>
      <c r="AA67" s="193"/>
      <c r="AB67" s="195">
        <v>1</v>
      </c>
      <c r="AC67" s="97" t="s">
        <v>867</v>
      </c>
      <c r="AD67" s="98" t="s">
        <v>99</v>
      </c>
      <c r="AE67" s="99" t="s">
        <v>803</v>
      </c>
      <c r="AF67" s="99" t="s">
        <v>104</v>
      </c>
      <c r="AG67" s="99" t="s">
        <v>104</v>
      </c>
      <c r="AH67" s="701">
        <v>20160000</v>
      </c>
      <c r="AI67" s="701">
        <v>0</v>
      </c>
      <c r="AJ67" s="1168"/>
      <c r="AK67" s="117">
        <v>0</v>
      </c>
      <c r="AL67" s="124" t="s">
        <v>103</v>
      </c>
      <c r="AM67" s="124" t="s">
        <v>103</v>
      </c>
      <c r="AN67" s="164" t="str">
        <f t="shared" si="14"/>
        <v>No reporta avance para el período</v>
      </c>
      <c r="AO67" s="73" t="str">
        <f t="shared" si="0"/>
        <v>No Aplica</v>
      </c>
      <c r="AP67" s="311">
        <f t="shared" si="18"/>
        <v>0.81</v>
      </c>
      <c r="AQ67" s="103" t="s">
        <v>103</v>
      </c>
      <c r="AR67" s="168">
        <v>0</v>
      </c>
      <c r="AS67" s="168">
        <v>0</v>
      </c>
      <c r="AT67" s="168">
        <v>0</v>
      </c>
      <c r="AU67" s="168">
        <v>0</v>
      </c>
      <c r="AV67" s="168">
        <v>0</v>
      </c>
      <c r="AW67" s="1185"/>
      <c r="AX67" s="173">
        <v>0</v>
      </c>
      <c r="AY67" s="124" t="s">
        <v>103</v>
      </c>
      <c r="AZ67" s="124" t="s">
        <v>103</v>
      </c>
      <c r="BA67" s="164" t="str">
        <f t="shared" ref="BA67" si="22">IFERROR(AX67/AF67,"No reporta avance para el período")</f>
        <v>No reporta avance para el período</v>
      </c>
      <c r="BB67" s="73" t="str">
        <f t="shared" si="1"/>
        <v>No Aplica</v>
      </c>
      <c r="BC67" s="311">
        <f>+IFERROR(SUM($AK67,$AY67,$BK67),0)</f>
        <v>0.81</v>
      </c>
      <c r="BD67" s="103" t="s">
        <v>103</v>
      </c>
      <c r="BE67" s="168">
        <v>0</v>
      </c>
      <c r="BF67" s="168">
        <v>0</v>
      </c>
      <c r="BG67" s="168">
        <v>0</v>
      </c>
      <c r="BH67" s="168">
        <v>0</v>
      </c>
      <c r="BI67" s="168">
        <v>0</v>
      </c>
      <c r="BK67" s="173">
        <v>0.81</v>
      </c>
      <c r="BL67" s="146" t="s">
        <v>937</v>
      </c>
      <c r="BM67" s="146" t="s">
        <v>938</v>
      </c>
      <c r="BN67" s="76">
        <v>1</v>
      </c>
      <c r="BO67" s="77" t="str">
        <f t="shared" si="3"/>
        <v>Satisfactorio</v>
      </c>
      <c r="BP67" s="88">
        <f>+IFERROR(SUM($AK67,$AX67,$BK67,$BX67,#REF!,$CU67,$DH67,$DU67,$EH67),0)</f>
        <v>0</v>
      </c>
      <c r="BQ67" s="81" t="s">
        <v>103</v>
      </c>
      <c r="BR67" s="106">
        <v>20160000</v>
      </c>
      <c r="BS67" s="106">
        <v>15120000</v>
      </c>
      <c r="BT67" s="106">
        <v>15120000</v>
      </c>
      <c r="BU67" s="106">
        <v>15120000</v>
      </c>
      <c r="BV67" s="106">
        <v>15120000</v>
      </c>
      <c r="BX67" s="230">
        <v>1</v>
      </c>
      <c r="BY67" s="176" t="s">
        <v>939</v>
      </c>
      <c r="BZ67" s="176" t="s">
        <v>940</v>
      </c>
      <c r="CA67" s="203">
        <f t="shared" si="21"/>
        <v>1</v>
      </c>
      <c r="CB67" s="320" t="str">
        <f t="shared" si="5"/>
        <v>Satisfactorio</v>
      </c>
      <c r="CC67" s="88">
        <v>1</v>
      </c>
      <c r="CD67" s="81" t="s">
        <v>103</v>
      </c>
      <c r="CE67" s="323">
        <v>15120000</v>
      </c>
      <c r="CF67" s="323">
        <v>15120000</v>
      </c>
      <c r="CG67" s="753">
        <v>0</v>
      </c>
      <c r="CH67" s="753">
        <v>0</v>
      </c>
      <c r="CI67" s="753">
        <v>0</v>
      </c>
      <c r="CK67" s="672" t="s">
        <v>877</v>
      </c>
      <c r="CL67" s="673" t="s">
        <v>941</v>
      </c>
    </row>
    <row r="68" spans="1:90" ht="339" customHeight="1" x14ac:dyDescent="0.35">
      <c r="A68" s="89"/>
      <c r="B68" s="59" t="s">
        <v>942</v>
      </c>
      <c r="C68" s="60" t="s">
        <v>151</v>
      </c>
      <c r="D68" s="60" t="s">
        <v>312</v>
      </c>
      <c r="E68" s="61" t="s">
        <v>943</v>
      </c>
      <c r="F68" s="60" t="s">
        <v>154</v>
      </c>
      <c r="G68" s="112">
        <v>1</v>
      </c>
      <c r="H68" s="62" t="s">
        <v>944</v>
      </c>
      <c r="I68" s="62" t="s">
        <v>212</v>
      </c>
      <c r="J68" s="62" t="s">
        <v>945</v>
      </c>
      <c r="K68" s="62" t="s">
        <v>119</v>
      </c>
      <c r="L68" s="62" t="s">
        <v>946</v>
      </c>
      <c r="M68" s="60" t="s">
        <v>96</v>
      </c>
      <c r="N68" s="4">
        <v>44958</v>
      </c>
      <c r="O68" s="7">
        <v>45260</v>
      </c>
      <c r="P68" s="119" t="s">
        <v>159</v>
      </c>
      <c r="Q68" s="113"/>
      <c r="R68" s="122"/>
      <c r="S68" s="113">
        <v>0.2</v>
      </c>
      <c r="T68" s="122"/>
      <c r="U68" s="113"/>
      <c r="V68" s="122">
        <v>0.5</v>
      </c>
      <c r="W68" s="113"/>
      <c r="X68" s="122"/>
      <c r="Y68" s="113">
        <v>0.8</v>
      </c>
      <c r="Z68" s="122"/>
      <c r="AA68" s="113"/>
      <c r="AB68" s="123">
        <v>1</v>
      </c>
      <c r="AC68" s="67" t="s">
        <v>446</v>
      </c>
      <c r="AD68" s="68" t="s">
        <v>947</v>
      </c>
      <c r="AE68" s="69" t="s">
        <v>855</v>
      </c>
      <c r="AF68" s="70" t="s">
        <v>104</v>
      </c>
      <c r="AG68" s="69" t="s">
        <v>104</v>
      </c>
      <c r="AH68" s="730">
        <v>179289446</v>
      </c>
      <c r="AI68" s="1059">
        <v>676813777.67999995</v>
      </c>
      <c r="AJ68" s="1168"/>
      <c r="AK68" s="117">
        <v>0.2</v>
      </c>
      <c r="AL68" s="111" t="s">
        <v>948</v>
      </c>
      <c r="AM68" s="124" t="s">
        <v>949</v>
      </c>
      <c r="AN68" s="274">
        <f t="shared" si="14"/>
        <v>1</v>
      </c>
      <c r="AO68" s="73" t="str">
        <f t="shared" si="0"/>
        <v>Satisfactorio</v>
      </c>
      <c r="AP68" s="276">
        <f t="shared" si="18"/>
        <v>1</v>
      </c>
      <c r="AQ68" s="324" t="s">
        <v>246</v>
      </c>
      <c r="AR68" s="325">
        <v>179289446</v>
      </c>
      <c r="AS68" s="711">
        <v>35857889</v>
      </c>
      <c r="AT68" s="1079">
        <v>446207323</v>
      </c>
      <c r="AU68" s="1080">
        <v>446207323</v>
      </c>
      <c r="AV68" s="1080">
        <v>73756608</v>
      </c>
      <c r="AW68" s="1185"/>
      <c r="AX68" s="773">
        <v>0.5</v>
      </c>
      <c r="AY68" s="774" t="s">
        <v>950</v>
      </c>
      <c r="AZ68" s="774" t="s">
        <v>951</v>
      </c>
      <c r="BA68" s="76">
        <f t="shared" si="19"/>
        <v>1</v>
      </c>
      <c r="BB68" s="77" t="str">
        <f t="shared" si="1"/>
        <v>Satisfactorio</v>
      </c>
      <c r="BC68" s="88">
        <f>+IFERROR(SUM($AK68,$AX68,$BK68,$BX68,#REF!,$CU68),0)</f>
        <v>0</v>
      </c>
      <c r="BD68" s="103" t="s">
        <v>103</v>
      </c>
      <c r="BE68" s="326" t="s">
        <v>952</v>
      </c>
      <c r="BF68" s="327" t="s">
        <v>953</v>
      </c>
      <c r="BG68" s="1092">
        <v>456295323</v>
      </c>
      <c r="BH68" s="1092">
        <v>456295323</v>
      </c>
      <c r="BI68" s="892">
        <v>229873040</v>
      </c>
      <c r="BK68" s="173">
        <v>0.8</v>
      </c>
      <c r="BL68" s="111" t="s">
        <v>954</v>
      </c>
      <c r="BM68" s="111" t="s">
        <v>955</v>
      </c>
      <c r="BN68" s="76">
        <f t="shared" ref="BN68:BN77" si="23">IFERROR(BK68/Y68,"No reporta avance para el período")</f>
        <v>1</v>
      </c>
      <c r="BO68" s="77" t="str">
        <f t="shared" si="3"/>
        <v>Satisfactorio</v>
      </c>
      <c r="BP68" s="88">
        <v>1</v>
      </c>
      <c r="BQ68" s="81" t="s">
        <v>103</v>
      </c>
      <c r="BR68" s="106">
        <v>0</v>
      </c>
      <c r="BS68" s="106">
        <v>82956043</v>
      </c>
      <c r="BT68" s="859" t="s">
        <v>956</v>
      </c>
      <c r="BU68" s="859" t="s">
        <v>957</v>
      </c>
      <c r="BV68" s="859" t="s">
        <v>958</v>
      </c>
      <c r="BX68" s="173">
        <v>1</v>
      </c>
      <c r="BY68" s="111" t="s">
        <v>959</v>
      </c>
      <c r="BZ68" s="111" t="s">
        <v>960</v>
      </c>
      <c r="CA68" s="203">
        <f t="shared" si="21"/>
        <v>1</v>
      </c>
      <c r="CB68" s="77" t="str">
        <f t="shared" si="5"/>
        <v>Satisfactorio</v>
      </c>
      <c r="CC68" s="88">
        <v>1</v>
      </c>
      <c r="CD68" s="81" t="s">
        <v>103</v>
      </c>
      <c r="CE68" s="775">
        <v>179289446</v>
      </c>
      <c r="CF68" s="175">
        <v>93427548</v>
      </c>
      <c r="CG68" s="833" t="s">
        <v>961</v>
      </c>
      <c r="CH68" s="833" t="s">
        <v>962</v>
      </c>
      <c r="CI68" s="833" t="s">
        <v>963</v>
      </c>
      <c r="CK68" s="672" t="s">
        <v>172</v>
      </c>
      <c r="CL68" s="673" t="s">
        <v>964</v>
      </c>
    </row>
    <row r="69" spans="1:90" ht="336.75" customHeight="1" x14ac:dyDescent="0.35">
      <c r="A69" s="89"/>
      <c r="B69" s="59" t="s">
        <v>942</v>
      </c>
      <c r="C69" s="60" t="s">
        <v>151</v>
      </c>
      <c r="D69" s="60" t="s">
        <v>312</v>
      </c>
      <c r="E69" s="61" t="s">
        <v>965</v>
      </c>
      <c r="F69" s="60" t="s">
        <v>154</v>
      </c>
      <c r="G69" s="112">
        <v>1</v>
      </c>
      <c r="H69" s="62" t="s">
        <v>966</v>
      </c>
      <c r="I69" s="62" t="s">
        <v>212</v>
      </c>
      <c r="J69" s="62" t="s">
        <v>967</v>
      </c>
      <c r="K69" s="62" t="s">
        <v>119</v>
      </c>
      <c r="L69" s="62" t="s">
        <v>968</v>
      </c>
      <c r="M69" s="60" t="s">
        <v>96</v>
      </c>
      <c r="N69" s="4">
        <v>44942</v>
      </c>
      <c r="O69" s="7">
        <v>45275</v>
      </c>
      <c r="P69" s="119" t="s">
        <v>159</v>
      </c>
      <c r="Q69" s="113"/>
      <c r="R69" s="122"/>
      <c r="S69" s="113">
        <v>0.22</v>
      </c>
      <c r="T69" s="122"/>
      <c r="U69" s="113"/>
      <c r="V69" s="122">
        <v>0.49</v>
      </c>
      <c r="W69" s="113"/>
      <c r="X69" s="122"/>
      <c r="Y69" s="113">
        <v>0.76</v>
      </c>
      <c r="Z69" s="122"/>
      <c r="AA69" s="113"/>
      <c r="AB69" s="123">
        <v>1</v>
      </c>
      <c r="AC69" s="67" t="s">
        <v>446</v>
      </c>
      <c r="AD69" s="68" t="s">
        <v>969</v>
      </c>
      <c r="AE69" s="69" t="s">
        <v>855</v>
      </c>
      <c r="AF69" s="70" t="s">
        <v>104</v>
      </c>
      <c r="AG69" s="69" t="s">
        <v>104</v>
      </c>
      <c r="AH69" s="730">
        <v>87915362</v>
      </c>
      <c r="AI69" s="861"/>
      <c r="AJ69" s="1168"/>
      <c r="AK69" s="117">
        <v>0.22</v>
      </c>
      <c r="AL69" s="111" t="s">
        <v>970</v>
      </c>
      <c r="AM69" s="111" t="s">
        <v>971</v>
      </c>
      <c r="AN69" s="274">
        <f t="shared" si="14"/>
        <v>1</v>
      </c>
      <c r="AO69" s="73" t="str">
        <f t="shared" si="0"/>
        <v>Satisfactorio</v>
      </c>
      <c r="AP69" s="276">
        <f t="shared" si="18"/>
        <v>0.98</v>
      </c>
      <c r="AQ69" s="324" t="s">
        <v>246</v>
      </c>
      <c r="AR69" s="143">
        <v>87915362</v>
      </c>
      <c r="AS69" s="711">
        <v>19980764</v>
      </c>
      <c r="AT69" s="1079"/>
      <c r="AU69" s="1080"/>
      <c r="AV69" s="1080"/>
      <c r="AW69" s="1185"/>
      <c r="AX69" s="766">
        <v>0.49</v>
      </c>
      <c r="AY69" s="573" t="s">
        <v>972</v>
      </c>
      <c r="AZ69" s="573" t="s">
        <v>973</v>
      </c>
      <c r="BA69" s="76">
        <f t="shared" si="19"/>
        <v>1</v>
      </c>
      <c r="BB69" s="77" t="str">
        <f t="shared" si="1"/>
        <v>Satisfactorio</v>
      </c>
      <c r="BC69" s="88">
        <f>+IFERROR(SUM($AK69,$AX69,$BK69,$BX69,#REF!,$CU69),0)</f>
        <v>0</v>
      </c>
      <c r="BD69" s="103" t="s">
        <v>103</v>
      </c>
      <c r="BE69" s="329" t="s">
        <v>974</v>
      </c>
      <c r="BF69" s="330" t="s">
        <v>975</v>
      </c>
      <c r="BG69" s="1093"/>
      <c r="BH69" s="1093"/>
      <c r="BI69" s="894"/>
      <c r="BK69" s="173">
        <v>0.76</v>
      </c>
      <c r="BL69" s="111" t="s">
        <v>976</v>
      </c>
      <c r="BM69" s="111" t="s">
        <v>977</v>
      </c>
      <c r="BN69" s="76">
        <f t="shared" si="23"/>
        <v>1</v>
      </c>
      <c r="BO69" s="77" t="str">
        <f t="shared" si="3"/>
        <v>Satisfactorio</v>
      </c>
      <c r="BP69" s="88">
        <v>1</v>
      </c>
      <c r="BQ69" s="81" t="s">
        <v>103</v>
      </c>
      <c r="BR69" s="106">
        <v>0</v>
      </c>
      <c r="BS69" s="106">
        <v>62672107</v>
      </c>
      <c r="BT69" s="890"/>
      <c r="BU69" s="890"/>
      <c r="BV69" s="890"/>
      <c r="BX69" s="173">
        <v>1</v>
      </c>
      <c r="BY69" s="776" t="s">
        <v>978</v>
      </c>
      <c r="BZ69" s="111" t="s">
        <v>979</v>
      </c>
      <c r="CA69" s="203">
        <f t="shared" si="21"/>
        <v>1</v>
      </c>
      <c r="CB69" s="77" t="str">
        <f t="shared" si="5"/>
        <v>Satisfactorio</v>
      </c>
      <c r="CC69" s="88">
        <v>1</v>
      </c>
      <c r="CD69" s="81" t="s">
        <v>103</v>
      </c>
      <c r="CE69" s="775">
        <v>87915362</v>
      </c>
      <c r="CF69" s="175">
        <v>79363815</v>
      </c>
      <c r="CG69" s="834"/>
      <c r="CH69" s="834"/>
      <c r="CI69" s="834"/>
      <c r="CK69" s="672" t="s">
        <v>172</v>
      </c>
      <c r="CL69" s="673" t="s">
        <v>980</v>
      </c>
    </row>
    <row r="70" spans="1:90" ht="273" customHeight="1" x14ac:dyDescent="0.35">
      <c r="A70" s="89"/>
      <c r="B70" s="59" t="s">
        <v>942</v>
      </c>
      <c r="C70" s="60" t="s">
        <v>151</v>
      </c>
      <c r="D70" s="60" t="s">
        <v>312</v>
      </c>
      <c r="E70" s="61" t="s">
        <v>981</v>
      </c>
      <c r="F70" s="60" t="s">
        <v>154</v>
      </c>
      <c r="G70" s="112">
        <v>1</v>
      </c>
      <c r="H70" s="62" t="s">
        <v>982</v>
      </c>
      <c r="I70" s="234" t="s">
        <v>212</v>
      </c>
      <c r="J70" s="234" t="s">
        <v>983</v>
      </c>
      <c r="K70" s="234" t="s">
        <v>119</v>
      </c>
      <c r="L70" s="234" t="s">
        <v>984</v>
      </c>
      <c r="M70" s="60" t="s">
        <v>96</v>
      </c>
      <c r="N70" s="13">
        <v>44936</v>
      </c>
      <c r="O70" s="14">
        <v>45291</v>
      </c>
      <c r="P70" s="331" t="s">
        <v>121</v>
      </c>
      <c r="Q70" s="193" t="s">
        <v>263</v>
      </c>
      <c r="R70" s="332" t="s">
        <v>263</v>
      </c>
      <c r="S70" s="193" t="s">
        <v>263</v>
      </c>
      <c r="T70" s="332" t="s">
        <v>263</v>
      </c>
      <c r="U70" s="193" t="s">
        <v>263</v>
      </c>
      <c r="V70" s="332" t="s">
        <v>263</v>
      </c>
      <c r="W70" s="193" t="s">
        <v>263</v>
      </c>
      <c r="X70" s="332" t="s">
        <v>263</v>
      </c>
      <c r="Y70" s="193" t="s">
        <v>263</v>
      </c>
      <c r="Z70" s="332" t="s">
        <v>263</v>
      </c>
      <c r="AA70" s="193"/>
      <c r="AB70" s="333">
        <v>1</v>
      </c>
      <c r="AC70" s="67" t="s">
        <v>985</v>
      </c>
      <c r="AD70" s="68" t="s">
        <v>986</v>
      </c>
      <c r="AE70" s="69" t="s">
        <v>855</v>
      </c>
      <c r="AF70" s="70" t="s">
        <v>104</v>
      </c>
      <c r="AG70" s="69" t="s">
        <v>104</v>
      </c>
      <c r="AH70" s="334">
        <v>10110094</v>
      </c>
      <c r="AI70" s="861"/>
      <c r="AJ70" s="1168"/>
      <c r="AK70" s="81">
        <v>0</v>
      </c>
      <c r="AL70" s="320" t="s">
        <v>103</v>
      </c>
      <c r="AM70" s="320" t="s">
        <v>103</v>
      </c>
      <c r="AN70" s="274" t="str">
        <f t="shared" si="14"/>
        <v>No reporta avance para el período</v>
      </c>
      <c r="AO70" s="73" t="str">
        <f t="shared" si="0"/>
        <v>No Aplica</v>
      </c>
      <c r="AP70" s="276">
        <f t="shared" si="18"/>
        <v>0</v>
      </c>
      <c r="AQ70" s="84" t="s">
        <v>103</v>
      </c>
      <c r="AR70" s="175">
        <v>0</v>
      </c>
      <c r="AS70" s="175">
        <v>0</v>
      </c>
      <c r="AT70" s="175">
        <v>0</v>
      </c>
      <c r="AU70" s="175">
        <v>0</v>
      </c>
      <c r="AV70" s="175">
        <v>0</v>
      </c>
      <c r="AW70" s="1185"/>
      <c r="AX70" s="124">
        <v>0</v>
      </c>
      <c r="AY70" s="320" t="s">
        <v>103</v>
      </c>
      <c r="AZ70" s="320" t="s">
        <v>103</v>
      </c>
      <c r="BA70" s="274" t="str">
        <f t="shared" ref="BA70:BA71" si="24">IFERROR(AX70/AF70,"No reporta avance para el período")</f>
        <v>No reporta avance para el período</v>
      </c>
      <c r="BB70" s="73" t="str">
        <f t="shared" si="1"/>
        <v>No Aplica</v>
      </c>
      <c r="BC70" s="276">
        <f>+IFERROR(SUM($AK70,$AY70,$BK70),0)</f>
        <v>0</v>
      </c>
      <c r="BD70" s="175">
        <v>0</v>
      </c>
      <c r="BE70" s="175">
        <v>0</v>
      </c>
      <c r="BF70" s="175">
        <v>0</v>
      </c>
      <c r="BG70" s="175">
        <v>0</v>
      </c>
      <c r="BH70" s="175">
        <v>0</v>
      </c>
      <c r="BI70" s="175">
        <v>0</v>
      </c>
      <c r="BK70" s="173">
        <v>0</v>
      </c>
      <c r="BL70" s="111" t="s">
        <v>987</v>
      </c>
      <c r="BM70" s="124" t="s">
        <v>103</v>
      </c>
      <c r="BN70" s="76" t="str">
        <f t="shared" si="23"/>
        <v>No reporta avance para el período</v>
      </c>
      <c r="BO70" s="77" t="str">
        <f t="shared" si="3"/>
        <v>No Aplica</v>
      </c>
      <c r="BP70" s="88">
        <f>+IFERROR(SUM($AK70,$AX70,$BK70,$BX70,#REF!,$CU70,$DH70,$DU70,$EH70),0)</f>
        <v>0</v>
      </c>
      <c r="BQ70" s="110" t="s">
        <v>734</v>
      </c>
      <c r="BR70" s="106">
        <v>0</v>
      </c>
      <c r="BS70" s="106">
        <v>0</v>
      </c>
      <c r="BT70" s="890"/>
      <c r="BU70" s="890"/>
      <c r="BV70" s="890"/>
      <c r="BX70" s="173">
        <v>1</v>
      </c>
      <c r="BY70" s="776" t="s">
        <v>988</v>
      </c>
      <c r="BZ70" s="124" t="s">
        <v>984</v>
      </c>
      <c r="CA70" s="203">
        <f t="shared" si="21"/>
        <v>1</v>
      </c>
      <c r="CB70" s="77" t="str">
        <f t="shared" si="5"/>
        <v>Satisfactorio</v>
      </c>
      <c r="CC70" s="88">
        <v>1</v>
      </c>
      <c r="CD70" s="81" t="s">
        <v>103</v>
      </c>
      <c r="CE70" s="775">
        <v>10110094</v>
      </c>
      <c r="CF70" s="175">
        <v>10110094</v>
      </c>
      <c r="CG70" s="834"/>
      <c r="CH70" s="834"/>
      <c r="CI70" s="834"/>
      <c r="CK70" s="672" t="s">
        <v>172</v>
      </c>
      <c r="CL70" s="673" t="s">
        <v>989</v>
      </c>
    </row>
    <row r="71" spans="1:90" ht="231" customHeight="1" x14ac:dyDescent="0.35">
      <c r="A71" s="89"/>
      <c r="B71" s="59" t="s">
        <v>942</v>
      </c>
      <c r="C71" s="60" t="s">
        <v>151</v>
      </c>
      <c r="D71" s="60" t="s">
        <v>312</v>
      </c>
      <c r="E71" s="61" t="s">
        <v>990</v>
      </c>
      <c r="F71" s="60" t="s">
        <v>154</v>
      </c>
      <c r="G71" s="112">
        <v>1</v>
      </c>
      <c r="H71" s="62" t="s">
        <v>991</v>
      </c>
      <c r="I71" s="247" t="s">
        <v>212</v>
      </c>
      <c r="J71" s="247" t="s">
        <v>992</v>
      </c>
      <c r="K71" s="247" t="s">
        <v>119</v>
      </c>
      <c r="L71" s="247" t="s">
        <v>993</v>
      </c>
      <c r="M71" s="60" t="s">
        <v>96</v>
      </c>
      <c r="N71" s="13">
        <v>44936</v>
      </c>
      <c r="O71" s="14">
        <v>45291</v>
      </c>
      <c r="P71" s="331" t="s">
        <v>121</v>
      </c>
      <c r="Q71" s="193" t="s">
        <v>263</v>
      </c>
      <c r="R71" s="332" t="s">
        <v>263</v>
      </c>
      <c r="S71" s="193" t="s">
        <v>263</v>
      </c>
      <c r="T71" s="332" t="s">
        <v>263</v>
      </c>
      <c r="U71" s="193" t="s">
        <v>263</v>
      </c>
      <c r="V71" s="332" t="s">
        <v>263</v>
      </c>
      <c r="W71" s="193" t="s">
        <v>263</v>
      </c>
      <c r="X71" s="332" t="s">
        <v>263</v>
      </c>
      <c r="Y71" s="193" t="s">
        <v>263</v>
      </c>
      <c r="Z71" s="332" t="s">
        <v>263</v>
      </c>
      <c r="AA71" s="193"/>
      <c r="AB71" s="333">
        <v>1</v>
      </c>
      <c r="AC71" s="67" t="s">
        <v>985</v>
      </c>
      <c r="AD71" s="68" t="s">
        <v>994</v>
      </c>
      <c r="AE71" s="69" t="s">
        <v>855</v>
      </c>
      <c r="AF71" s="70" t="s">
        <v>104</v>
      </c>
      <c r="AG71" s="69" t="s">
        <v>104</v>
      </c>
      <c r="AH71" s="334">
        <v>24334248</v>
      </c>
      <c r="AI71" s="862"/>
      <c r="AJ71" s="1168"/>
      <c r="AK71" s="81">
        <v>0</v>
      </c>
      <c r="AL71" s="320" t="s">
        <v>103</v>
      </c>
      <c r="AM71" s="320" t="s">
        <v>103</v>
      </c>
      <c r="AN71" s="274" t="str">
        <f t="shared" si="14"/>
        <v>No reporta avance para el período</v>
      </c>
      <c r="AO71" s="73" t="str">
        <f t="shared" si="0"/>
        <v>No Aplica</v>
      </c>
      <c r="AP71" s="276">
        <f t="shared" si="18"/>
        <v>0</v>
      </c>
      <c r="AQ71" s="84" t="s">
        <v>103</v>
      </c>
      <c r="AR71" s="175">
        <v>0</v>
      </c>
      <c r="AS71" s="175">
        <v>0</v>
      </c>
      <c r="AT71" s="175">
        <v>0</v>
      </c>
      <c r="AU71" s="175">
        <v>0</v>
      </c>
      <c r="AV71" s="175">
        <v>0</v>
      </c>
      <c r="AW71" s="1185"/>
      <c r="AX71" s="124">
        <v>0</v>
      </c>
      <c r="AY71" s="320" t="s">
        <v>103</v>
      </c>
      <c r="AZ71" s="320" t="s">
        <v>103</v>
      </c>
      <c r="BA71" s="274" t="str">
        <f t="shared" si="24"/>
        <v>No reporta avance para el período</v>
      </c>
      <c r="BB71" s="73" t="str">
        <f t="shared" si="1"/>
        <v>No Aplica</v>
      </c>
      <c r="BC71" s="276">
        <f>+IFERROR(SUM($AK71,$AY71,$BK71),0)</f>
        <v>0</v>
      </c>
      <c r="BD71" s="175">
        <v>0</v>
      </c>
      <c r="BE71" s="175">
        <v>0</v>
      </c>
      <c r="BF71" s="175">
        <v>0</v>
      </c>
      <c r="BG71" s="175">
        <v>0</v>
      </c>
      <c r="BH71" s="175">
        <v>0</v>
      </c>
      <c r="BI71" s="175">
        <v>0</v>
      </c>
      <c r="BK71" s="173">
        <v>0</v>
      </c>
      <c r="BL71" s="111" t="s">
        <v>995</v>
      </c>
      <c r="BM71" s="124" t="s">
        <v>103</v>
      </c>
      <c r="BN71" s="76" t="str">
        <f t="shared" si="23"/>
        <v>No reporta avance para el período</v>
      </c>
      <c r="BO71" s="77" t="str">
        <f t="shared" si="3"/>
        <v>No Aplica</v>
      </c>
      <c r="BP71" s="88">
        <f>+IFERROR(SUM($AK71,$AX71,$BK71,$BX71,#REF!,$CU71,$DH71,$DU71,$EH71),0)</f>
        <v>0</v>
      </c>
      <c r="BQ71" s="110" t="s">
        <v>734</v>
      </c>
      <c r="BR71" s="106">
        <v>0</v>
      </c>
      <c r="BS71" s="106">
        <v>0</v>
      </c>
      <c r="BT71" s="860"/>
      <c r="BU71" s="860"/>
      <c r="BV71" s="860"/>
      <c r="BX71" s="173">
        <v>1</v>
      </c>
      <c r="BY71" s="111" t="s">
        <v>996</v>
      </c>
      <c r="BZ71" s="124" t="s">
        <v>997</v>
      </c>
      <c r="CA71" s="203">
        <f t="shared" si="21"/>
        <v>1</v>
      </c>
      <c r="CB71" s="77" t="str">
        <f t="shared" si="5"/>
        <v>Satisfactorio</v>
      </c>
      <c r="CC71" s="88">
        <v>1</v>
      </c>
      <c r="CD71" s="81" t="s">
        <v>103</v>
      </c>
      <c r="CE71" s="775">
        <v>24334248</v>
      </c>
      <c r="CF71" s="175">
        <v>24334248</v>
      </c>
      <c r="CG71" s="835"/>
      <c r="CH71" s="835"/>
      <c r="CI71" s="835"/>
      <c r="CK71" s="672" t="s">
        <v>172</v>
      </c>
      <c r="CL71" s="673" t="s">
        <v>998</v>
      </c>
    </row>
    <row r="72" spans="1:90" ht="273.75" customHeight="1" x14ac:dyDescent="0.35">
      <c r="A72" s="89"/>
      <c r="B72" s="90" t="s">
        <v>999</v>
      </c>
      <c r="C72" s="60" t="s">
        <v>151</v>
      </c>
      <c r="D72" s="91" t="s">
        <v>312</v>
      </c>
      <c r="E72" s="61" t="s">
        <v>1000</v>
      </c>
      <c r="F72" s="91" t="s">
        <v>154</v>
      </c>
      <c r="G72" s="309">
        <v>1</v>
      </c>
      <c r="H72" s="304" t="s">
        <v>1001</v>
      </c>
      <c r="I72" s="92" t="s">
        <v>156</v>
      </c>
      <c r="J72" s="92" t="s">
        <v>1002</v>
      </c>
      <c r="K72" s="92" t="s">
        <v>119</v>
      </c>
      <c r="L72" s="92" t="s">
        <v>1003</v>
      </c>
      <c r="M72" s="91" t="s">
        <v>96</v>
      </c>
      <c r="N72" s="11">
        <v>44958</v>
      </c>
      <c r="O72" s="12">
        <v>45289</v>
      </c>
      <c r="P72" s="93" t="s">
        <v>159</v>
      </c>
      <c r="Q72" s="113"/>
      <c r="R72" s="114"/>
      <c r="S72" s="113">
        <v>0.25</v>
      </c>
      <c r="T72" s="114"/>
      <c r="U72" s="113"/>
      <c r="V72" s="114">
        <v>0.5</v>
      </c>
      <c r="W72" s="113"/>
      <c r="X72" s="114"/>
      <c r="Y72" s="113">
        <v>0.75</v>
      </c>
      <c r="Z72" s="114"/>
      <c r="AA72" s="113"/>
      <c r="AB72" s="115">
        <v>1</v>
      </c>
      <c r="AC72" s="97" t="s">
        <v>1004</v>
      </c>
      <c r="AD72" s="98" t="s">
        <v>99</v>
      </c>
      <c r="AE72" s="99" t="s">
        <v>1005</v>
      </c>
      <c r="AF72" s="99" t="s">
        <v>104</v>
      </c>
      <c r="AG72" s="99" t="s">
        <v>104</v>
      </c>
      <c r="AH72" s="701">
        <v>631810000</v>
      </c>
      <c r="AI72" s="717">
        <v>759000000</v>
      </c>
      <c r="AJ72" s="1168"/>
      <c r="AK72" s="117">
        <v>0.25</v>
      </c>
      <c r="AL72" s="111" t="s">
        <v>1006</v>
      </c>
      <c r="AM72" s="111" t="s">
        <v>1007</v>
      </c>
      <c r="AN72" s="274">
        <f t="shared" si="14"/>
        <v>1</v>
      </c>
      <c r="AO72" s="73" t="str">
        <f t="shared" si="0"/>
        <v>Satisfactorio</v>
      </c>
      <c r="AP72" s="276">
        <f t="shared" si="18"/>
        <v>1</v>
      </c>
      <c r="AQ72" s="166" t="s">
        <v>104</v>
      </c>
      <c r="AR72" s="168">
        <v>0</v>
      </c>
      <c r="AS72" s="169">
        <v>157952500</v>
      </c>
      <c r="AT72" s="676">
        <v>759000000</v>
      </c>
      <c r="AU72" s="676">
        <v>759000000</v>
      </c>
      <c r="AV72" s="721">
        <v>137850000</v>
      </c>
      <c r="AW72" s="1185"/>
      <c r="AX72" s="173">
        <v>0.5</v>
      </c>
      <c r="AY72" s="111" t="s">
        <v>1008</v>
      </c>
      <c r="AZ72" s="111" t="s">
        <v>1009</v>
      </c>
      <c r="BA72" s="76">
        <f t="shared" si="19"/>
        <v>1</v>
      </c>
      <c r="BB72" s="77" t="str">
        <f t="shared" si="1"/>
        <v>Satisfactorio</v>
      </c>
      <c r="BC72" s="88">
        <f>+IFERROR(SUM($AK72,$AX72,$BK72,$BX72,#REF!,$CU72),0)</f>
        <v>0</v>
      </c>
      <c r="BD72" s="103" t="s">
        <v>103</v>
      </c>
      <c r="BE72" s="281">
        <v>631810000</v>
      </c>
      <c r="BF72" s="278">
        <v>315905000</v>
      </c>
      <c r="BG72" s="720">
        <v>759000000</v>
      </c>
      <c r="BH72" s="720">
        <v>759000000</v>
      </c>
      <c r="BI72" s="715">
        <v>348750000</v>
      </c>
      <c r="BK72" s="173">
        <v>0.75</v>
      </c>
      <c r="BL72" s="111" t="s">
        <v>1010</v>
      </c>
      <c r="BM72" s="111" t="s">
        <v>1011</v>
      </c>
      <c r="BN72" s="76">
        <f t="shared" si="23"/>
        <v>1</v>
      </c>
      <c r="BO72" s="77" t="str">
        <f t="shared" si="3"/>
        <v>Satisfactorio</v>
      </c>
      <c r="BP72" s="88">
        <v>1</v>
      </c>
      <c r="BQ72" s="81" t="s">
        <v>103</v>
      </c>
      <c r="BR72" s="335">
        <v>631810000</v>
      </c>
      <c r="BS72" s="106">
        <v>473857500</v>
      </c>
      <c r="BT72" s="708" t="s">
        <v>1012</v>
      </c>
      <c r="BU72" s="708" t="s">
        <v>1013</v>
      </c>
      <c r="BV72" s="708" t="s">
        <v>1014</v>
      </c>
      <c r="BX72" s="173">
        <v>1</v>
      </c>
      <c r="BY72" s="111" t="s">
        <v>1015</v>
      </c>
      <c r="BZ72" s="111" t="s">
        <v>1016</v>
      </c>
      <c r="CA72" s="203">
        <f t="shared" si="21"/>
        <v>1</v>
      </c>
      <c r="CB72" s="77" t="str">
        <f t="shared" si="5"/>
        <v>Satisfactorio</v>
      </c>
      <c r="CC72" s="88">
        <v>1</v>
      </c>
      <c r="CD72" s="81" t="s">
        <v>103</v>
      </c>
      <c r="CE72" s="336">
        <v>631810000</v>
      </c>
      <c r="CF72" s="336">
        <v>631810000</v>
      </c>
      <c r="CG72" s="677" t="s">
        <v>1017</v>
      </c>
      <c r="CH72" s="677" t="s">
        <v>1017</v>
      </c>
      <c r="CI72" s="677" t="s">
        <v>1018</v>
      </c>
      <c r="CK72" s="672" t="s">
        <v>877</v>
      </c>
      <c r="CL72" s="673" t="s">
        <v>1019</v>
      </c>
    </row>
    <row r="73" spans="1:90" ht="138" customHeight="1" x14ac:dyDescent="0.35">
      <c r="A73" s="89"/>
      <c r="B73" s="59" t="s">
        <v>1020</v>
      </c>
      <c r="C73" s="60" t="s">
        <v>151</v>
      </c>
      <c r="D73" s="60" t="s">
        <v>312</v>
      </c>
      <c r="E73" s="61" t="s">
        <v>1021</v>
      </c>
      <c r="F73" s="60" t="s">
        <v>154</v>
      </c>
      <c r="G73" s="309">
        <v>1</v>
      </c>
      <c r="H73" s="337" t="s">
        <v>1022</v>
      </c>
      <c r="I73" s="62" t="s">
        <v>212</v>
      </c>
      <c r="J73" s="62" t="s">
        <v>1023</v>
      </c>
      <c r="K73" s="337" t="s">
        <v>119</v>
      </c>
      <c r="L73" s="337" t="s">
        <v>1024</v>
      </c>
      <c r="M73" s="60" t="s">
        <v>96</v>
      </c>
      <c r="N73" s="15">
        <v>44941</v>
      </c>
      <c r="O73" s="16">
        <v>45289</v>
      </c>
      <c r="P73" s="119" t="s">
        <v>159</v>
      </c>
      <c r="Q73" s="113"/>
      <c r="R73" s="122"/>
      <c r="S73" s="113">
        <v>0.22</v>
      </c>
      <c r="T73" s="122"/>
      <c r="U73" s="113"/>
      <c r="V73" s="122">
        <v>0.48</v>
      </c>
      <c r="W73" s="113"/>
      <c r="X73" s="122"/>
      <c r="Y73" s="113">
        <v>0.74</v>
      </c>
      <c r="Z73" s="122"/>
      <c r="AA73" s="113"/>
      <c r="AB73" s="123">
        <v>1</v>
      </c>
      <c r="AC73" s="67" t="s">
        <v>793</v>
      </c>
      <c r="AD73" s="68" t="s">
        <v>99</v>
      </c>
      <c r="AE73" s="69" t="s">
        <v>803</v>
      </c>
      <c r="AF73" s="70" t="s">
        <v>104</v>
      </c>
      <c r="AG73" s="69" t="s">
        <v>104</v>
      </c>
      <c r="AH73" s="730">
        <v>4922663</v>
      </c>
      <c r="AI73" s="1059">
        <v>282763583</v>
      </c>
      <c r="AJ73" s="1168"/>
      <c r="AK73" s="117">
        <v>0.22</v>
      </c>
      <c r="AL73" s="111" t="s">
        <v>1025</v>
      </c>
      <c r="AM73" s="111" t="s">
        <v>1026</v>
      </c>
      <c r="AN73" s="274">
        <f t="shared" si="14"/>
        <v>1</v>
      </c>
      <c r="AO73" s="73" t="str">
        <f t="shared" si="0"/>
        <v>Satisfactorio</v>
      </c>
      <c r="AP73" s="276">
        <f t="shared" ref="AP73:AP96" si="25">+IFERROR(SUM($AK73,$AX73,$BJ73),0)</f>
        <v>0.7</v>
      </c>
      <c r="AQ73" s="166" t="s">
        <v>104</v>
      </c>
      <c r="AR73" s="338">
        <v>28750000</v>
      </c>
      <c r="AS73" s="339">
        <v>7187500</v>
      </c>
      <c r="AT73" s="1079">
        <v>272516983</v>
      </c>
      <c r="AU73" s="1080">
        <v>272516983</v>
      </c>
      <c r="AV73" s="1080">
        <v>45452058</v>
      </c>
      <c r="AW73" s="1185"/>
      <c r="AX73" s="173">
        <v>0.48</v>
      </c>
      <c r="AY73" s="257" t="s">
        <v>1027</v>
      </c>
      <c r="AZ73" s="328" t="s">
        <v>1028</v>
      </c>
      <c r="BA73" s="76" t="str">
        <f>IFERROR(AX73/#REF!,"No reporta avance para el período")</f>
        <v>No reporta avance para el período</v>
      </c>
      <c r="BB73" s="77" t="str">
        <f>IF(ISTEXT(BA73),"No Aplica",IF(BA73&lt;=60%,"Bajo",IF(BA73&gt;=95%,"Satisfactorio",IF(BA73&gt;60%,"Medio",IF(BA73&lt;95%,"Medio",0)))))</f>
        <v>No Aplica</v>
      </c>
      <c r="BC73" s="88">
        <f>+IFERROR(SUM($AK73,$AW73,$BI73,$BV73,$CI73,$CR73),0)</f>
        <v>0.22</v>
      </c>
      <c r="BD73" s="340" t="s">
        <v>103</v>
      </c>
      <c r="BE73" s="341" t="s">
        <v>1029</v>
      </c>
      <c r="BF73" s="341" t="s">
        <v>1030</v>
      </c>
      <c r="BG73" s="853" t="s">
        <v>1031</v>
      </c>
      <c r="BH73" s="836" t="s">
        <v>1031</v>
      </c>
      <c r="BI73" s="836" t="s">
        <v>1032</v>
      </c>
      <c r="BK73" s="173">
        <v>0.74</v>
      </c>
      <c r="BL73" s="146" t="s">
        <v>1033</v>
      </c>
      <c r="BM73" s="342" t="s">
        <v>1034</v>
      </c>
      <c r="BN73" s="76">
        <f t="shared" si="23"/>
        <v>1</v>
      </c>
      <c r="BO73" s="77" t="str">
        <f t="shared" ref="BO73:BO130" si="26">IF(ISTEXT(BN73),"No Aplica",IF(BN73&lt;=60%,"Bajo",IF(BN73&gt;=95%,"Satisfactorio",IF(BN73&gt;60%,"Medio",IF(BN73&lt;95%,"Medio",0)))))</f>
        <v>Satisfactorio</v>
      </c>
      <c r="BP73" s="88">
        <v>1</v>
      </c>
      <c r="BQ73" s="81" t="s">
        <v>103</v>
      </c>
      <c r="BR73" s="106" t="s">
        <v>1035</v>
      </c>
      <c r="BS73" s="106" t="s">
        <v>1036</v>
      </c>
      <c r="BT73" s="859" t="s">
        <v>1031</v>
      </c>
      <c r="BU73" s="859" t="s">
        <v>1031</v>
      </c>
      <c r="BV73" s="859" t="s">
        <v>1037</v>
      </c>
      <c r="BX73" s="173">
        <v>1</v>
      </c>
      <c r="BY73" s="146" t="s">
        <v>1038</v>
      </c>
      <c r="BZ73" s="111" t="s">
        <v>1034</v>
      </c>
      <c r="CA73" s="203">
        <f t="shared" si="21"/>
        <v>1</v>
      </c>
      <c r="CB73" s="77" t="str">
        <f t="shared" si="5"/>
        <v>Satisfactorio</v>
      </c>
      <c r="CC73" s="88">
        <v>1</v>
      </c>
      <c r="CD73" s="81" t="s">
        <v>103</v>
      </c>
      <c r="CE73" s="336" t="s">
        <v>1039</v>
      </c>
      <c r="CF73" s="336" t="s">
        <v>1040</v>
      </c>
      <c r="CG73" s="847" t="s">
        <v>1041</v>
      </c>
      <c r="CH73" s="847" t="s">
        <v>1042</v>
      </c>
      <c r="CI73" s="847" t="s">
        <v>1042</v>
      </c>
      <c r="CK73" s="672" t="s">
        <v>172</v>
      </c>
      <c r="CL73" s="673" t="s">
        <v>1043</v>
      </c>
    </row>
    <row r="74" spans="1:90" ht="243" customHeight="1" x14ac:dyDescent="0.35">
      <c r="A74" s="89"/>
      <c r="B74" s="59" t="s">
        <v>1020</v>
      </c>
      <c r="C74" s="60" t="s">
        <v>151</v>
      </c>
      <c r="D74" s="60" t="s">
        <v>312</v>
      </c>
      <c r="E74" s="61" t="s">
        <v>1044</v>
      </c>
      <c r="F74" s="60" t="s">
        <v>154</v>
      </c>
      <c r="G74" s="309">
        <v>1</v>
      </c>
      <c r="H74" s="337" t="s">
        <v>1045</v>
      </c>
      <c r="I74" s="62" t="s">
        <v>156</v>
      </c>
      <c r="J74" s="62" t="s">
        <v>1023</v>
      </c>
      <c r="K74" s="337" t="s">
        <v>119</v>
      </c>
      <c r="L74" s="337" t="s">
        <v>1046</v>
      </c>
      <c r="M74" s="60" t="s">
        <v>96</v>
      </c>
      <c r="N74" s="15">
        <v>44941</v>
      </c>
      <c r="O74" s="16">
        <v>45289</v>
      </c>
      <c r="P74" s="119" t="s">
        <v>159</v>
      </c>
      <c r="Q74" s="113"/>
      <c r="R74" s="122"/>
      <c r="S74" s="113">
        <v>0.22</v>
      </c>
      <c r="T74" s="122"/>
      <c r="U74" s="113"/>
      <c r="V74" s="122">
        <v>0.48</v>
      </c>
      <c r="W74" s="113"/>
      <c r="X74" s="122"/>
      <c r="Y74" s="113">
        <v>0.74</v>
      </c>
      <c r="Z74" s="122"/>
      <c r="AA74" s="113"/>
      <c r="AB74" s="123">
        <v>1</v>
      </c>
      <c r="AC74" s="67" t="s">
        <v>793</v>
      </c>
      <c r="AD74" s="68" t="s">
        <v>99</v>
      </c>
      <c r="AE74" s="69" t="s">
        <v>803</v>
      </c>
      <c r="AF74" s="70" t="s">
        <v>104</v>
      </c>
      <c r="AG74" s="69" t="s">
        <v>104</v>
      </c>
      <c r="AH74" s="730">
        <v>1489672</v>
      </c>
      <c r="AI74" s="861"/>
      <c r="AJ74" s="1168"/>
      <c r="AK74" s="117">
        <v>0.22</v>
      </c>
      <c r="AL74" s="111" t="s">
        <v>1047</v>
      </c>
      <c r="AM74" s="111" t="s">
        <v>1048</v>
      </c>
      <c r="AN74" s="274">
        <f t="shared" si="14"/>
        <v>1</v>
      </c>
      <c r="AO74" s="73" t="str">
        <f t="shared" si="0"/>
        <v>Satisfactorio</v>
      </c>
      <c r="AP74" s="276">
        <f t="shared" si="25"/>
        <v>0.7</v>
      </c>
      <c r="AQ74" s="166" t="s">
        <v>104</v>
      </c>
      <c r="AR74" s="338">
        <v>28750000</v>
      </c>
      <c r="AS74" s="339">
        <v>7187500</v>
      </c>
      <c r="AT74" s="1079"/>
      <c r="AU74" s="1080"/>
      <c r="AV74" s="1080"/>
      <c r="AW74" s="1185"/>
      <c r="AX74" s="173">
        <v>0.48</v>
      </c>
      <c r="AY74" s="257" t="s">
        <v>1049</v>
      </c>
      <c r="AZ74" s="328" t="s">
        <v>1050</v>
      </c>
      <c r="BA74" s="76" t="str">
        <f>IFERROR(AX74/#REF!,"No reporta avance para el período")</f>
        <v>No reporta avance para el período</v>
      </c>
      <c r="BB74" s="77" t="str">
        <f>IF(ISTEXT(BA74),"No Aplica",IF(BA74&lt;=60%,"Bajo",IF(BA74&gt;=95%,"Satisfactorio",IF(BA74&gt;60%,"Medio",IF(BA74&lt;95%,"Medio",0)))))</f>
        <v>No Aplica</v>
      </c>
      <c r="BC74" s="88">
        <f>+IFERROR(SUM($AK74,$AW74,$BI74,$BV74,$CI74,$CR74),0)</f>
        <v>0.22</v>
      </c>
      <c r="BD74" s="340" t="s">
        <v>103</v>
      </c>
      <c r="BE74" s="341" t="s">
        <v>1029</v>
      </c>
      <c r="BF74" s="341" t="s">
        <v>1030</v>
      </c>
      <c r="BG74" s="1081"/>
      <c r="BH74" s="837"/>
      <c r="BI74" s="837"/>
      <c r="BK74" s="173">
        <v>0.74</v>
      </c>
      <c r="BL74" s="111" t="s">
        <v>1051</v>
      </c>
      <c r="BM74" s="111" t="s">
        <v>1052</v>
      </c>
      <c r="BN74" s="76">
        <f t="shared" si="23"/>
        <v>1</v>
      </c>
      <c r="BO74" s="77" t="str">
        <f t="shared" si="26"/>
        <v>Satisfactorio</v>
      </c>
      <c r="BP74" s="88">
        <v>1</v>
      </c>
      <c r="BQ74" s="81" t="s">
        <v>103</v>
      </c>
      <c r="BR74" s="106" t="s">
        <v>1035</v>
      </c>
      <c r="BS74" s="106" t="s">
        <v>1036</v>
      </c>
      <c r="BT74" s="890"/>
      <c r="BU74" s="890"/>
      <c r="BV74" s="890"/>
      <c r="BX74" s="173">
        <v>1</v>
      </c>
      <c r="BY74" s="146" t="s">
        <v>1053</v>
      </c>
      <c r="BZ74" s="111" t="s">
        <v>1054</v>
      </c>
      <c r="CA74" s="203">
        <f t="shared" si="21"/>
        <v>1</v>
      </c>
      <c r="CB74" s="77" t="str">
        <f t="shared" si="5"/>
        <v>Satisfactorio</v>
      </c>
      <c r="CC74" s="88">
        <v>1</v>
      </c>
      <c r="CD74" s="81" t="s">
        <v>103</v>
      </c>
      <c r="CE74" s="336" t="s">
        <v>1055</v>
      </c>
      <c r="CF74" s="336" t="s">
        <v>1056</v>
      </c>
      <c r="CG74" s="848"/>
      <c r="CH74" s="848"/>
      <c r="CI74" s="848"/>
      <c r="CK74" s="672" t="s">
        <v>172</v>
      </c>
      <c r="CL74" s="674" t="s">
        <v>1057</v>
      </c>
    </row>
    <row r="75" spans="1:90" ht="141.75" customHeight="1" x14ac:dyDescent="0.35">
      <c r="A75" s="89"/>
      <c r="B75" s="59" t="s">
        <v>1020</v>
      </c>
      <c r="C75" s="60" t="s">
        <v>151</v>
      </c>
      <c r="D75" s="60" t="s">
        <v>312</v>
      </c>
      <c r="E75" s="61" t="s">
        <v>1058</v>
      </c>
      <c r="F75" s="60" t="s">
        <v>154</v>
      </c>
      <c r="G75" s="303">
        <v>4</v>
      </c>
      <c r="H75" s="337" t="s">
        <v>1059</v>
      </c>
      <c r="I75" s="62" t="s">
        <v>156</v>
      </c>
      <c r="J75" s="62" t="s">
        <v>1060</v>
      </c>
      <c r="K75" s="337" t="s">
        <v>94</v>
      </c>
      <c r="L75" s="337" t="s">
        <v>1061</v>
      </c>
      <c r="M75" s="60" t="s">
        <v>96</v>
      </c>
      <c r="N75" s="15">
        <v>44941</v>
      </c>
      <c r="O75" s="16">
        <v>45289</v>
      </c>
      <c r="P75" s="119" t="s">
        <v>159</v>
      </c>
      <c r="Q75" s="113"/>
      <c r="R75" s="122"/>
      <c r="S75" s="94">
        <v>1</v>
      </c>
      <c r="T75" s="343"/>
      <c r="U75" s="113"/>
      <c r="V75" s="343">
        <v>1</v>
      </c>
      <c r="W75" s="113"/>
      <c r="X75" s="343"/>
      <c r="Y75" s="94">
        <v>1</v>
      </c>
      <c r="Z75" s="343"/>
      <c r="AA75" s="113"/>
      <c r="AB75" s="344">
        <v>1</v>
      </c>
      <c r="AC75" s="67" t="s">
        <v>793</v>
      </c>
      <c r="AD75" s="68" t="s">
        <v>99</v>
      </c>
      <c r="AE75" s="69" t="s">
        <v>779</v>
      </c>
      <c r="AF75" s="70" t="s">
        <v>104</v>
      </c>
      <c r="AG75" s="69" t="s">
        <v>104</v>
      </c>
      <c r="AH75" s="730">
        <v>2738228</v>
      </c>
      <c r="AI75" s="861"/>
      <c r="AJ75" s="1168"/>
      <c r="AK75" s="103">
        <v>1</v>
      </c>
      <c r="AL75" s="111" t="s">
        <v>1062</v>
      </c>
      <c r="AM75" s="111" t="s">
        <v>1063</v>
      </c>
      <c r="AN75" s="274">
        <f t="shared" si="14"/>
        <v>1</v>
      </c>
      <c r="AO75" s="73" t="str">
        <f t="shared" si="0"/>
        <v>Satisfactorio</v>
      </c>
      <c r="AP75" s="286">
        <f t="shared" si="25"/>
        <v>2</v>
      </c>
      <c r="AQ75" s="166" t="s">
        <v>104</v>
      </c>
      <c r="AR75" s="338">
        <v>11500000</v>
      </c>
      <c r="AS75" s="339">
        <v>2875000</v>
      </c>
      <c r="AT75" s="1079"/>
      <c r="AU75" s="1080"/>
      <c r="AV75" s="1080"/>
      <c r="AW75" s="1185"/>
      <c r="AX75" s="124">
        <v>1</v>
      </c>
      <c r="AY75" s="223" t="s">
        <v>1064</v>
      </c>
      <c r="AZ75" s="111" t="s">
        <v>1065</v>
      </c>
      <c r="BA75" s="76" t="str">
        <f>IFERROR(AX75/#REF!,"No reporta avance para el período")</f>
        <v>No reporta avance para el período</v>
      </c>
      <c r="BB75" s="77" t="str">
        <f>IF(ISTEXT(BA75),"No Aplica",IF(BA75&lt;=60%,"Bajo",IF(BA75&gt;=95%,"Satisfactorio",IF(BA75&gt;60%,"Medio",IF(BA75&lt;95%,"Medio",0)))))</f>
        <v>No Aplica</v>
      </c>
      <c r="BC75" s="80">
        <f>+IFERROR(SUM($AK75,$AW75,$BI75,AX75),0)</f>
        <v>2</v>
      </c>
      <c r="BD75" s="340" t="s">
        <v>103</v>
      </c>
      <c r="BE75" s="341" t="s">
        <v>1066</v>
      </c>
      <c r="BF75" s="341" t="s">
        <v>1067</v>
      </c>
      <c r="BG75" s="1081"/>
      <c r="BH75" s="837"/>
      <c r="BI75" s="837"/>
      <c r="BK75" s="124">
        <v>1</v>
      </c>
      <c r="BL75" s="111" t="s">
        <v>1068</v>
      </c>
      <c r="BM75" s="111" t="s">
        <v>1069</v>
      </c>
      <c r="BN75" s="76">
        <f t="shared" si="23"/>
        <v>1</v>
      </c>
      <c r="BO75" s="77" t="str">
        <f t="shared" si="26"/>
        <v>Satisfactorio</v>
      </c>
      <c r="BP75" s="88">
        <v>1</v>
      </c>
      <c r="BQ75" s="81" t="s">
        <v>103</v>
      </c>
      <c r="BR75" s="106" t="s">
        <v>1070</v>
      </c>
      <c r="BS75" s="106" t="s">
        <v>1071</v>
      </c>
      <c r="BT75" s="890"/>
      <c r="BU75" s="890"/>
      <c r="BV75" s="890"/>
      <c r="BX75" s="124">
        <v>1</v>
      </c>
      <c r="BY75" s="146" t="s">
        <v>1072</v>
      </c>
      <c r="BZ75" s="111" t="s">
        <v>1073</v>
      </c>
      <c r="CA75" s="203">
        <f t="shared" si="21"/>
        <v>1</v>
      </c>
      <c r="CB75" s="77" t="str">
        <f t="shared" si="5"/>
        <v>Satisfactorio</v>
      </c>
      <c r="CC75" s="80">
        <v>4</v>
      </c>
      <c r="CD75" s="81" t="s">
        <v>103</v>
      </c>
      <c r="CE75" s="336" t="s">
        <v>1074</v>
      </c>
      <c r="CF75" s="336" t="s">
        <v>1075</v>
      </c>
      <c r="CG75" s="848"/>
      <c r="CH75" s="848"/>
      <c r="CI75" s="848"/>
      <c r="CK75" s="672" t="s">
        <v>172</v>
      </c>
      <c r="CL75" s="674" t="s">
        <v>1076</v>
      </c>
    </row>
    <row r="76" spans="1:90" ht="110.25" customHeight="1" x14ac:dyDescent="0.35">
      <c r="A76" s="89"/>
      <c r="B76" s="59" t="s">
        <v>1020</v>
      </c>
      <c r="C76" s="60" t="s">
        <v>151</v>
      </c>
      <c r="D76" s="60" t="s">
        <v>312</v>
      </c>
      <c r="E76" s="61" t="s">
        <v>1077</v>
      </c>
      <c r="F76" s="60" t="s">
        <v>154</v>
      </c>
      <c r="G76" s="309">
        <v>1</v>
      </c>
      <c r="H76" s="337" t="s">
        <v>1078</v>
      </c>
      <c r="I76" s="62" t="s">
        <v>156</v>
      </c>
      <c r="J76" s="62" t="s">
        <v>1023</v>
      </c>
      <c r="K76" s="337" t="s">
        <v>119</v>
      </c>
      <c r="L76" s="337" t="s">
        <v>1079</v>
      </c>
      <c r="M76" s="60" t="s">
        <v>96</v>
      </c>
      <c r="N76" s="15">
        <v>44941</v>
      </c>
      <c r="O76" s="16">
        <v>45289</v>
      </c>
      <c r="P76" s="119" t="s">
        <v>159</v>
      </c>
      <c r="Q76" s="113"/>
      <c r="R76" s="122"/>
      <c r="S76" s="113">
        <v>0.22</v>
      </c>
      <c r="T76" s="122"/>
      <c r="U76" s="113"/>
      <c r="V76" s="122">
        <v>0.48</v>
      </c>
      <c r="W76" s="113"/>
      <c r="X76" s="122"/>
      <c r="Y76" s="113">
        <v>0.74</v>
      </c>
      <c r="Z76" s="122"/>
      <c r="AA76" s="113"/>
      <c r="AB76" s="123">
        <v>1</v>
      </c>
      <c r="AC76" s="67" t="s">
        <v>793</v>
      </c>
      <c r="AD76" s="68" t="s">
        <v>99</v>
      </c>
      <c r="AE76" s="69" t="s">
        <v>779</v>
      </c>
      <c r="AF76" s="70" t="s">
        <v>104</v>
      </c>
      <c r="AG76" s="69" t="s">
        <v>104</v>
      </c>
      <c r="AH76" s="730">
        <v>1781890</v>
      </c>
      <c r="AI76" s="861"/>
      <c r="AJ76" s="1168"/>
      <c r="AK76" s="117">
        <v>0.22</v>
      </c>
      <c r="AL76" s="111" t="s">
        <v>1080</v>
      </c>
      <c r="AM76" s="111" t="s">
        <v>1081</v>
      </c>
      <c r="AN76" s="274">
        <f t="shared" si="14"/>
        <v>1</v>
      </c>
      <c r="AO76" s="73" t="str">
        <f t="shared" si="0"/>
        <v>Satisfactorio</v>
      </c>
      <c r="AP76" s="276">
        <f t="shared" si="25"/>
        <v>0.7</v>
      </c>
      <c r="AQ76" s="166" t="s">
        <v>104</v>
      </c>
      <c r="AR76" s="338">
        <v>57500000</v>
      </c>
      <c r="AS76" s="339">
        <v>14375000</v>
      </c>
      <c r="AT76" s="1079"/>
      <c r="AU76" s="1080"/>
      <c r="AV76" s="1080"/>
      <c r="AW76" s="1185"/>
      <c r="AX76" s="173">
        <v>0.48</v>
      </c>
      <c r="AY76" s="111" t="s">
        <v>1082</v>
      </c>
      <c r="AZ76" s="111" t="s">
        <v>1083</v>
      </c>
      <c r="BA76" s="76" t="str">
        <f>IFERROR(AX76/#REF!,"No reporta avance para el período")</f>
        <v>No reporta avance para el período</v>
      </c>
      <c r="BB76" s="77" t="str">
        <f>IF(ISTEXT(BA76),"No Aplica",IF(BA76&lt;=60%,"Bajo",IF(BA76&gt;=95%,"Satisfactorio",IF(BA76&gt;60%,"Medio",IF(BA76&lt;95%,"Medio",0)))))</f>
        <v>No Aplica</v>
      </c>
      <c r="BC76" s="88">
        <f>+IFERROR(SUM($AK76,$AW76,$BI76,$BV76,$CI76,$CR76),0)</f>
        <v>0.22</v>
      </c>
      <c r="BD76" s="340" t="s">
        <v>103</v>
      </c>
      <c r="BE76" s="341" t="s">
        <v>1084</v>
      </c>
      <c r="BF76" s="341" t="s">
        <v>1035</v>
      </c>
      <c r="BG76" s="1081"/>
      <c r="BH76" s="837"/>
      <c r="BI76" s="837"/>
      <c r="BK76" s="173">
        <v>0.74</v>
      </c>
      <c r="BL76" s="111" t="s">
        <v>1085</v>
      </c>
      <c r="BM76" s="111" t="s">
        <v>1086</v>
      </c>
      <c r="BN76" s="76">
        <f t="shared" si="23"/>
        <v>1</v>
      </c>
      <c r="BO76" s="77" t="str">
        <f t="shared" si="26"/>
        <v>Satisfactorio</v>
      </c>
      <c r="BP76" s="88">
        <v>1</v>
      </c>
      <c r="BQ76" s="81" t="s">
        <v>103</v>
      </c>
      <c r="BR76" s="106" t="s">
        <v>1087</v>
      </c>
      <c r="BS76" s="106" t="s">
        <v>1088</v>
      </c>
      <c r="BT76" s="890"/>
      <c r="BU76" s="890"/>
      <c r="BV76" s="890"/>
      <c r="BX76" s="173">
        <v>1</v>
      </c>
      <c r="BY76" s="146" t="s">
        <v>1089</v>
      </c>
      <c r="BZ76" s="111" t="s">
        <v>1090</v>
      </c>
      <c r="CA76" s="203">
        <f t="shared" si="21"/>
        <v>1</v>
      </c>
      <c r="CB76" s="77" t="str">
        <f t="shared" si="5"/>
        <v>Satisfactorio</v>
      </c>
      <c r="CC76" s="88">
        <v>1</v>
      </c>
      <c r="CD76" s="81" t="s">
        <v>103</v>
      </c>
      <c r="CE76" s="336" t="s">
        <v>1091</v>
      </c>
      <c r="CF76" s="336" t="s">
        <v>1092</v>
      </c>
      <c r="CG76" s="848"/>
      <c r="CH76" s="848"/>
      <c r="CI76" s="848"/>
      <c r="CK76" s="672" t="s">
        <v>172</v>
      </c>
      <c r="CL76" s="674" t="s">
        <v>1093</v>
      </c>
    </row>
    <row r="77" spans="1:90" ht="145.5" customHeight="1" x14ac:dyDescent="0.35">
      <c r="A77" s="89"/>
      <c r="B77" s="59" t="s">
        <v>1020</v>
      </c>
      <c r="C77" s="60" t="s">
        <v>151</v>
      </c>
      <c r="D77" s="60" t="s">
        <v>312</v>
      </c>
      <c r="E77" s="61" t="s">
        <v>1094</v>
      </c>
      <c r="F77" s="60" t="s">
        <v>154</v>
      </c>
      <c r="G77" s="303">
        <v>8</v>
      </c>
      <c r="H77" s="337" t="s">
        <v>1095</v>
      </c>
      <c r="I77" s="62" t="s">
        <v>212</v>
      </c>
      <c r="J77" s="62" t="s">
        <v>1096</v>
      </c>
      <c r="K77" s="337" t="s">
        <v>94</v>
      </c>
      <c r="L77" s="337" t="s">
        <v>1097</v>
      </c>
      <c r="M77" s="60" t="s">
        <v>96</v>
      </c>
      <c r="N77" s="15">
        <v>44941</v>
      </c>
      <c r="O77" s="16">
        <v>45289</v>
      </c>
      <c r="P77" s="119" t="s">
        <v>159</v>
      </c>
      <c r="Q77" s="113"/>
      <c r="R77" s="122"/>
      <c r="S77" s="94">
        <v>2</v>
      </c>
      <c r="T77" s="343"/>
      <c r="U77" s="113"/>
      <c r="V77" s="343">
        <v>2</v>
      </c>
      <c r="W77" s="113"/>
      <c r="X77" s="343"/>
      <c r="Y77" s="94">
        <v>2</v>
      </c>
      <c r="Z77" s="343"/>
      <c r="AA77" s="113"/>
      <c r="AB77" s="344">
        <v>2</v>
      </c>
      <c r="AC77" s="67" t="s">
        <v>793</v>
      </c>
      <c r="AD77" s="68" t="s">
        <v>99</v>
      </c>
      <c r="AE77" s="69" t="s">
        <v>803</v>
      </c>
      <c r="AF77" s="70" t="s">
        <v>104</v>
      </c>
      <c r="AG77" s="69" t="s">
        <v>104</v>
      </c>
      <c r="AH77" s="730">
        <v>4922663</v>
      </c>
      <c r="AI77" s="862"/>
      <c r="AJ77" s="1168"/>
      <c r="AK77" s="103">
        <v>2</v>
      </c>
      <c r="AL77" s="111" t="s">
        <v>1098</v>
      </c>
      <c r="AM77" s="111" t="s">
        <v>1099</v>
      </c>
      <c r="AN77" s="274">
        <f t="shared" si="14"/>
        <v>1</v>
      </c>
      <c r="AO77" s="73" t="str">
        <f t="shared" ref="AO77:AO137" si="27">IF(ISTEXT(AN77),"No Aplica",IF(AN77&lt;=60%,"Bajo",IF(AN77&gt;=95%,"Satisfactorio",IF(AN77&gt;60%,"Medio",IF(AN77&lt;95%,"Medio",0)))))</f>
        <v>Satisfactorio</v>
      </c>
      <c r="AP77" s="345">
        <f t="shared" si="25"/>
        <v>4</v>
      </c>
      <c r="AQ77" s="166" t="s">
        <v>104</v>
      </c>
      <c r="AR77" s="338">
        <v>120625000</v>
      </c>
      <c r="AS77" s="339">
        <v>30156250</v>
      </c>
      <c r="AT77" s="1079"/>
      <c r="AU77" s="1080"/>
      <c r="AV77" s="1080"/>
      <c r="AW77" s="1185"/>
      <c r="AX77" s="124">
        <v>2</v>
      </c>
      <c r="AY77" s="111" t="s">
        <v>1100</v>
      </c>
      <c r="AZ77" s="111" t="s">
        <v>1101</v>
      </c>
      <c r="BA77" s="76" t="str">
        <f>IFERROR(AX77/#REF!,"No reporta avance para el período")</f>
        <v>No reporta avance para el período</v>
      </c>
      <c r="BB77" s="77" t="str">
        <f>IF(ISTEXT(BA77),"No Aplica",IF(BA77&lt;=60%,"Bajo",IF(BA77&gt;=95%,"Satisfactorio",IF(BA77&gt;60%,"Medio",IF(BA77&lt;95%,"Medio",0)))))</f>
        <v>No Aplica</v>
      </c>
      <c r="BC77" s="80">
        <f>+IFERROR(SUM($AK77,$AW77,$BI77,AX77),0)</f>
        <v>4</v>
      </c>
      <c r="BD77" s="340" t="s">
        <v>103</v>
      </c>
      <c r="BE77" s="341" t="s">
        <v>1102</v>
      </c>
      <c r="BF77" s="341" t="s">
        <v>1103</v>
      </c>
      <c r="BG77" s="854"/>
      <c r="BH77" s="838"/>
      <c r="BI77" s="838"/>
      <c r="BK77" s="124">
        <v>2</v>
      </c>
      <c r="BL77" s="111" t="s">
        <v>1104</v>
      </c>
      <c r="BM77" s="111" t="s">
        <v>1105</v>
      </c>
      <c r="BN77" s="76">
        <f t="shared" si="23"/>
        <v>1</v>
      </c>
      <c r="BO77" s="77" t="str">
        <f t="shared" si="26"/>
        <v>Satisfactorio</v>
      </c>
      <c r="BP77" s="80">
        <f>+IFERROR(SUM($AK77,$AX77,$BK77,$BX77,#REF!,$CU77,$DH77,$DU77,$EH77),0)</f>
        <v>0</v>
      </c>
      <c r="BQ77" s="81" t="s">
        <v>103</v>
      </c>
      <c r="BR77" s="106" t="s">
        <v>1106</v>
      </c>
      <c r="BS77" s="106" t="s">
        <v>1107</v>
      </c>
      <c r="BT77" s="860"/>
      <c r="BU77" s="860"/>
      <c r="BV77" s="860"/>
      <c r="BX77" s="124">
        <v>2</v>
      </c>
      <c r="BY77" s="146" t="s">
        <v>1108</v>
      </c>
      <c r="BZ77" s="111" t="s">
        <v>1109</v>
      </c>
      <c r="CA77" s="203">
        <f t="shared" si="21"/>
        <v>1</v>
      </c>
      <c r="CB77" s="77" t="str">
        <f t="shared" si="5"/>
        <v>Satisfactorio</v>
      </c>
      <c r="CC77" s="80">
        <v>8</v>
      </c>
      <c r="CD77" s="81" t="s">
        <v>103</v>
      </c>
      <c r="CE77" s="336" t="s">
        <v>1039</v>
      </c>
      <c r="CF77" s="336" t="s">
        <v>1040</v>
      </c>
      <c r="CG77" s="849"/>
      <c r="CH77" s="849"/>
      <c r="CI77" s="849"/>
      <c r="CK77" s="672" t="s">
        <v>172</v>
      </c>
      <c r="CL77" s="674" t="s">
        <v>1110</v>
      </c>
    </row>
    <row r="78" spans="1:90" ht="90" customHeight="1" x14ac:dyDescent="0.35">
      <c r="B78" s="346" t="s">
        <v>1111</v>
      </c>
      <c r="C78" s="60" t="s">
        <v>137</v>
      </c>
      <c r="D78" s="347" t="s">
        <v>1112</v>
      </c>
      <c r="E78" s="348" t="s">
        <v>1113</v>
      </c>
      <c r="F78" s="347" t="s">
        <v>1114</v>
      </c>
      <c r="G78" s="349">
        <v>5</v>
      </c>
      <c r="H78" s="350" t="s">
        <v>1115</v>
      </c>
      <c r="I78" s="351" t="s">
        <v>212</v>
      </c>
      <c r="J78" s="352" t="s">
        <v>1116</v>
      </c>
      <c r="K78" s="350" t="s">
        <v>729</v>
      </c>
      <c r="L78" s="350" t="s">
        <v>1117</v>
      </c>
      <c r="M78" s="351" t="s">
        <v>96</v>
      </c>
      <c r="N78" s="353">
        <v>44928</v>
      </c>
      <c r="O78" s="354">
        <v>45199</v>
      </c>
      <c r="P78" s="355" t="s">
        <v>159</v>
      </c>
      <c r="Q78" s="356" t="s">
        <v>263</v>
      </c>
      <c r="R78" s="357" t="s">
        <v>263</v>
      </c>
      <c r="S78" s="348">
        <v>1</v>
      </c>
      <c r="T78" s="357" t="s">
        <v>263</v>
      </c>
      <c r="U78" s="348" t="s">
        <v>263</v>
      </c>
      <c r="V78" s="357">
        <v>2</v>
      </c>
      <c r="W78" s="348" t="s">
        <v>263</v>
      </c>
      <c r="X78" s="357" t="s">
        <v>263</v>
      </c>
      <c r="Y78" s="348">
        <v>2</v>
      </c>
      <c r="Z78" s="357" t="s">
        <v>263</v>
      </c>
      <c r="AA78" s="348" t="s">
        <v>263</v>
      </c>
      <c r="AB78" s="358" t="s">
        <v>263</v>
      </c>
      <c r="AC78" s="359" t="s">
        <v>1118</v>
      </c>
      <c r="AD78" s="359" t="s">
        <v>1119</v>
      </c>
      <c r="AE78" s="359" t="s">
        <v>406</v>
      </c>
      <c r="AF78" s="359" t="s">
        <v>104</v>
      </c>
      <c r="AG78" s="359" t="s">
        <v>104</v>
      </c>
      <c r="AH78" s="701">
        <v>81822078</v>
      </c>
      <c r="AI78" s="1004">
        <v>55550000</v>
      </c>
      <c r="AJ78" s="1168"/>
      <c r="AK78" s="360">
        <v>1</v>
      </c>
      <c r="AL78" s="342" t="s">
        <v>1120</v>
      </c>
      <c r="AM78" s="342" t="s">
        <v>1121</v>
      </c>
      <c r="AN78" s="274">
        <f t="shared" si="14"/>
        <v>1</v>
      </c>
      <c r="AO78" s="73" t="str">
        <f t="shared" si="27"/>
        <v>Satisfactorio</v>
      </c>
      <c r="AP78" s="345">
        <f>+IFERROR(SUM($AK78,$BJ78),0)</f>
        <v>1</v>
      </c>
      <c r="AQ78" s="166" t="s">
        <v>104</v>
      </c>
      <c r="AR78" s="294">
        <v>81822078</v>
      </c>
      <c r="AS78" s="361">
        <v>20455519.5</v>
      </c>
      <c r="AT78" s="1007">
        <v>55550000</v>
      </c>
      <c r="AU78" s="1088">
        <v>55550000</v>
      </c>
      <c r="AV78" s="893">
        <v>5050000</v>
      </c>
      <c r="AW78" s="1185"/>
      <c r="AX78" s="360">
        <v>2</v>
      </c>
      <c r="AY78" s="342" t="s">
        <v>1122</v>
      </c>
      <c r="AZ78" s="342" t="s">
        <v>1123</v>
      </c>
      <c r="BA78" s="76">
        <f t="shared" ref="BA78:BA96" si="28">IFERROR(AX78/V78,"No reporta avance para el período")</f>
        <v>1</v>
      </c>
      <c r="BB78" s="77" t="str">
        <f t="shared" ref="BB78:BB137" si="29">IF(ISTEXT(BA78),"No Aplica",IF(BA78&lt;=60%,"Bajo",IF(BA78&gt;=95%,"Satisfactorio",IF(BA78&gt;60%,"Medio",IF(BA78&lt;95%,"Medio",0)))))</f>
        <v>Satisfactorio</v>
      </c>
      <c r="BC78" s="80">
        <f>+IFERROR(SUM($AK78,$AX78),0)</f>
        <v>3</v>
      </c>
      <c r="BD78" s="103" t="s">
        <v>103</v>
      </c>
      <c r="BE78" s="278">
        <v>81822078</v>
      </c>
      <c r="BF78" s="278">
        <v>40911039</v>
      </c>
      <c r="BG78" s="1072">
        <v>55550000</v>
      </c>
      <c r="BH78" s="1074">
        <v>55550000</v>
      </c>
      <c r="BI78" s="1072">
        <v>20200000</v>
      </c>
      <c r="BK78" s="124">
        <v>3</v>
      </c>
      <c r="BL78" s="146" t="s">
        <v>1124</v>
      </c>
      <c r="BM78" s="342" t="s">
        <v>1125</v>
      </c>
      <c r="BN78" s="76">
        <v>1</v>
      </c>
      <c r="BO78" s="77" t="str">
        <f t="shared" si="26"/>
        <v>Satisfactorio</v>
      </c>
      <c r="BP78" s="80">
        <f>+IFERROR(SUM($AK78,$AX78,$BK78,$BX78,#REF!,$CU78,$DH78,$DU78,$EH78),0)</f>
        <v>0</v>
      </c>
      <c r="BQ78" s="81" t="s">
        <v>103</v>
      </c>
      <c r="BR78" s="106">
        <v>81822078</v>
      </c>
      <c r="BS78" s="106">
        <v>61366558.5</v>
      </c>
      <c r="BT78" s="859" t="s">
        <v>1126</v>
      </c>
      <c r="BU78" s="859" t="s">
        <v>1126</v>
      </c>
      <c r="BV78" s="859" t="s">
        <v>1127</v>
      </c>
      <c r="BX78" s="394">
        <v>2</v>
      </c>
      <c r="BY78" s="146" t="s">
        <v>1128</v>
      </c>
      <c r="BZ78" s="342" t="s">
        <v>1129</v>
      </c>
      <c r="CA78" s="203">
        <f>IFERROR(BX78/Y78,"No reporta avance para el período")</f>
        <v>1</v>
      </c>
      <c r="CB78" s="77" t="str">
        <f>IF(ISTEXT(Y78),"No Aplica",IF(CA78&lt;=60%,"Bajo",IF(CA78&gt;=95%,"Satisfactorio",IF(CA78&gt;60%,"Medio",IF(CA78&lt;95%,"Medio",0)))))</f>
        <v>Satisfactorio</v>
      </c>
      <c r="CC78" s="80">
        <v>5</v>
      </c>
      <c r="CD78" s="81" t="s">
        <v>103</v>
      </c>
      <c r="CE78" s="175">
        <v>81822078</v>
      </c>
      <c r="CF78" s="175">
        <v>61366558.5</v>
      </c>
      <c r="CG78" s="833" t="s">
        <v>1126</v>
      </c>
      <c r="CH78" s="833" t="s">
        <v>1126</v>
      </c>
      <c r="CI78" s="833" t="s">
        <v>1126</v>
      </c>
      <c r="CK78" s="672" t="s">
        <v>475</v>
      </c>
      <c r="CL78" s="673" t="s">
        <v>1130</v>
      </c>
    </row>
    <row r="79" spans="1:90" ht="100.5" customHeight="1" x14ac:dyDescent="0.35">
      <c r="B79" s="362" t="s">
        <v>1111</v>
      </c>
      <c r="C79" s="60" t="s">
        <v>137</v>
      </c>
      <c r="D79" s="363" t="s">
        <v>1112</v>
      </c>
      <c r="E79" s="364" t="s">
        <v>1131</v>
      </c>
      <c r="F79" s="363" t="s">
        <v>1114</v>
      </c>
      <c r="G79" s="365">
        <v>1</v>
      </c>
      <c r="H79" s="366" t="s">
        <v>1132</v>
      </c>
      <c r="I79" s="367" t="s">
        <v>212</v>
      </c>
      <c r="J79" s="368" t="s">
        <v>1133</v>
      </c>
      <c r="K79" s="366" t="s">
        <v>119</v>
      </c>
      <c r="L79" s="366" t="s">
        <v>1134</v>
      </c>
      <c r="M79" s="367" t="s">
        <v>96</v>
      </c>
      <c r="N79" s="369">
        <v>44958</v>
      </c>
      <c r="O79" s="370">
        <v>45289</v>
      </c>
      <c r="P79" s="371" t="s">
        <v>159</v>
      </c>
      <c r="Q79" s="372" t="s">
        <v>263</v>
      </c>
      <c r="R79" s="373" t="s">
        <v>263</v>
      </c>
      <c r="S79" s="374">
        <v>0.25</v>
      </c>
      <c r="T79" s="373" t="s">
        <v>263</v>
      </c>
      <c r="U79" s="364" t="s">
        <v>263</v>
      </c>
      <c r="V79" s="375">
        <v>0.5</v>
      </c>
      <c r="W79" s="364" t="s">
        <v>263</v>
      </c>
      <c r="X79" s="373" t="s">
        <v>263</v>
      </c>
      <c r="Y79" s="374">
        <v>0.75</v>
      </c>
      <c r="Z79" s="373" t="s">
        <v>263</v>
      </c>
      <c r="AA79" s="364" t="s">
        <v>263</v>
      </c>
      <c r="AB79" s="376">
        <v>1</v>
      </c>
      <c r="AC79" s="377" t="s">
        <v>1118</v>
      </c>
      <c r="AD79" s="377" t="s">
        <v>1119</v>
      </c>
      <c r="AE79" s="377" t="s">
        <v>406</v>
      </c>
      <c r="AF79" s="377" t="s">
        <v>104</v>
      </c>
      <c r="AG79" s="377" t="s">
        <v>104</v>
      </c>
      <c r="AH79" s="701">
        <v>40911039</v>
      </c>
      <c r="AI79" s="1006"/>
      <c r="AJ79" s="1168"/>
      <c r="AK79" s="230">
        <v>0.25</v>
      </c>
      <c r="AL79" s="176" t="s">
        <v>1135</v>
      </c>
      <c r="AM79" s="176" t="s">
        <v>1136</v>
      </c>
      <c r="AN79" s="274">
        <f t="shared" si="14"/>
        <v>1</v>
      </c>
      <c r="AO79" s="73" t="str">
        <f t="shared" si="27"/>
        <v>Satisfactorio</v>
      </c>
      <c r="AP79" s="276">
        <f t="shared" si="25"/>
        <v>0.75</v>
      </c>
      <c r="AQ79" s="166" t="s">
        <v>104</v>
      </c>
      <c r="AR79" s="294">
        <v>40911039</v>
      </c>
      <c r="AS79" s="294">
        <v>10227759.75</v>
      </c>
      <c r="AT79" s="1008"/>
      <c r="AU79" s="1008"/>
      <c r="AV79" s="894"/>
      <c r="AW79" s="1185"/>
      <c r="AX79" s="230">
        <v>0.5</v>
      </c>
      <c r="AY79" s="176" t="s">
        <v>1137</v>
      </c>
      <c r="AZ79" s="176" t="s">
        <v>1138</v>
      </c>
      <c r="BA79" s="76">
        <f t="shared" si="28"/>
        <v>1</v>
      </c>
      <c r="BB79" s="77" t="str">
        <f t="shared" si="29"/>
        <v>Satisfactorio</v>
      </c>
      <c r="BC79" s="88">
        <f>+IFERROR(SUM($AK79,$AX79,$BK79,$BX79,#REF!,$CU79),0)</f>
        <v>0</v>
      </c>
      <c r="BD79" s="103" t="s">
        <v>103</v>
      </c>
      <c r="BE79" s="278">
        <v>40911039</v>
      </c>
      <c r="BF79" s="278">
        <v>20455519.5</v>
      </c>
      <c r="BG79" s="1072"/>
      <c r="BH79" s="1074"/>
      <c r="BI79" s="1072"/>
      <c r="BK79" s="173">
        <v>0.75</v>
      </c>
      <c r="BL79" s="378" t="s">
        <v>1139</v>
      </c>
      <c r="BM79" s="176" t="s">
        <v>1140</v>
      </c>
      <c r="BN79" s="76">
        <f t="shared" ref="BN79" si="30">IFERROR(BK79/Y79,"No reporta avance para el período")</f>
        <v>1</v>
      </c>
      <c r="BO79" s="77" t="str">
        <f t="shared" si="26"/>
        <v>Satisfactorio</v>
      </c>
      <c r="BP79" s="88">
        <v>1</v>
      </c>
      <c r="BQ79" s="81" t="s">
        <v>103</v>
      </c>
      <c r="BR79" s="106">
        <v>40911039</v>
      </c>
      <c r="BS79" s="106">
        <v>30683279.25</v>
      </c>
      <c r="BT79" s="860"/>
      <c r="BU79" s="860"/>
      <c r="BV79" s="860"/>
      <c r="BX79" s="173">
        <v>1</v>
      </c>
      <c r="BY79" s="146" t="s">
        <v>1141</v>
      </c>
      <c r="BZ79" s="342" t="s">
        <v>1142</v>
      </c>
      <c r="CA79" s="203">
        <f t="shared" ref="CA79:CA86" si="31">IFERROR(BX79/AB79,"No reporta avance para el período")</f>
        <v>1</v>
      </c>
      <c r="CB79" s="77" t="str">
        <f t="shared" ref="CB79:CB136" si="32">IF(ISTEXT(CA79),"No Aplica",IF(CA79&lt;=60%,"Bajo",IF(CA79&gt;=95%,"Satisfactorio",IF(CA79&gt;60%,"Medio",IF(CA79&lt;95%,"Medio",0)))))</f>
        <v>Satisfactorio</v>
      </c>
      <c r="CC79" s="379">
        <v>1</v>
      </c>
      <c r="CD79" s="81" t="s">
        <v>103</v>
      </c>
      <c r="CE79" s="175">
        <v>40911039</v>
      </c>
      <c r="CF79" s="175">
        <v>30683279.25</v>
      </c>
      <c r="CG79" s="835"/>
      <c r="CH79" s="835"/>
      <c r="CI79" s="835"/>
      <c r="CK79" s="672" t="s">
        <v>475</v>
      </c>
      <c r="CL79" s="823" t="s">
        <v>2678</v>
      </c>
    </row>
    <row r="80" spans="1:90" ht="98.25" customHeight="1" x14ac:dyDescent="0.35">
      <c r="B80" s="362" t="s">
        <v>1111</v>
      </c>
      <c r="C80" s="60" t="s">
        <v>137</v>
      </c>
      <c r="D80" s="363" t="s">
        <v>1143</v>
      </c>
      <c r="E80" s="364" t="s">
        <v>1144</v>
      </c>
      <c r="F80" s="363" t="s">
        <v>1114</v>
      </c>
      <c r="G80" s="365">
        <v>1</v>
      </c>
      <c r="H80" s="366" t="s">
        <v>1145</v>
      </c>
      <c r="I80" s="367" t="s">
        <v>212</v>
      </c>
      <c r="J80" s="347" t="s">
        <v>1146</v>
      </c>
      <c r="K80" s="368" t="s">
        <v>119</v>
      </c>
      <c r="L80" s="366" t="s">
        <v>1147</v>
      </c>
      <c r="M80" s="367" t="s">
        <v>96</v>
      </c>
      <c r="N80" s="369">
        <v>44928</v>
      </c>
      <c r="O80" s="370">
        <v>45289</v>
      </c>
      <c r="P80" s="371" t="s">
        <v>561</v>
      </c>
      <c r="Q80" s="372" t="s">
        <v>263</v>
      </c>
      <c r="R80" s="373" t="s">
        <v>263</v>
      </c>
      <c r="S80" s="364" t="s">
        <v>263</v>
      </c>
      <c r="T80" s="373" t="s">
        <v>263</v>
      </c>
      <c r="U80" s="364" t="s">
        <v>263</v>
      </c>
      <c r="V80" s="375">
        <v>0.3</v>
      </c>
      <c r="W80" s="364" t="s">
        <v>263</v>
      </c>
      <c r="X80" s="373" t="s">
        <v>263</v>
      </c>
      <c r="Y80" s="364" t="s">
        <v>263</v>
      </c>
      <c r="Z80" s="373" t="s">
        <v>263</v>
      </c>
      <c r="AA80" s="364" t="s">
        <v>263</v>
      </c>
      <c r="AB80" s="376">
        <v>1</v>
      </c>
      <c r="AC80" s="377" t="s">
        <v>1148</v>
      </c>
      <c r="AD80" s="377" t="s">
        <v>1119</v>
      </c>
      <c r="AE80" s="377" t="s">
        <v>406</v>
      </c>
      <c r="AF80" s="377" t="s">
        <v>215</v>
      </c>
      <c r="AG80" s="377" t="s">
        <v>216</v>
      </c>
      <c r="AH80" s="701">
        <v>182674608</v>
      </c>
      <c r="AI80" s="701">
        <v>87400000</v>
      </c>
      <c r="AJ80" s="1168"/>
      <c r="AK80" s="230">
        <v>0.1</v>
      </c>
      <c r="AL80" s="176" t="s">
        <v>1149</v>
      </c>
      <c r="AM80" s="176" t="s">
        <v>1150</v>
      </c>
      <c r="AN80" s="274" t="str">
        <f t="shared" si="14"/>
        <v>No reporta avance para el período</v>
      </c>
      <c r="AO80" s="73" t="str">
        <f t="shared" si="27"/>
        <v>No Aplica</v>
      </c>
      <c r="AP80" s="276">
        <f t="shared" si="25"/>
        <v>0.4</v>
      </c>
      <c r="AQ80" s="166" t="s">
        <v>103</v>
      </c>
      <c r="AR80" s="294">
        <v>182674608</v>
      </c>
      <c r="AS80" s="294">
        <v>45668652</v>
      </c>
      <c r="AT80" s="294">
        <v>87400000</v>
      </c>
      <c r="AU80" s="294">
        <v>84333333</v>
      </c>
      <c r="AV80" s="380">
        <v>7600000</v>
      </c>
      <c r="AW80" s="1185"/>
      <c r="AX80" s="230">
        <v>0.3</v>
      </c>
      <c r="AY80" s="176" t="s">
        <v>1151</v>
      </c>
      <c r="AZ80" s="176" t="s">
        <v>1152</v>
      </c>
      <c r="BA80" s="76">
        <f t="shared" si="28"/>
        <v>1</v>
      </c>
      <c r="BB80" s="77" t="str">
        <f t="shared" si="29"/>
        <v>Satisfactorio</v>
      </c>
      <c r="BC80" s="88">
        <f>+IFERROR(SUM($AK80,$AX80,$BK80,$BX80,#REF!,$CU80),0)</f>
        <v>0</v>
      </c>
      <c r="BD80" s="103" t="s">
        <v>103</v>
      </c>
      <c r="BE80" s="278">
        <v>182674608</v>
      </c>
      <c r="BF80" s="278">
        <v>91337304</v>
      </c>
      <c r="BG80" s="723">
        <v>87400000</v>
      </c>
      <c r="BH80" s="723">
        <v>84333333</v>
      </c>
      <c r="BI80" s="723">
        <v>30400000</v>
      </c>
      <c r="BK80" s="173">
        <v>0</v>
      </c>
      <c r="BL80" s="381" t="s">
        <v>252</v>
      </c>
      <c r="BM80" s="381" t="s">
        <v>252</v>
      </c>
      <c r="BN80" s="76" t="str">
        <f>IFERROR(BK80/Y80,"No reporta avance para el período")</f>
        <v>No reporta avance para el período</v>
      </c>
      <c r="BO80" s="77" t="str">
        <f t="shared" si="26"/>
        <v>No Aplica</v>
      </c>
      <c r="BP80" s="88">
        <f>+IFERROR(SUM($AK80,$AX80,$BK80,$BX80,#REF!,$CU80,$DH80,$DU80,$EH80),0)</f>
        <v>0</v>
      </c>
      <c r="BQ80" s="110" t="s">
        <v>1153</v>
      </c>
      <c r="BR80" s="106">
        <v>182674608</v>
      </c>
      <c r="BS80" s="106">
        <v>137005956</v>
      </c>
      <c r="BT80" s="106" t="s">
        <v>1154</v>
      </c>
      <c r="BU80" s="106" t="s">
        <v>1154</v>
      </c>
      <c r="BV80" s="106" t="s">
        <v>1155</v>
      </c>
      <c r="BX80" s="173">
        <v>1</v>
      </c>
      <c r="BY80" s="111" t="s">
        <v>1156</v>
      </c>
      <c r="BZ80" s="111" t="s">
        <v>1157</v>
      </c>
      <c r="CA80" s="203">
        <f t="shared" si="31"/>
        <v>1</v>
      </c>
      <c r="CB80" s="77" t="str">
        <f t="shared" si="32"/>
        <v>Satisfactorio</v>
      </c>
      <c r="CC80" s="379">
        <v>1</v>
      </c>
      <c r="CD80" s="81" t="s">
        <v>103</v>
      </c>
      <c r="CE80" s="175">
        <v>182674608</v>
      </c>
      <c r="CF80" s="175">
        <v>137005956</v>
      </c>
      <c r="CG80" s="84" t="s">
        <v>1154</v>
      </c>
      <c r="CH80" s="84" t="s">
        <v>1158</v>
      </c>
      <c r="CI80" s="84" t="s">
        <v>1158</v>
      </c>
      <c r="CK80" s="672" t="s">
        <v>475</v>
      </c>
      <c r="CL80" s="673" t="s">
        <v>1159</v>
      </c>
    </row>
    <row r="81" spans="1:90" ht="162" customHeight="1" x14ac:dyDescent="0.35">
      <c r="B81" s="362" t="s">
        <v>1111</v>
      </c>
      <c r="C81" s="60" t="s">
        <v>137</v>
      </c>
      <c r="D81" s="363" t="s">
        <v>401</v>
      </c>
      <c r="E81" s="364" t="s">
        <v>1160</v>
      </c>
      <c r="F81" s="363" t="s">
        <v>1114</v>
      </c>
      <c r="G81" s="365">
        <v>1</v>
      </c>
      <c r="H81" s="366" t="s">
        <v>1161</v>
      </c>
      <c r="I81" s="367" t="s">
        <v>212</v>
      </c>
      <c r="J81" s="352" t="s">
        <v>1162</v>
      </c>
      <c r="K81" s="366" t="s">
        <v>119</v>
      </c>
      <c r="L81" s="366" t="s">
        <v>1163</v>
      </c>
      <c r="M81" s="367" t="s">
        <v>96</v>
      </c>
      <c r="N81" s="369">
        <v>44928</v>
      </c>
      <c r="O81" s="370">
        <v>45289</v>
      </c>
      <c r="P81" s="371" t="s">
        <v>561</v>
      </c>
      <c r="Q81" s="372" t="s">
        <v>263</v>
      </c>
      <c r="R81" s="373" t="s">
        <v>263</v>
      </c>
      <c r="S81" s="364" t="s">
        <v>263</v>
      </c>
      <c r="T81" s="373" t="s">
        <v>263</v>
      </c>
      <c r="U81" s="364" t="s">
        <v>263</v>
      </c>
      <c r="V81" s="375">
        <v>0.35</v>
      </c>
      <c r="W81" s="364" t="s">
        <v>263</v>
      </c>
      <c r="X81" s="373" t="s">
        <v>263</v>
      </c>
      <c r="Y81" s="364" t="s">
        <v>263</v>
      </c>
      <c r="Z81" s="373" t="s">
        <v>263</v>
      </c>
      <c r="AA81" s="364" t="s">
        <v>263</v>
      </c>
      <c r="AB81" s="376">
        <v>1</v>
      </c>
      <c r="AC81" s="377" t="s">
        <v>1164</v>
      </c>
      <c r="AD81" s="377" t="s">
        <v>1119</v>
      </c>
      <c r="AE81" s="377" t="s">
        <v>1165</v>
      </c>
      <c r="AF81" s="377" t="s">
        <v>104</v>
      </c>
      <c r="AG81" s="377" t="s">
        <v>104</v>
      </c>
      <c r="AH81" s="701">
        <v>6267728</v>
      </c>
      <c r="AI81" s="701">
        <v>110000000</v>
      </c>
      <c r="AJ81" s="1168"/>
      <c r="AK81" s="382">
        <v>0.45</v>
      </c>
      <c r="AL81" s="777" t="s">
        <v>1166</v>
      </c>
      <c r="AM81" s="176" t="s">
        <v>1167</v>
      </c>
      <c r="AN81" s="274" t="str">
        <f t="shared" si="14"/>
        <v>No reporta avance para el período</v>
      </c>
      <c r="AO81" s="73" t="str">
        <f t="shared" si="27"/>
        <v>No Aplica</v>
      </c>
      <c r="AP81" s="276">
        <f t="shared" si="25"/>
        <v>1.45</v>
      </c>
      <c r="AQ81" s="166" t="s">
        <v>103</v>
      </c>
      <c r="AR81" s="294">
        <v>6267728</v>
      </c>
      <c r="AS81" s="294">
        <v>1566932</v>
      </c>
      <c r="AT81" s="294">
        <v>110000000</v>
      </c>
      <c r="AU81" s="294">
        <v>108500000</v>
      </c>
      <c r="AV81" s="380">
        <v>15000000</v>
      </c>
      <c r="AW81" s="1185"/>
      <c r="AX81" s="766">
        <v>1</v>
      </c>
      <c r="AY81" s="306" t="s">
        <v>1168</v>
      </c>
      <c r="AZ81" s="378" t="s">
        <v>1169</v>
      </c>
      <c r="BA81" s="76">
        <v>1</v>
      </c>
      <c r="BB81" s="77" t="str">
        <f t="shared" si="29"/>
        <v>Satisfactorio</v>
      </c>
      <c r="BC81" s="88">
        <v>1</v>
      </c>
      <c r="BD81" s="103" t="s">
        <v>103</v>
      </c>
      <c r="BE81" s="278">
        <v>6267728</v>
      </c>
      <c r="BF81" s="278">
        <v>3133864</v>
      </c>
      <c r="BG81" s="723">
        <v>110000000</v>
      </c>
      <c r="BH81" s="723">
        <v>108500000</v>
      </c>
      <c r="BI81" s="723">
        <v>45000000</v>
      </c>
      <c r="BK81" s="768">
        <v>0</v>
      </c>
      <c r="BL81" s="532" t="s">
        <v>1170</v>
      </c>
      <c r="BM81" s="532" t="s">
        <v>1171</v>
      </c>
      <c r="BN81" s="76" t="str">
        <f>IFERROR(BK81/Y81,"No reporta avance para el período")</f>
        <v>No reporta avance para el período</v>
      </c>
      <c r="BO81" s="77" t="str">
        <f t="shared" si="26"/>
        <v>No Aplica</v>
      </c>
      <c r="BP81" s="88">
        <v>1</v>
      </c>
      <c r="BQ81" s="384" t="s">
        <v>1172</v>
      </c>
      <c r="BR81" s="106">
        <v>6267728</v>
      </c>
      <c r="BS81" s="106">
        <v>4700796</v>
      </c>
      <c r="BT81" s="106" t="s">
        <v>1173</v>
      </c>
      <c r="BU81" s="106" t="s">
        <v>1174</v>
      </c>
      <c r="BV81" s="106" t="s">
        <v>1175</v>
      </c>
      <c r="BX81" s="173">
        <v>1</v>
      </c>
      <c r="BY81" s="111" t="s">
        <v>1176</v>
      </c>
      <c r="BZ81" s="111" t="s">
        <v>1177</v>
      </c>
      <c r="CA81" s="203">
        <f t="shared" si="31"/>
        <v>1</v>
      </c>
      <c r="CB81" s="77" t="str">
        <f t="shared" si="32"/>
        <v>Satisfactorio</v>
      </c>
      <c r="CC81" s="379">
        <v>1</v>
      </c>
      <c r="CD81" s="81" t="s">
        <v>103</v>
      </c>
      <c r="CE81" s="175">
        <v>6267728</v>
      </c>
      <c r="CF81" s="175">
        <v>4700796</v>
      </c>
      <c r="CG81" s="84" t="s">
        <v>1173</v>
      </c>
      <c r="CH81" s="84" t="s">
        <v>1174</v>
      </c>
      <c r="CI81" s="84" t="s">
        <v>1174</v>
      </c>
      <c r="CK81" s="672" t="s">
        <v>475</v>
      </c>
      <c r="CL81" s="673" t="s">
        <v>2679</v>
      </c>
    </row>
    <row r="82" spans="1:90" ht="117" customHeight="1" x14ac:dyDescent="0.35">
      <c r="B82" s="362" t="s">
        <v>1111</v>
      </c>
      <c r="C82" s="60" t="s">
        <v>137</v>
      </c>
      <c r="D82" s="363" t="s">
        <v>1178</v>
      </c>
      <c r="E82" s="364" t="s">
        <v>1179</v>
      </c>
      <c r="F82" s="363" t="s">
        <v>1114</v>
      </c>
      <c r="G82" s="365">
        <v>1</v>
      </c>
      <c r="H82" s="366" t="s">
        <v>1180</v>
      </c>
      <c r="I82" s="367" t="s">
        <v>212</v>
      </c>
      <c r="J82" s="368" t="s">
        <v>1181</v>
      </c>
      <c r="K82" s="366" t="s">
        <v>119</v>
      </c>
      <c r="L82" s="366" t="s">
        <v>1182</v>
      </c>
      <c r="M82" s="367" t="s">
        <v>96</v>
      </c>
      <c r="N82" s="369">
        <v>44927</v>
      </c>
      <c r="O82" s="370">
        <v>45289</v>
      </c>
      <c r="P82" s="371" t="s">
        <v>159</v>
      </c>
      <c r="Q82" s="372" t="s">
        <v>263</v>
      </c>
      <c r="R82" s="373" t="s">
        <v>263</v>
      </c>
      <c r="S82" s="374">
        <v>1</v>
      </c>
      <c r="T82" s="373" t="s">
        <v>263</v>
      </c>
      <c r="U82" s="364" t="s">
        <v>263</v>
      </c>
      <c r="V82" s="375">
        <v>1</v>
      </c>
      <c r="W82" s="364" t="s">
        <v>263</v>
      </c>
      <c r="X82" s="373" t="s">
        <v>263</v>
      </c>
      <c r="Y82" s="374">
        <v>1</v>
      </c>
      <c r="Z82" s="373" t="s">
        <v>263</v>
      </c>
      <c r="AA82" s="364" t="s">
        <v>263</v>
      </c>
      <c r="AB82" s="376">
        <v>1</v>
      </c>
      <c r="AC82" s="377" t="s">
        <v>1148</v>
      </c>
      <c r="AD82" s="377" t="s">
        <v>1119</v>
      </c>
      <c r="AE82" s="377" t="s">
        <v>406</v>
      </c>
      <c r="AF82" s="377" t="s">
        <v>104</v>
      </c>
      <c r="AG82" s="377" t="s">
        <v>104</v>
      </c>
      <c r="AH82" s="701">
        <f>42882958+71143022</f>
        <v>114025980</v>
      </c>
      <c r="AI82" s="1082">
        <v>373803442</v>
      </c>
      <c r="AJ82" s="1168"/>
      <c r="AK82" s="230">
        <v>1</v>
      </c>
      <c r="AL82" s="176" t="s">
        <v>1183</v>
      </c>
      <c r="AM82" s="176" t="s">
        <v>1184</v>
      </c>
      <c r="AN82" s="274">
        <f t="shared" si="14"/>
        <v>1</v>
      </c>
      <c r="AO82" s="73" t="str">
        <f t="shared" si="27"/>
        <v>Satisfactorio</v>
      </c>
      <c r="AP82" s="276">
        <v>1</v>
      </c>
      <c r="AQ82" s="166" t="s">
        <v>104</v>
      </c>
      <c r="AR82" s="294">
        <v>114025980</v>
      </c>
      <c r="AS82" s="294">
        <v>28506495</v>
      </c>
      <c r="AT82" s="1031">
        <v>373803442</v>
      </c>
      <c r="AU82" s="1031">
        <v>132300000</v>
      </c>
      <c r="AV82" s="892">
        <v>12600000</v>
      </c>
      <c r="AW82" s="1185"/>
      <c r="AX82" s="230">
        <v>1</v>
      </c>
      <c r="AY82" s="342" t="s">
        <v>1185</v>
      </c>
      <c r="AZ82" s="176" t="s">
        <v>1186</v>
      </c>
      <c r="BA82" s="76">
        <f t="shared" si="28"/>
        <v>1</v>
      </c>
      <c r="BB82" s="77" t="str">
        <f t="shared" si="29"/>
        <v>Satisfactorio</v>
      </c>
      <c r="BC82" s="88">
        <v>1</v>
      </c>
      <c r="BD82" s="103" t="s">
        <v>103</v>
      </c>
      <c r="BE82" s="278">
        <v>114025980</v>
      </c>
      <c r="BF82" s="278">
        <v>57012990</v>
      </c>
      <c r="BG82" s="1074">
        <v>373803442</v>
      </c>
      <c r="BH82" s="1074">
        <v>133900000</v>
      </c>
      <c r="BI82" s="1072">
        <v>51333333</v>
      </c>
      <c r="BK82" s="385">
        <v>1</v>
      </c>
      <c r="BL82" s="146" t="s">
        <v>1187</v>
      </c>
      <c r="BM82" s="360" t="s">
        <v>1188</v>
      </c>
      <c r="BN82" s="76">
        <f>IFERROR(BK82/Y82,"No reporta avance para el período")</f>
        <v>1</v>
      </c>
      <c r="BO82" s="77" t="str">
        <f t="shared" si="26"/>
        <v>Satisfactorio</v>
      </c>
      <c r="BP82" s="379">
        <v>1</v>
      </c>
      <c r="BQ82" s="81" t="s">
        <v>103</v>
      </c>
      <c r="BR82" s="386">
        <v>114025980</v>
      </c>
      <c r="BS82" s="106">
        <v>85519485</v>
      </c>
      <c r="BT82" s="1084" t="s">
        <v>1189</v>
      </c>
      <c r="BU82" s="1084" t="s">
        <v>1190</v>
      </c>
      <c r="BV82" s="1084" t="s">
        <v>1191</v>
      </c>
      <c r="BX82" s="244">
        <v>1</v>
      </c>
      <c r="BY82" s="146" t="s">
        <v>1192</v>
      </c>
      <c r="BZ82" s="146" t="s">
        <v>1193</v>
      </c>
      <c r="CA82" s="203">
        <f t="shared" si="31"/>
        <v>1</v>
      </c>
      <c r="CB82" s="387" t="str">
        <f t="shared" si="32"/>
        <v>Satisfactorio</v>
      </c>
      <c r="CC82" s="379">
        <v>1</v>
      </c>
      <c r="CD82" s="81" t="s">
        <v>103</v>
      </c>
      <c r="CE82" s="388">
        <v>114025980</v>
      </c>
      <c r="CF82" s="388">
        <v>85519485</v>
      </c>
      <c r="CG82" s="1086" t="s">
        <v>1189</v>
      </c>
      <c r="CH82" s="1086" t="s">
        <v>1194</v>
      </c>
      <c r="CI82" s="833" t="s">
        <v>1195</v>
      </c>
      <c r="CK82" s="672" t="s">
        <v>475</v>
      </c>
      <c r="CL82" s="673" t="s">
        <v>2680</v>
      </c>
    </row>
    <row r="83" spans="1:90" ht="117" customHeight="1" x14ac:dyDescent="0.35">
      <c r="B83" s="362" t="s">
        <v>1111</v>
      </c>
      <c r="C83" s="60" t="s">
        <v>137</v>
      </c>
      <c r="D83" s="363" t="s">
        <v>1178</v>
      </c>
      <c r="E83" s="364" t="s">
        <v>1196</v>
      </c>
      <c r="F83" s="363" t="s">
        <v>1114</v>
      </c>
      <c r="G83" s="365">
        <v>1</v>
      </c>
      <c r="H83" s="366" t="s">
        <v>1197</v>
      </c>
      <c r="I83" s="367" t="s">
        <v>212</v>
      </c>
      <c r="J83" s="368" t="s">
        <v>1198</v>
      </c>
      <c r="K83" s="366" t="s">
        <v>119</v>
      </c>
      <c r="L83" s="366" t="s">
        <v>1199</v>
      </c>
      <c r="M83" s="367" t="s">
        <v>96</v>
      </c>
      <c r="N83" s="369">
        <v>45017</v>
      </c>
      <c r="O83" s="370">
        <v>45289</v>
      </c>
      <c r="P83" s="371" t="s">
        <v>159</v>
      </c>
      <c r="Q83" s="372" t="s">
        <v>263</v>
      </c>
      <c r="R83" s="373" t="s">
        <v>263</v>
      </c>
      <c r="S83" s="374">
        <v>0.1</v>
      </c>
      <c r="T83" s="373" t="s">
        <v>263</v>
      </c>
      <c r="U83" s="364" t="s">
        <v>263</v>
      </c>
      <c r="V83" s="375">
        <v>0.35</v>
      </c>
      <c r="W83" s="364" t="s">
        <v>263</v>
      </c>
      <c r="X83" s="373" t="s">
        <v>263</v>
      </c>
      <c r="Y83" s="374">
        <v>0.7</v>
      </c>
      <c r="Z83" s="373" t="s">
        <v>263</v>
      </c>
      <c r="AA83" s="364" t="s">
        <v>263</v>
      </c>
      <c r="AB83" s="376">
        <v>1</v>
      </c>
      <c r="AC83" s="377" t="s">
        <v>1148</v>
      </c>
      <c r="AD83" s="377" t="s">
        <v>1119</v>
      </c>
      <c r="AE83" s="377" t="s">
        <v>406</v>
      </c>
      <c r="AF83" s="377" t="s">
        <v>104</v>
      </c>
      <c r="AG83" s="377" t="s">
        <v>104</v>
      </c>
      <c r="AH83" s="389">
        <v>71143022</v>
      </c>
      <c r="AI83" s="1083"/>
      <c r="AJ83" s="1168"/>
      <c r="AK83" s="230">
        <v>0.1</v>
      </c>
      <c r="AL83" s="176" t="s">
        <v>1200</v>
      </c>
      <c r="AM83" s="176" t="s">
        <v>1201</v>
      </c>
      <c r="AN83" s="274">
        <f t="shared" si="14"/>
        <v>1</v>
      </c>
      <c r="AO83" s="73" t="str">
        <f t="shared" si="27"/>
        <v>Satisfactorio</v>
      </c>
      <c r="AP83" s="276">
        <f t="shared" si="25"/>
        <v>0.44999999999999996</v>
      </c>
      <c r="AQ83" s="166" t="s">
        <v>104</v>
      </c>
      <c r="AR83" s="294">
        <v>71143022</v>
      </c>
      <c r="AS83" s="294">
        <v>17785755.5</v>
      </c>
      <c r="AT83" s="1008"/>
      <c r="AU83" s="1008"/>
      <c r="AV83" s="894"/>
      <c r="AW83" s="1185"/>
      <c r="AX83" s="230">
        <v>0.35</v>
      </c>
      <c r="AY83" s="176" t="s">
        <v>1202</v>
      </c>
      <c r="AZ83" s="176" t="s">
        <v>1203</v>
      </c>
      <c r="BA83" s="76">
        <f t="shared" si="28"/>
        <v>1</v>
      </c>
      <c r="BB83" s="77" t="str">
        <f t="shared" si="29"/>
        <v>Satisfactorio</v>
      </c>
      <c r="BC83" s="88">
        <f>+IFERROR(SUM($AK83,$AX83,$BK83,$BX83,#REF!,$CU83),0)</f>
        <v>0</v>
      </c>
      <c r="BD83" s="103" t="s">
        <v>103</v>
      </c>
      <c r="BE83" s="278">
        <v>71143022</v>
      </c>
      <c r="BF83" s="278">
        <v>35571511</v>
      </c>
      <c r="BG83" s="1074"/>
      <c r="BH83" s="1074"/>
      <c r="BI83" s="1072"/>
      <c r="BK83" s="173">
        <v>0.75</v>
      </c>
      <c r="BL83" s="146" t="s">
        <v>1204</v>
      </c>
      <c r="BM83" s="111" t="s">
        <v>1205</v>
      </c>
      <c r="BN83" s="76">
        <v>1</v>
      </c>
      <c r="BO83" s="77" t="str">
        <f t="shared" si="26"/>
        <v>Satisfactorio</v>
      </c>
      <c r="BP83" s="88">
        <v>1</v>
      </c>
      <c r="BQ83" s="81" t="s">
        <v>103</v>
      </c>
      <c r="BR83" s="106">
        <v>71143022</v>
      </c>
      <c r="BS83" s="106">
        <v>53357266.5</v>
      </c>
      <c r="BT83" s="1085"/>
      <c r="BU83" s="1085"/>
      <c r="BV83" s="1085"/>
      <c r="BX83" s="173">
        <v>1</v>
      </c>
      <c r="BY83" s="111" t="s">
        <v>1206</v>
      </c>
      <c r="BZ83" s="124" t="s">
        <v>1207</v>
      </c>
      <c r="CA83" s="203">
        <f t="shared" si="31"/>
        <v>1</v>
      </c>
      <c r="CB83" s="77" t="str">
        <f t="shared" si="32"/>
        <v>Satisfactorio</v>
      </c>
      <c r="CC83" s="390" t="s">
        <v>1208</v>
      </c>
      <c r="CD83" s="81" t="s">
        <v>103</v>
      </c>
      <c r="CE83" s="175">
        <v>71143022</v>
      </c>
      <c r="CF83" s="175">
        <v>53357266.5</v>
      </c>
      <c r="CG83" s="1087"/>
      <c r="CH83" s="1087"/>
      <c r="CI83" s="835"/>
      <c r="CK83" s="672" t="s">
        <v>475</v>
      </c>
      <c r="CL83" s="673" t="s">
        <v>2681</v>
      </c>
    </row>
    <row r="84" spans="1:90" ht="397.5" customHeight="1" x14ac:dyDescent="0.35">
      <c r="B84" s="362" t="s">
        <v>1111</v>
      </c>
      <c r="C84" s="60" t="s">
        <v>137</v>
      </c>
      <c r="D84" s="363" t="s">
        <v>1209</v>
      </c>
      <c r="E84" s="364" t="s">
        <v>1210</v>
      </c>
      <c r="F84" s="363" t="s">
        <v>1114</v>
      </c>
      <c r="G84" s="391">
        <v>30</v>
      </c>
      <c r="H84" s="366" t="s">
        <v>1211</v>
      </c>
      <c r="I84" s="367" t="s">
        <v>212</v>
      </c>
      <c r="J84" s="368" t="s">
        <v>1212</v>
      </c>
      <c r="K84" s="366" t="s">
        <v>94</v>
      </c>
      <c r="L84" s="366" t="s">
        <v>1213</v>
      </c>
      <c r="M84" s="367" t="s">
        <v>1214</v>
      </c>
      <c r="N84" s="369">
        <v>44942</v>
      </c>
      <c r="O84" s="370">
        <v>45289</v>
      </c>
      <c r="P84" s="371" t="s">
        <v>159</v>
      </c>
      <c r="Q84" s="372" t="s">
        <v>263</v>
      </c>
      <c r="R84" s="373" t="s">
        <v>263</v>
      </c>
      <c r="S84" s="364">
        <v>2</v>
      </c>
      <c r="T84" s="373" t="s">
        <v>263</v>
      </c>
      <c r="U84" s="364" t="s">
        <v>263</v>
      </c>
      <c r="V84" s="373">
        <v>5</v>
      </c>
      <c r="W84" s="364" t="s">
        <v>263</v>
      </c>
      <c r="X84" s="373" t="s">
        <v>263</v>
      </c>
      <c r="Y84" s="364">
        <v>7</v>
      </c>
      <c r="Z84" s="373" t="s">
        <v>263</v>
      </c>
      <c r="AA84" s="364" t="s">
        <v>263</v>
      </c>
      <c r="AB84" s="392">
        <v>16</v>
      </c>
      <c r="AC84" s="377" t="s">
        <v>1215</v>
      </c>
      <c r="AD84" s="377" t="s">
        <v>1119</v>
      </c>
      <c r="AE84" s="377" t="s">
        <v>406</v>
      </c>
      <c r="AF84" s="377" t="s">
        <v>104</v>
      </c>
      <c r="AG84" s="377" t="s">
        <v>104</v>
      </c>
      <c r="AH84" s="389">
        <v>44694815</v>
      </c>
      <c r="AI84" s="1076">
        <v>467650000</v>
      </c>
      <c r="AJ84" s="1168"/>
      <c r="AK84" s="722">
        <v>2</v>
      </c>
      <c r="AL84" s="176" t="s">
        <v>1216</v>
      </c>
      <c r="AM84" s="176" t="s">
        <v>1217</v>
      </c>
      <c r="AN84" s="274">
        <f t="shared" si="14"/>
        <v>1</v>
      </c>
      <c r="AO84" s="73" t="str">
        <f t="shared" si="27"/>
        <v>Satisfactorio</v>
      </c>
      <c r="AP84" s="345">
        <f t="shared" si="25"/>
        <v>7</v>
      </c>
      <c r="AQ84" s="166" t="s">
        <v>104</v>
      </c>
      <c r="AR84" s="294">
        <v>44694815</v>
      </c>
      <c r="AS84" s="294">
        <v>11173703.75</v>
      </c>
      <c r="AT84" s="1031">
        <v>467650000</v>
      </c>
      <c r="AU84" s="1031">
        <v>269204000</v>
      </c>
      <c r="AV84" s="892">
        <v>44190000</v>
      </c>
      <c r="AW84" s="1185"/>
      <c r="AX84" s="722">
        <v>5</v>
      </c>
      <c r="AY84" s="176" t="s">
        <v>1218</v>
      </c>
      <c r="AZ84" s="176" t="s">
        <v>1219</v>
      </c>
      <c r="BA84" s="76">
        <f t="shared" si="28"/>
        <v>1</v>
      </c>
      <c r="BB84" s="77" t="str">
        <f t="shared" si="29"/>
        <v>Satisfactorio</v>
      </c>
      <c r="BC84" s="80">
        <f>+IFERROR(SUM($AK84,$AX84,$BK84,$BX84,#REF!,$CU84),0)</f>
        <v>0</v>
      </c>
      <c r="BD84" s="103" t="s">
        <v>103</v>
      </c>
      <c r="BE84" s="278">
        <v>44694815</v>
      </c>
      <c r="BF84" s="278">
        <v>22347407.5</v>
      </c>
      <c r="BG84" s="1072">
        <v>467650000</v>
      </c>
      <c r="BH84" s="1074" t="s">
        <v>1220</v>
      </c>
      <c r="BI84" s="1072">
        <v>210789667</v>
      </c>
      <c r="BK84" s="124">
        <v>7</v>
      </c>
      <c r="BL84" s="111" t="s">
        <v>1221</v>
      </c>
      <c r="BM84" s="111" t="s">
        <v>1222</v>
      </c>
      <c r="BN84" s="76">
        <f>IFERROR(BK84/Y84,"No reporta avance para el período")</f>
        <v>1</v>
      </c>
      <c r="BO84" s="77" t="str">
        <f t="shared" si="26"/>
        <v>Satisfactorio</v>
      </c>
      <c r="BP84" s="80">
        <f>+IFERROR(SUM($AK84,$AX84,$BK84,$BX84,#REF!,$CU84,$DH84,$DU84,$EH84),0)</f>
        <v>0</v>
      </c>
      <c r="BQ84" s="81" t="s">
        <v>103</v>
      </c>
      <c r="BR84" s="106">
        <v>44694815</v>
      </c>
      <c r="BS84" s="106">
        <v>33521111.25</v>
      </c>
      <c r="BT84" s="859" t="s">
        <v>1223</v>
      </c>
      <c r="BU84" s="859" t="s">
        <v>1224</v>
      </c>
      <c r="BV84" s="859" t="s">
        <v>1225</v>
      </c>
      <c r="BX84" s="124">
        <v>28</v>
      </c>
      <c r="BY84" s="111" t="s">
        <v>1226</v>
      </c>
      <c r="BZ84" s="111" t="s">
        <v>1227</v>
      </c>
      <c r="CA84" s="203">
        <f t="shared" si="31"/>
        <v>1.75</v>
      </c>
      <c r="CB84" s="77" t="str">
        <f t="shared" si="32"/>
        <v>Satisfactorio</v>
      </c>
      <c r="CC84" s="778">
        <v>42</v>
      </c>
      <c r="CD84" s="81" t="s">
        <v>103</v>
      </c>
      <c r="CE84" s="175">
        <v>44694815</v>
      </c>
      <c r="CF84" s="175">
        <v>33521111.25</v>
      </c>
      <c r="CG84" s="833" t="s">
        <v>1223</v>
      </c>
      <c r="CH84" s="833" t="s">
        <v>1228</v>
      </c>
      <c r="CI84" s="833" t="s">
        <v>1229</v>
      </c>
      <c r="CK84" s="672" t="s">
        <v>475</v>
      </c>
      <c r="CL84" s="673" t="s">
        <v>2682</v>
      </c>
    </row>
    <row r="85" spans="1:90" ht="168.75" customHeight="1" x14ac:dyDescent="0.35">
      <c r="B85" s="362" t="s">
        <v>1111</v>
      </c>
      <c r="C85" s="60" t="s">
        <v>137</v>
      </c>
      <c r="D85" s="363" t="s">
        <v>1209</v>
      </c>
      <c r="E85" s="364" t="s">
        <v>1230</v>
      </c>
      <c r="F85" s="363" t="s">
        <v>1114</v>
      </c>
      <c r="G85" s="365">
        <v>1</v>
      </c>
      <c r="H85" s="488" t="s">
        <v>1231</v>
      </c>
      <c r="I85" s="367" t="s">
        <v>212</v>
      </c>
      <c r="J85" s="368" t="s">
        <v>1232</v>
      </c>
      <c r="K85" s="366" t="s">
        <v>119</v>
      </c>
      <c r="L85" s="366" t="s">
        <v>1233</v>
      </c>
      <c r="M85" s="367" t="s">
        <v>418</v>
      </c>
      <c r="N85" s="369">
        <v>44958</v>
      </c>
      <c r="O85" s="370">
        <v>45275</v>
      </c>
      <c r="P85" s="371" t="s">
        <v>159</v>
      </c>
      <c r="Q85" s="372" t="s">
        <v>263</v>
      </c>
      <c r="R85" s="373" t="s">
        <v>263</v>
      </c>
      <c r="S85" s="374">
        <v>0.1</v>
      </c>
      <c r="T85" s="373" t="s">
        <v>263</v>
      </c>
      <c r="U85" s="364" t="s">
        <v>263</v>
      </c>
      <c r="V85" s="375">
        <v>0.4</v>
      </c>
      <c r="W85" s="364" t="s">
        <v>263</v>
      </c>
      <c r="X85" s="373" t="s">
        <v>263</v>
      </c>
      <c r="Y85" s="374">
        <v>0.7</v>
      </c>
      <c r="Z85" s="373" t="s">
        <v>263</v>
      </c>
      <c r="AA85" s="364" t="s">
        <v>263</v>
      </c>
      <c r="AB85" s="376">
        <v>1</v>
      </c>
      <c r="AC85" s="377" t="s">
        <v>1215</v>
      </c>
      <c r="AD85" s="377" t="s">
        <v>1119</v>
      </c>
      <c r="AE85" s="377" t="s">
        <v>406</v>
      </c>
      <c r="AF85" s="377" t="s">
        <v>104</v>
      </c>
      <c r="AG85" s="377" t="s">
        <v>104</v>
      </c>
      <c r="AH85" s="389">
        <v>156080849</v>
      </c>
      <c r="AI85" s="1077"/>
      <c r="AJ85" s="1168"/>
      <c r="AK85" s="230">
        <v>0.1</v>
      </c>
      <c r="AL85" s="176" t="s">
        <v>1234</v>
      </c>
      <c r="AM85" s="176" t="s">
        <v>1235</v>
      </c>
      <c r="AN85" s="274">
        <f t="shared" si="14"/>
        <v>1</v>
      </c>
      <c r="AO85" s="73" t="str">
        <f t="shared" si="27"/>
        <v>Satisfactorio</v>
      </c>
      <c r="AP85" s="276">
        <f t="shared" si="25"/>
        <v>0.5</v>
      </c>
      <c r="AQ85" s="166" t="s">
        <v>104</v>
      </c>
      <c r="AR85" s="294">
        <v>156080849</v>
      </c>
      <c r="AS85" s="294">
        <v>39020212.25</v>
      </c>
      <c r="AT85" s="1007"/>
      <c r="AU85" s="1007"/>
      <c r="AV85" s="893"/>
      <c r="AW85" s="1185"/>
      <c r="AX85" s="230">
        <v>0.4</v>
      </c>
      <c r="AY85" s="176" t="s">
        <v>1236</v>
      </c>
      <c r="AZ85" s="176" t="s">
        <v>1237</v>
      </c>
      <c r="BA85" s="76">
        <f t="shared" si="28"/>
        <v>1</v>
      </c>
      <c r="BB85" s="77" t="str">
        <f t="shared" si="29"/>
        <v>Satisfactorio</v>
      </c>
      <c r="BC85" s="88">
        <f>+IFERROR(SUM($AK85,$AX85,$BK85,$BX85,#REF!,$CU85),0)</f>
        <v>0</v>
      </c>
      <c r="BD85" s="103" t="s">
        <v>103</v>
      </c>
      <c r="BE85" s="278">
        <v>156080849</v>
      </c>
      <c r="BF85" s="278">
        <v>78040424.5</v>
      </c>
      <c r="BG85" s="1072"/>
      <c r="BH85" s="1074"/>
      <c r="BI85" s="1072"/>
      <c r="BK85" s="173">
        <v>0.7</v>
      </c>
      <c r="BL85" s="146" t="s">
        <v>1238</v>
      </c>
      <c r="BM85" s="146" t="s">
        <v>1239</v>
      </c>
      <c r="BN85" s="76">
        <f>IFERROR(BK85/Y85,"No reporta avance para el período")</f>
        <v>1</v>
      </c>
      <c r="BO85" s="77" t="str">
        <f t="shared" si="26"/>
        <v>Satisfactorio</v>
      </c>
      <c r="BP85" s="88">
        <v>1</v>
      </c>
      <c r="BQ85" s="81" t="s">
        <v>103</v>
      </c>
      <c r="BR85" s="106">
        <v>156080849</v>
      </c>
      <c r="BS85" s="106">
        <v>117060636.75</v>
      </c>
      <c r="BT85" s="890"/>
      <c r="BU85" s="890"/>
      <c r="BV85" s="890"/>
      <c r="BX85" s="173">
        <v>0.95</v>
      </c>
      <c r="BY85" s="111" t="s">
        <v>1240</v>
      </c>
      <c r="BZ85" s="111" t="s">
        <v>1241</v>
      </c>
      <c r="CA85" s="203">
        <f t="shared" si="31"/>
        <v>0.95</v>
      </c>
      <c r="CB85" s="77" t="str">
        <f t="shared" si="32"/>
        <v>Satisfactorio</v>
      </c>
      <c r="CC85" s="88">
        <v>1</v>
      </c>
      <c r="CD85" s="110" t="s">
        <v>1242</v>
      </c>
      <c r="CE85" s="175">
        <v>156080849</v>
      </c>
      <c r="CF85" s="175">
        <v>117060636.75</v>
      </c>
      <c r="CG85" s="834"/>
      <c r="CH85" s="834"/>
      <c r="CI85" s="834"/>
      <c r="CK85" s="672" t="s">
        <v>475</v>
      </c>
      <c r="CL85" s="673" t="s">
        <v>1243</v>
      </c>
    </row>
    <row r="86" spans="1:90" ht="267" customHeight="1" x14ac:dyDescent="0.35">
      <c r="B86" s="362" t="s">
        <v>1111</v>
      </c>
      <c r="C86" s="60" t="s">
        <v>137</v>
      </c>
      <c r="D86" s="363" t="s">
        <v>1209</v>
      </c>
      <c r="E86" s="364" t="s">
        <v>1244</v>
      </c>
      <c r="F86" s="363" t="s">
        <v>1114</v>
      </c>
      <c r="G86" s="391">
        <v>18</v>
      </c>
      <c r="H86" s="366" t="s">
        <v>1245</v>
      </c>
      <c r="I86" s="367" t="s">
        <v>212</v>
      </c>
      <c r="J86" s="368" t="s">
        <v>1246</v>
      </c>
      <c r="K86" s="366" t="s">
        <v>729</v>
      </c>
      <c r="L86" s="366" t="s">
        <v>1247</v>
      </c>
      <c r="M86" s="367" t="s">
        <v>96</v>
      </c>
      <c r="N86" s="369">
        <v>45017</v>
      </c>
      <c r="O86" s="370">
        <v>45289</v>
      </c>
      <c r="P86" s="371" t="s">
        <v>159</v>
      </c>
      <c r="Q86" s="372" t="s">
        <v>263</v>
      </c>
      <c r="R86" s="373" t="s">
        <v>263</v>
      </c>
      <c r="S86" s="364">
        <v>0</v>
      </c>
      <c r="T86" s="373" t="s">
        <v>263</v>
      </c>
      <c r="U86" s="364" t="s">
        <v>263</v>
      </c>
      <c r="V86" s="373">
        <v>5</v>
      </c>
      <c r="W86" s="364" t="s">
        <v>263</v>
      </c>
      <c r="X86" s="373" t="s">
        <v>263</v>
      </c>
      <c r="Y86" s="364">
        <v>2</v>
      </c>
      <c r="Z86" s="373" t="s">
        <v>263</v>
      </c>
      <c r="AA86" s="364" t="s">
        <v>263</v>
      </c>
      <c r="AB86" s="392">
        <v>11</v>
      </c>
      <c r="AC86" s="377" t="s">
        <v>1215</v>
      </c>
      <c r="AD86" s="377" t="s">
        <v>1119</v>
      </c>
      <c r="AE86" s="377" t="s">
        <v>406</v>
      </c>
      <c r="AF86" s="377" t="s">
        <v>104</v>
      </c>
      <c r="AG86" s="377" t="s">
        <v>104</v>
      </c>
      <c r="AH86" s="389">
        <v>484814736</v>
      </c>
      <c r="AI86" s="1078"/>
      <c r="AJ86" s="1168"/>
      <c r="AK86" s="722">
        <v>0</v>
      </c>
      <c r="AL86" s="258" t="s">
        <v>103</v>
      </c>
      <c r="AM86" s="258" t="s">
        <v>103</v>
      </c>
      <c r="AN86" s="164" t="str">
        <f t="shared" si="14"/>
        <v>No reporta avance para el período</v>
      </c>
      <c r="AO86" s="73" t="str">
        <f t="shared" si="27"/>
        <v>No Aplica</v>
      </c>
      <c r="AP86" s="345">
        <f t="shared" si="25"/>
        <v>4</v>
      </c>
      <c r="AQ86" s="166" t="s">
        <v>103</v>
      </c>
      <c r="AR86" s="294">
        <v>484814736</v>
      </c>
      <c r="AS86" s="294">
        <v>121203684</v>
      </c>
      <c r="AT86" s="1008"/>
      <c r="AU86" s="1008"/>
      <c r="AV86" s="894"/>
      <c r="AW86" s="1185"/>
      <c r="AX86" s="722">
        <v>4</v>
      </c>
      <c r="AY86" s="176" t="s">
        <v>1248</v>
      </c>
      <c r="AZ86" s="176" t="s">
        <v>1249</v>
      </c>
      <c r="BA86" s="76">
        <f t="shared" si="28"/>
        <v>0.8</v>
      </c>
      <c r="BB86" s="77" t="str">
        <f t="shared" si="29"/>
        <v>Medio</v>
      </c>
      <c r="BC86" s="80">
        <f>+IFERROR(SUM($AK86,$AX86,$BK86,$BX86,#REF!,$CU86),0)</f>
        <v>0</v>
      </c>
      <c r="BD86" s="118" t="s">
        <v>1250</v>
      </c>
      <c r="BE86" s="278">
        <v>484814736</v>
      </c>
      <c r="BF86" s="278">
        <v>242407368</v>
      </c>
      <c r="BG86" s="1072"/>
      <c r="BH86" s="1074"/>
      <c r="BI86" s="1072"/>
      <c r="BK86" s="124">
        <v>3</v>
      </c>
      <c r="BL86" s="146" t="s">
        <v>1251</v>
      </c>
      <c r="BM86" s="146" t="s">
        <v>1252</v>
      </c>
      <c r="BN86" s="76">
        <v>1</v>
      </c>
      <c r="BO86" s="77" t="str">
        <f t="shared" si="26"/>
        <v>Satisfactorio</v>
      </c>
      <c r="BP86" s="80">
        <f>+IFERROR(SUM($AK86,$AX86,$BK86,$BX86,#REF!,$CU86,$DH86,$DU86,$EH86),0)</f>
        <v>0</v>
      </c>
      <c r="BQ86" s="81" t="s">
        <v>103</v>
      </c>
      <c r="BR86" s="106">
        <v>484814736</v>
      </c>
      <c r="BS86" s="106">
        <v>363611052</v>
      </c>
      <c r="BT86" s="860"/>
      <c r="BU86" s="860"/>
      <c r="BV86" s="860"/>
      <c r="BX86" s="124">
        <v>11</v>
      </c>
      <c r="BY86" s="111" t="s">
        <v>1253</v>
      </c>
      <c r="BZ86" s="111" t="s">
        <v>1254</v>
      </c>
      <c r="CA86" s="203">
        <f t="shared" si="31"/>
        <v>1</v>
      </c>
      <c r="CB86" s="77" t="str">
        <f t="shared" si="32"/>
        <v>Satisfactorio</v>
      </c>
      <c r="CC86" s="80">
        <v>18</v>
      </c>
      <c r="CD86" s="81" t="s">
        <v>103</v>
      </c>
      <c r="CE86" s="175">
        <v>484814736</v>
      </c>
      <c r="CF86" s="175">
        <v>363611052</v>
      </c>
      <c r="CG86" s="835"/>
      <c r="CH86" s="835"/>
      <c r="CI86" s="835"/>
      <c r="CK86" s="672" t="s">
        <v>475</v>
      </c>
      <c r="CL86" s="673" t="s">
        <v>2683</v>
      </c>
    </row>
    <row r="87" spans="1:90" ht="144.75" customHeight="1" x14ac:dyDescent="0.35">
      <c r="B87" s="362" t="s">
        <v>1111</v>
      </c>
      <c r="C87" s="60" t="s">
        <v>137</v>
      </c>
      <c r="D87" s="363" t="s">
        <v>138</v>
      </c>
      <c r="E87" s="364" t="s">
        <v>1255</v>
      </c>
      <c r="F87" s="363" t="s">
        <v>1114</v>
      </c>
      <c r="G87" s="365">
        <v>1</v>
      </c>
      <c r="H87" s="366" t="s">
        <v>1256</v>
      </c>
      <c r="I87" s="367" t="s">
        <v>212</v>
      </c>
      <c r="J87" s="368" t="s">
        <v>1257</v>
      </c>
      <c r="K87" s="366" t="s">
        <v>119</v>
      </c>
      <c r="L87" s="366" t="s">
        <v>1258</v>
      </c>
      <c r="M87" s="367" t="s">
        <v>96</v>
      </c>
      <c r="N87" s="369">
        <v>44928</v>
      </c>
      <c r="O87" s="370">
        <v>45199</v>
      </c>
      <c r="P87" s="371" t="s">
        <v>159</v>
      </c>
      <c r="Q87" s="372" t="s">
        <v>263</v>
      </c>
      <c r="R87" s="373" t="s">
        <v>263</v>
      </c>
      <c r="S87" s="374">
        <v>0.25</v>
      </c>
      <c r="T87" s="373" t="s">
        <v>263</v>
      </c>
      <c r="U87" s="364" t="s">
        <v>263</v>
      </c>
      <c r="V87" s="375">
        <v>0.5</v>
      </c>
      <c r="W87" s="364" t="s">
        <v>263</v>
      </c>
      <c r="X87" s="373" t="s">
        <v>263</v>
      </c>
      <c r="Y87" s="374">
        <v>1</v>
      </c>
      <c r="Z87" s="373" t="s">
        <v>263</v>
      </c>
      <c r="AA87" s="364" t="s">
        <v>263</v>
      </c>
      <c r="AB87" s="392" t="s">
        <v>263</v>
      </c>
      <c r="AC87" s="377" t="s">
        <v>1148</v>
      </c>
      <c r="AD87" s="377" t="s">
        <v>1119</v>
      </c>
      <c r="AE87" s="377" t="s">
        <v>406</v>
      </c>
      <c r="AF87" s="377" t="s">
        <v>104</v>
      </c>
      <c r="AG87" s="377" t="s">
        <v>104</v>
      </c>
      <c r="AH87" s="389">
        <v>182674608</v>
      </c>
      <c r="AI87" s="1071"/>
      <c r="AJ87" s="1168"/>
      <c r="AK87" s="230">
        <v>0.25</v>
      </c>
      <c r="AL87" s="176" t="s">
        <v>1259</v>
      </c>
      <c r="AM87" s="176" t="s">
        <v>1260</v>
      </c>
      <c r="AN87" s="274">
        <f t="shared" si="14"/>
        <v>1</v>
      </c>
      <c r="AO87" s="73" t="str">
        <f t="shared" si="27"/>
        <v>Satisfactorio</v>
      </c>
      <c r="AP87" s="276">
        <f t="shared" si="25"/>
        <v>0.75</v>
      </c>
      <c r="AQ87" s="166" t="s">
        <v>104</v>
      </c>
      <c r="AR87" s="294">
        <v>182674608</v>
      </c>
      <c r="AS87" s="294">
        <v>45668652</v>
      </c>
      <c r="AT87" s="1007"/>
      <c r="AU87" s="1007"/>
      <c r="AV87" s="893"/>
      <c r="AW87" s="1185"/>
      <c r="AX87" s="230">
        <v>0.5</v>
      </c>
      <c r="AY87" s="176" t="s">
        <v>1261</v>
      </c>
      <c r="AZ87" s="176" t="s">
        <v>1262</v>
      </c>
      <c r="BA87" s="76">
        <f t="shared" si="28"/>
        <v>1</v>
      </c>
      <c r="BB87" s="77" t="str">
        <f t="shared" si="29"/>
        <v>Satisfactorio</v>
      </c>
      <c r="BC87" s="88">
        <f>+IFERROR(SUM($AK87,$AX87,$BK87,$BX87,#REF!,$CU87),0)</f>
        <v>0</v>
      </c>
      <c r="BD87" s="103" t="s">
        <v>103</v>
      </c>
      <c r="BE87" s="278">
        <v>182674608</v>
      </c>
      <c r="BF87" s="278">
        <v>91337304</v>
      </c>
      <c r="BG87" s="1072"/>
      <c r="BH87" s="1074"/>
      <c r="BI87" s="1074"/>
      <c r="BK87" s="173">
        <v>0.9</v>
      </c>
      <c r="BL87" s="146" t="s">
        <v>1263</v>
      </c>
      <c r="BM87" s="111" t="s">
        <v>1264</v>
      </c>
      <c r="BN87" s="76">
        <f>IFERROR(BK87/Y87,"No reporta avance para el período")</f>
        <v>0.9</v>
      </c>
      <c r="BO87" s="77" t="str">
        <f t="shared" si="26"/>
        <v>Medio</v>
      </c>
      <c r="BP87" s="88">
        <v>1</v>
      </c>
      <c r="BQ87" s="146" t="s">
        <v>1263</v>
      </c>
      <c r="BR87" s="106">
        <v>182674608</v>
      </c>
      <c r="BS87" s="106">
        <v>137005956</v>
      </c>
      <c r="BT87" s="859" t="s">
        <v>1265</v>
      </c>
      <c r="BU87" s="859" t="s">
        <v>1266</v>
      </c>
      <c r="BV87" s="859" t="s">
        <v>1267</v>
      </c>
      <c r="BX87" s="173">
        <v>1</v>
      </c>
      <c r="BY87" s="111" t="s">
        <v>1268</v>
      </c>
      <c r="BZ87" s="111" t="s">
        <v>1269</v>
      </c>
      <c r="CA87" s="203">
        <f>IFERROR(BX87/Y87,"No reporta avance para el período")</f>
        <v>1</v>
      </c>
      <c r="CB87" s="77" t="str">
        <f t="shared" si="32"/>
        <v>Satisfactorio</v>
      </c>
      <c r="CC87" s="76">
        <v>1</v>
      </c>
      <c r="CD87" s="81"/>
      <c r="CE87" s="175">
        <v>182674608</v>
      </c>
      <c r="CF87" s="175">
        <v>137005956</v>
      </c>
      <c r="CG87" s="833" t="s">
        <v>1265</v>
      </c>
      <c r="CH87" s="833" t="s">
        <v>1270</v>
      </c>
      <c r="CI87" s="833" t="s">
        <v>1271</v>
      </c>
      <c r="CK87" s="672" t="s">
        <v>475</v>
      </c>
      <c r="CL87" s="673" t="s">
        <v>1272</v>
      </c>
    </row>
    <row r="88" spans="1:90" ht="254.25" customHeight="1" x14ac:dyDescent="0.35">
      <c r="B88" s="362" t="s">
        <v>1111</v>
      </c>
      <c r="C88" s="60" t="s">
        <v>137</v>
      </c>
      <c r="D88" s="363" t="s">
        <v>138</v>
      </c>
      <c r="E88" s="364" t="s">
        <v>1273</v>
      </c>
      <c r="F88" s="363" t="s">
        <v>1114</v>
      </c>
      <c r="G88" s="391">
        <v>28</v>
      </c>
      <c r="H88" s="366" t="s">
        <v>1274</v>
      </c>
      <c r="I88" s="367" t="s">
        <v>212</v>
      </c>
      <c r="J88" s="368" t="s">
        <v>1275</v>
      </c>
      <c r="K88" s="366" t="s">
        <v>729</v>
      </c>
      <c r="L88" s="366" t="s">
        <v>1276</v>
      </c>
      <c r="M88" s="367" t="s">
        <v>96</v>
      </c>
      <c r="N88" s="369">
        <v>44928</v>
      </c>
      <c r="O88" s="370">
        <v>45289</v>
      </c>
      <c r="P88" s="371" t="s">
        <v>159</v>
      </c>
      <c r="Q88" s="372" t="s">
        <v>263</v>
      </c>
      <c r="R88" s="373" t="s">
        <v>263</v>
      </c>
      <c r="S88" s="364">
        <v>5</v>
      </c>
      <c r="T88" s="373" t="s">
        <v>263</v>
      </c>
      <c r="U88" s="364" t="s">
        <v>263</v>
      </c>
      <c r="V88" s="373">
        <v>7</v>
      </c>
      <c r="W88" s="364" t="s">
        <v>263</v>
      </c>
      <c r="X88" s="373" t="s">
        <v>263</v>
      </c>
      <c r="Y88" s="364">
        <v>7</v>
      </c>
      <c r="Z88" s="373" t="s">
        <v>263</v>
      </c>
      <c r="AA88" s="364" t="s">
        <v>263</v>
      </c>
      <c r="AB88" s="392">
        <v>9</v>
      </c>
      <c r="AC88" s="377" t="s">
        <v>1148</v>
      </c>
      <c r="AD88" s="377" t="s">
        <v>1119</v>
      </c>
      <c r="AE88" s="377" t="s">
        <v>406</v>
      </c>
      <c r="AF88" s="377" t="s">
        <v>101</v>
      </c>
      <c r="AG88" s="377" t="s">
        <v>102</v>
      </c>
      <c r="AH88" s="389">
        <v>182674608</v>
      </c>
      <c r="AI88" s="1071"/>
      <c r="AJ88" s="1168"/>
      <c r="AK88" s="722">
        <v>5</v>
      </c>
      <c r="AL88" s="176" t="s">
        <v>1277</v>
      </c>
      <c r="AM88" s="176" t="s">
        <v>1278</v>
      </c>
      <c r="AN88" s="274">
        <f t="shared" si="14"/>
        <v>1</v>
      </c>
      <c r="AO88" s="73" t="str">
        <f t="shared" si="27"/>
        <v>Satisfactorio</v>
      </c>
      <c r="AP88" s="345">
        <f t="shared" si="25"/>
        <v>15</v>
      </c>
      <c r="AQ88" s="166" t="s">
        <v>104</v>
      </c>
      <c r="AR88" s="294">
        <v>182674608</v>
      </c>
      <c r="AS88" s="294">
        <v>45668652</v>
      </c>
      <c r="AT88" s="1007"/>
      <c r="AU88" s="1007"/>
      <c r="AV88" s="893"/>
      <c r="AW88" s="1185"/>
      <c r="AX88" s="722">
        <v>10</v>
      </c>
      <c r="AY88" s="176" t="s">
        <v>1279</v>
      </c>
      <c r="AZ88" s="176" t="s">
        <v>1280</v>
      </c>
      <c r="BA88" s="76">
        <v>1</v>
      </c>
      <c r="BB88" s="77" t="str">
        <f t="shared" si="29"/>
        <v>Satisfactorio</v>
      </c>
      <c r="BC88" s="80">
        <f>+IFERROR(SUM($AK88,$AX88,$BK88,$BX88,#REF!,$CU88),0)</f>
        <v>0</v>
      </c>
      <c r="BD88" s="103" t="s">
        <v>103</v>
      </c>
      <c r="BE88" s="278">
        <v>182674608</v>
      </c>
      <c r="BF88" s="278">
        <v>91337304</v>
      </c>
      <c r="BG88" s="1072"/>
      <c r="BH88" s="1074"/>
      <c r="BI88" s="1074"/>
      <c r="BK88" s="124">
        <v>15</v>
      </c>
      <c r="BL88" s="111" t="s">
        <v>1281</v>
      </c>
      <c r="BM88" s="111" t="s">
        <v>1282</v>
      </c>
      <c r="BN88" s="76">
        <v>1</v>
      </c>
      <c r="BO88" s="77" t="str">
        <f t="shared" si="26"/>
        <v>Satisfactorio</v>
      </c>
      <c r="BP88" s="80">
        <f>+IFERROR(SUM($AK88,$AX88,$BK88,$BX88,#REF!,$CU88,$DH88,$DU88,$EH88),0)</f>
        <v>0</v>
      </c>
      <c r="BQ88" s="81" t="s">
        <v>103</v>
      </c>
      <c r="BR88" s="106">
        <v>182674608</v>
      </c>
      <c r="BS88" s="106">
        <v>137005956</v>
      </c>
      <c r="BT88" s="890"/>
      <c r="BU88" s="890"/>
      <c r="BV88" s="890"/>
      <c r="BX88" s="124">
        <v>23</v>
      </c>
      <c r="BY88" s="111" t="s">
        <v>1283</v>
      </c>
      <c r="BZ88" s="111" t="s">
        <v>1284</v>
      </c>
      <c r="CA88" s="203">
        <f>IFERROR(BX88/AB88,"No reporta avance para el período")</f>
        <v>2.5555555555555554</v>
      </c>
      <c r="CB88" s="77" t="str">
        <f t="shared" si="32"/>
        <v>Satisfactorio</v>
      </c>
      <c r="CC88" s="80">
        <v>53</v>
      </c>
      <c r="CD88" s="81" t="s">
        <v>103</v>
      </c>
      <c r="CE88" s="175">
        <v>182674608</v>
      </c>
      <c r="CF88" s="175">
        <v>137005956</v>
      </c>
      <c r="CG88" s="834"/>
      <c r="CH88" s="834"/>
      <c r="CI88" s="834"/>
      <c r="CK88" s="672" t="s">
        <v>475</v>
      </c>
      <c r="CL88" s="673" t="s">
        <v>2684</v>
      </c>
    </row>
    <row r="89" spans="1:90" ht="166.5" customHeight="1" x14ac:dyDescent="0.35">
      <c r="B89" s="362" t="s">
        <v>1111</v>
      </c>
      <c r="C89" s="60" t="s">
        <v>137</v>
      </c>
      <c r="D89" s="363" t="s">
        <v>138</v>
      </c>
      <c r="E89" s="364" t="s">
        <v>1285</v>
      </c>
      <c r="F89" s="363" t="s">
        <v>1114</v>
      </c>
      <c r="G89" s="391">
        <v>1</v>
      </c>
      <c r="H89" s="366" t="s">
        <v>1286</v>
      </c>
      <c r="I89" s="367" t="s">
        <v>212</v>
      </c>
      <c r="J89" s="368" t="s">
        <v>1287</v>
      </c>
      <c r="K89" s="366" t="s">
        <v>729</v>
      </c>
      <c r="L89" s="366" t="s">
        <v>1288</v>
      </c>
      <c r="M89" s="367" t="s">
        <v>418</v>
      </c>
      <c r="N89" s="369">
        <v>44927</v>
      </c>
      <c r="O89" s="370">
        <v>45289</v>
      </c>
      <c r="P89" s="371" t="s">
        <v>121</v>
      </c>
      <c r="Q89" s="372" t="s">
        <v>263</v>
      </c>
      <c r="R89" s="373" t="s">
        <v>263</v>
      </c>
      <c r="S89" s="364" t="s">
        <v>263</v>
      </c>
      <c r="T89" s="373" t="s">
        <v>263</v>
      </c>
      <c r="U89" s="364" t="s">
        <v>263</v>
      </c>
      <c r="V89" s="373" t="s">
        <v>263</v>
      </c>
      <c r="W89" s="364" t="s">
        <v>263</v>
      </c>
      <c r="X89" s="373" t="s">
        <v>263</v>
      </c>
      <c r="Y89" s="364" t="s">
        <v>263</v>
      </c>
      <c r="Z89" s="373" t="s">
        <v>263</v>
      </c>
      <c r="AA89" s="364" t="s">
        <v>263</v>
      </c>
      <c r="AB89" s="392">
        <v>1</v>
      </c>
      <c r="AC89" s="377" t="s">
        <v>1289</v>
      </c>
      <c r="AD89" s="377" t="s">
        <v>1119</v>
      </c>
      <c r="AE89" s="377" t="s">
        <v>1290</v>
      </c>
      <c r="AF89" s="377" t="s">
        <v>104</v>
      </c>
      <c r="AG89" s="377" t="s">
        <v>104</v>
      </c>
      <c r="AH89" s="389">
        <v>81199335</v>
      </c>
      <c r="AI89" s="1071"/>
      <c r="AJ89" s="1168"/>
      <c r="AK89" s="722">
        <v>0</v>
      </c>
      <c r="AL89" s="176" t="s">
        <v>1291</v>
      </c>
      <c r="AM89" s="258" t="s">
        <v>1292</v>
      </c>
      <c r="AN89" s="164" t="str">
        <f t="shared" si="14"/>
        <v>No reporta avance para el período</v>
      </c>
      <c r="AO89" s="73" t="str">
        <f t="shared" si="27"/>
        <v>No Aplica</v>
      </c>
      <c r="AP89" s="345">
        <f t="shared" si="25"/>
        <v>0</v>
      </c>
      <c r="AQ89" s="166" t="s">
        <v>103</v>
      </c>
      <c r="AR89" s="294">
        <v>81199335</v>
      </c>
      <c r="AS89" s="294">
        <v>20299833.75</v>
      </c>
      <c r="AT89" s="1007"/>
      <c r="AU89" s="1007"/>
      <c r="AV89" s="893"/>
      <c r="AW89" s="1185"/>
      <c r="AX89" s="722">
        <v>0</v>
      </c>
      <c r="AY89" s="176" t="s">
        <v>1293</v>
      </c>
      <c r="AZ89" s="176" t="s">
        <v>1294</v>
      </c>
      <c r="BA89" s="76" t="str">
        <f t="shared" si="28"/>
        <v>No reporta avance para el período</v>
      </c>
      <c r="BB89" s="77" t="str">
        <f t="shared" si="29"/>
        <v>No Aplica</v>
      </c>
      <c r="BC89" s="80">
        <f>+IFERROR(SUM($AK89,$AX89,$BK89,$BX89,#REF!,$CU89),0)</f>
        <v>0</v>
      </c>
      <c r="BD89" s="103" t="s">
        <v>103</v>
      </c>
      <c r="BE89" s="278">
        <v>81199335</v>
      </c>
      <c r="BF89" s="278">
        <v>40599667.5</v>
      </c>
      <c r="BG89" s="1072"/>
      <c r="BH89" s="1074"/>
      <c r="BI89" s="1074"/>
      <c r="BK89" s="124">
        <v>0</v>
      </c>
      <c r="BL89" s="111" t="s">
        <v>1295</v>
      </c>
      <c r="BM89" s="111" t="s">
        <v>1296</v>
      </c>
      <c r="BN89" s="76" t="str">
        <f t="shared" ref="BN89:BN90" si="33">IFERROR(BK89/Y89,"No reporta avance para el período")</f>
        <v>No reporta avance para el período</v>
      </c>
      <c r="BO89" s="77" t="str">
        <f t="shared" si="26"/>
        <v>No Aplica</v>
      </c>
      <c r="BP89" s="80">
        <f>+IFERROR(SUM($AK89,$AX89,$BK89,$BX89,#REF!,$CU89,$DH89,$DU89,$EH89),0)</f>
        <v>0</v>
      </c>
      <c r="BQ89" s="110" t="s">
        <v>734</v>
      </c>
      <c r="BR89" s="106">
        <v>81199335</v>
      </c>
      <c r="BS89" s="106">
        <v>60899501.25</v>
      </c>
      <c r="BT89" s="890"/>
      <c r="BU89" s="890"/>
      <c r="BV89" s="890"/>
      <c r="BX89" s="124">
        <v>1</v>
      </c>
      <c r="BY89" s="111" t="s">
        <v>1297</v>
      </c>
      <c r="BZ89" s="111" t="s">
        <v>1298</v>
      </c>
      <c r="CA89" s="76">
        <v>1</v>
      </c>
      <c r="CB89" s="77" t="str">
        <f t="shared" si="32"/>
        <v>Satisfactorio</v>
      </c>
      <c r="CC89" s="80">
        <v>1</v>
      </c>
      <c r="CD89" s="81" t="s">
        <v>103</v>
      </c>
      <c r="CE89" s="175">
        <v>81199335</v>
      </c>
      <c r="CF89" s="175">
        <v>60899501.25</v>
      </c>
      <c r="CG89" s="834"/>
      <c r="CH89" s="834"/>
      <c r="CI89" s="834"/>
      <c r="CK89" s="672" t="s">
        <v>475</v>
      </c>
      <c r="CL89" s="673" t="s">
        <v>1299</v>
      </c>
    </row>
    <row r="90" spans="1:90" ht="255" customHeight="1" x14ac:dyDescent="0.35">
      <c r="B90" s="362" t="s">
        <v>1111</v>
      </c>
      <c r="C90" s="60" t="s">
        <v>137</v>
      </c>
      <c r="D90" s="363" t="s">
        <v>138</v>
      </c>
      <c r="E90" s="364" t="s">
        <v>1300</v>
      </c>
      <c r="F90" s="363" t="s">
        <v>1114</v>
      </c>
      <c r="G90" s="391">
        <v>3</v>
      </c>
      <c r="H90" s="366" t="s">
        <v>1301</v>
      </c>
      <c r="I90" s="367" t="s">
        <v>212</v>
      </c>
      <c r="J90" s="368" t="s">
        <v>1302</v>
      </c>
      <c r="K90" s="366" t="s">
        <v>729</v>
      </c>
      <c r="L90" s="366" t="s">
        <v>1303</v>
      </c>
      <c r="M90" s="367" t="s">
        <v>418</v>
      </c>
      <c r="N90" s="369">
        <v>44928</v>
      </c>
      <c r="O90" s="370">
        <v>45289</v>
      </c>
      <c r="P90" s="371" t="s">
        <v>159</v>
      </c>
      <c r="Q90" s="372" t="s">
        <v>263</v>
      </c>
      <c r="R90" s="373" t="s">
        <v>263</v>
      </c>
      <c r="S90" s="364"/>
      <c r="T90" s="373" t="s">
        <v>263</v>
      </c>
      <c r="U90" s="364" t="s">
        <v>263</v>
      </c>
      <c r="V90" s="373"/>
      <c r="W90" s="364" t="s">
        <v>263</v>
      </c>
      <c r="X90" s="373" t="s">
        <v>263</v>
      </c>
      <c r="Y90" s="393">
        <v>0</v>
      </c>
      <c r="Z90" s="373" t="s">
        <v>263</v>
      </c>
      <c r="AA90" s="364" t="s">
        <v>263</v>
      </c>
      <c r="AB90" s="392">
        <v>3</v>
      </c>
      <c r="AC90" s="377" t="s">
        <v>1304</v>
      </c>
      <c r="AD90" s="377" t="s">
        <v>1119</v>
      </c>
      <c r="AE90" s="377" t="s">
        <v>406</v>
      </c>
      <c r="AF90" s="377" t="s">
        <v>104</v>
      </c>
      <c r="AG90" s="377" t="s">
        <v>104</v>
      </c>
      <c r="AH90" s="389">
        <v>34612834</v>
      </c>
      <c r="AI90" s="1071"/>
      <c r="AJ90" s="1168"/>
      <c r="AK90" s="722">
        <v>0</v>
      </c>
      <c r="AL90" s="176" t="s">
        <v>1305</v>
      </c>
      <c r="AM90" s="258" t="s">
        <v>104</v>
      </c>
      <c r="AN90" s="274" t="str">
        <f t="shared" si="14"/>
        <v>No reporta avance para el período</v>
      </c>
      <c r="AO90" s="73" t="str">
        <f t="shared" si="27"/>
        <v>No Aplica</v>
      </c>
      <c r="AP90" s="345">
        <f t="shared" si="25"/>
        <v>1</v>
      </c>
      <c r="AQ90" s="293" t="s">
        <v>1306</v>
      </c>
      <c r="AR90" s="294">
        <v>34612834</v>
      </c>
      <c r="AS90" s="294">
        <v>8653208.5</v>
      </c>
      <c r="AT90" s="1007"/>
      <c r="AU90" s="1007"/>
      <c r="AV90" s="893"/>
      <c r="AW90" s="1185"/>
      <c r="AX90" s="722">
        <v>1</v>
      </c>
      <c r="AY90" s="176" t="s">
        <v>1307</v>
      </c>
      <c r="AZ90" s="176" t="s">
        <v>1308</v>
      </c>
      <c r="BA90" s="76" t="str">
        <f t="shared" si="28"/>
        <v>No reporta avance para el período</v>
      </c>
      <c r="BB90" s="77" t="str">
        <f t="shared" si="29"/>
        <v>No Aplica</v>
      </c>
      <c r="BC90" s="80">
        <f>+IFERROR(SUM($AK90,$AX90,$BK90,$BX90,#REF!,$CU90),0)</f>
        <v>0</v>
      </c>
      <c r="BD90" s="340" t="s">
        <v>103</v>
      </c>
      <c r="BE90" s="278">
        <v>34612834</v>
      </c>
      <c r="BF90" s="278">
        <v>17306417</v>
      </c>
      <c r="BG90" s="1072"/>
      <c r="BH90" s="1074"/>
      <c r="BI90" s="1074"/>
      <c r="BK90" s="394">
        <v>0</v>
      </c>
      <c r="BL90" s="111" t="s">
        <v>1309</v>
      </c>
      <c r="BM90" s="111" t="s">
        <v>1310</v>
      </c>
      <c r="BN90" s="76" t="str">
        <f t="shared" si="33"/>
        <v>No reporta avance para el período</v>
      </c>
      <c r="BO90" s="77" t="str">
        <f t="shared" si="26"/>
        <v>No Aplica</v>
      </c>
      <c r="BP90" s="80">
        <f>+IFERROR(SUM($AK90,$AX90,$BK90,$BX90,#REF!,$CU90,$DH90,$DU90,$EH90),0)</f>
        <v>0</v>
      </c>
      <c r="BQ90" s="110" t="s">
        <v>1311</v>
      </c>
      <c r="BR90" s="106">
        <v>34612834</v>
      </c>
      <c r="BS90" s="106">
        <v>25959625.5</v>
      </c>
      <c r="BT90" s="890"/>
      <c r="BU90" s="890"/>
      <c r="BV90" s="890"/>
      <c r="BX90" s="173">
        <v>1</v>
      </c>
      <c r="BY90" s="111" t="s">
        <v>1312</v>
      </c>
      <c r="BZ90" s="111" t="s">
        <v>1313</v>
      </c>
      <c r="CA90" s="76">
        <v>1</v>
      </c>
      <c r="CB90" s="77" t="str">
        <f t="shared" si="32"/>
        <v>Satisfactorio</v>
      </c>
      <c r="CC90" s="80">
        <v>3</v>
      </c>
      <c r="CD90" s="81" t="s">
        <v>103</v>
      </c>
      <c r="CE90" s="175">
        <v>34612834</v>
      </c>
      <c r="CF90" s="175">
        <v>25959625.5</v>
      </c>
      <c r="CG90" s="834"/>
      <c r="CH90" s="834"/>
      <c r="CI90" s="834"/>
      <c r="CK90" s="672" t="s">
        <v>475</v>
      </c>
      <c r="CL90" s="673" t="s">
        <v>1314</v>
      </c>
    </row>
    <row r="91" spans="1:90" ht="141" customHeight="1" x14ac:dyDescent="0.35">
      <c r="B91" s="362" t="s">
        <v>1111</v>
      </c>
      <c r="C91" s="60" t="s">
        <v>137</v>
      </c>
      <c r="D91" s="363" t="s">
        <v>138</v>
      </c>
      <c r="E91" s="364" t="s">
        <v>1315</v>
      </c>
      <c r="F91" s="363" t="s">
        <v>275</v>
      </c>
      <c r="G91" s="365">
        <v>1</v>
      </c>
      <c r="H91" s="366" t="s">
        <v>1316</v>
      </c>
      <c r="I91" s="367" t="s">
        <v>212</v>
      </c>
      <c r="J91" s="368" t="s">
        <v>1317</v>
      </c>
      <c r="K91" s="366" t="s">
        <v>119</v>
      </c>
      <c r="L91" s="366" t="s">
        <v>1318</v>
      </c>
      <c r="M91" s="367" t="s">
        <v>418</v>
      </c>
      <c r="N91" s="395">
        <v>44946</v>
      </c>
      <c r="O91" s="396">
        <v>45275</v>
      </c>
      <c r="P91" s="371" t="s">
        <v>159</v>
      </c>
      <c r="Q91" s="372" t="s">
        <v>263</v>
      </c>
      <c r="R91" s="373" t="s">
        <v>263</v>
      </c>
      <c r="S91" s="374">
        <v>0.1</v>
      </c>
      <c r="T91" s="373" t="s">
        <v>263</v>
      </c>
      <c r="U91" s="364" t="s">
        <v>263</v>
      </c>
      <c r="V91" s="375">
        <v>0.4</v>
      </c>
      <c r="W91" s="364" t="s">
        <v>263</v>
      </c>
      <c r="X91" s="373" t="s">
        <v>263</v>
      </c>
      <c r="Y91" s="374">
        <v>0.7</v>
      </c>
      <c r="Z91" s="373" t="s">
        <v>263</v>
      </c>
      <c r="AA91" s="364" t="s">
        <v>263</v>
      </c>
      <c r="AB91" s="376">
        <v>1</v>
      </c>
      <c r="AC91" s="377" t="s">
        <v>1215</v>
      </c>
      <c r="AD91" s="377" t="s">
        <v>1119</v>
      </c>
      <c r="AE91" s="377" t="s">
        <v>406</v>
      </c>
      <c r="AF91" s="377" t="s">
        <v>104</v>
      </c>
      <c r="AG91" s="377" t="s">
        <v>104</v>
      </c>
      <c r="AH91" s="701">
        <v>48000000</v>
      </c>
      <c r="AI91" s="1071"/>
      <c r="AJ91" s="1168"/>
      <c r="AK91" s="230">
        <v>0.1</v>
      </c>
      <c r="AL91" s="176" t="s">
        <v>1319</v>
      </c>
      <c r="AM91" s="176" t="s">
        <v>1320</v>
      </c>
      <c r="AN91" s="274">
        <f t="shared" si="14"/>
        <v>1</v>
      </c>
      <c r="AO91" s="73" t="str">
        <f t="shared" si="27"/>
        <v>Satisfactorio</v>
      </c>
      <c r="AP91" s="276">
        <f t="shared" si="25"/>
        <v>0.5</v>
      </c>
      <c r="AQ91" s="166"/>
      <c r="AR91" s="294">
        <v>48000000</v>
      </c>
      <c r="AS91" s="294">
        <v>12000000</v>
      </c>
      <c r="AT91" s="1007"/>
      <c r="AU91" s="1007"/>
      <c r="AV91" s="893"/>
      <c r="AW91" s="1185"/>
      <c r="AX91" s="230">
        <v>0.4</v>
      </c>
      <c r="AY91" s="176" t="s">
        <v>1321</v>
      </c>
      <c r="AZ91" s="176" t="s">
        <v>1322</v>
      </c>
      <c r="BA91" s="76">
        <f t="shared" si="28"/>
        <v>1</v>
      </c>
      <c r="BB91" s="77" t="str">
        <f t="shared" si="29"/>
        <v>Satisfactorio</v>
      </c>
      <c r="BC91" s="88">
        <f>+IFERROR(SUM($AK91,$AX91,$BK91,$BX91,#REF!,$CU91),0)</f>
        <v>0</v>
      </c>
      <c r="BD91" s="103" t="s">
        <v>103</v>
      </c>
      <c r="BE91" s="278">
        <v>48000000</v>
      </c>
      <c r="BF91" s="278">
        <v>24000000</v>
      </c>
      <c r="BG91" s="1072"/>
      <c r="BH91" s="1074"/>
      <c r="BI91" s="1074"/>
      <c r="BK91" s="173">
        <v>0.7</v>
      </c>
      <c r="BL91" s="146" t="s">
        <v>1323</v>
      </c>
      <c r="BM91" s="146" t="s">
        <v>1324</v>
      </c>
      <c r="BN91" s="76">
        <f>IFERROR(BK91/Y91,"No reporta avance para el período")</f>
        <v>1</v>
      </c>
      <c r="BO91" s="77" t="str">
        <f t="shared" si="26"/>
        <v>Satisfactorio</v>
      </c>
      <c r="BP91" s="88">
        <v>1</v>
      </c>
      <c r="BQ91" s="81" t="s">
        <v>103</v>
      </c>
      <c r="BR91" s="106">
        <v>48000000</v>
      </c>
      <c r="BS91" s="106">
        <v>36000000</v>
      </c>
      <c r="BT91" s="890"/>
      <c r="BU91" s="890"/>
      <c r="BV91" s="890"/>
      <c r="BX91" s="173">
        <v>1</v>
      </c>
      <c r="BY91" s="111" t="s">
        <v>1325</v>
      </c>
      <c r="BZ91" s="111" t="s">
        <v>1326</v>
      </c>
      <c r="CA91" s="76">
        <f>IFERROR(BX91/AB91,"No reporta avance para el período")</f>
        <v>1</v>
      </c>
      <c r="CB91" s="77" t="str">
        <f t="shared" si="32"/>
        <v>Satisfactorio</v>
      </c>
      <c r="CC91" s="76">
        <v>1</v>
      </c>
      <c r="CD91" s="81" t="s">
        <v>103</v>
      </c>
      <c r="CE91" s="175">
        <v>48000000</v>
      </c>
      <c r="CF91" s="175">
        <v>36000000</v>
      </c>
      <c r="CG91" s="834"/>
      <c r="CH91" s="834"/>
      <c r="CI91" s="834"/>
      <c r="CK91" s="672" t="s">
        <v>475</v>
      </c>
      <c r="CL91" s="673" t="s">
        <v>1327</v>
      </c>
    </row>
    <row r="92" spans="1:90" ht="87.75" customHeight="1" x14ac:dyDescent="0.35">
      <c r="B92" s="362" t="s">
        <v>1111</v>
      </c>
      <c r="C92" s="60" t="s">
        <v>137</v>
      </c>
      <c r="D92" s="363" t="s">
        <v>138</v>
      </c>
      <c r="E92" s="364" t="s">
        <v>1328</v>
      </c>
      <c r="F92" s="363" t="s">
        <v>1114</v>
      </c>
      <c r="G92" s="365">
        <v>1</v>
      </c>
      <c r="H92" s="488" t="s">
        <v>1329</v>
      </c>
      <c r="I92" s="367" t="s">
        <v>212</v>
      </c>
      <c r="J92" s="368" t="s">
        <v>1330</v>
      </c>
      <c r="K92" s="366" t="s">
        <v>119</v>
      </c>
      <c r="L92" s="366" t="s">
        <v>1331</v>
      </c>
      <c r="M92" s="367" t="s">
        <v>1332</v>
      </c>
      <c r="N92" s="397">
        <v>44928</v>
      </c>
      <c r="O92" s="398">
        <v>45275</v>
      </c>
      <c r="P92" s="371" t="s">
        <v>561</v>
      </c>
      <c r="Q92" s="372" t="s">
        <v>263</v>
      </c>
      <c r="R92" s="373" t="s">
        <v>263</v>
      </c>
      <c r="S92" s="364" t="s">
        <v>263</v>
      </c>
      <c r="T92" s="373" t="s">
        <v>263</v>
      </c>
      <c r="U92" s="364" t="s">
        <v>263</v>
      </c>
      <c r="V92" s="375">
        <v>0.5</v>
      </c>
      <c r="W92" s="364" t="s">
        <v>263</v>
      </c>
      <c r="X92" s="373" t="s">
        <v>263</v>
      </c>
      <c r="Y92" s="364" t="s">
        <v>263</v>
      </c>
      <c r="Z92" s="373" t="s">
        <v>263</v>
      </c>
      <c r="AA92" s="364" t="s">
        <v>263</v>
      </c>
      <c r="AB92" s="376">
        <v>1</v>
      </c>
      <c r="AC92" s="377" t="s">
        <v>1164</v>
      </c>
      <c r="AD92" s="377" t="s">
        <v>1119</v>
      </c>
      <c r="AE92" s="377" t="s">
        <v>406</v>
      </c>
      <c r="AF92" s="377" t="s">
        <v>215</v>
      </c>
      <c r="AG92" s="377" t="s">
        <v>216</v>
      </c>
      <c r="AH92" s="701">
        <v>31126949</v>
      </c>
      <c r="AI92" s="1071"/>
      <c r="AJ92" s="1168"/>
      <c r="AK92" s="722">
        <v>0</v>
      </c>
      <c r="AL92" s="258" t="s">
        <v>103</v>
      </c>
      <c r="AM92" s="258" t="s">
        <v>103</v>
      </c>
      <c r="AN92" s="164" t="str">
        <f t="shared" si="14"/>
        <v>No reporta avance para el período</v>
      </c>
      <c r="AO92" s="73" t="str">
        <f t="shared" si="27"/>
        <v>No Aplica</v>
      </c>
      <c r="AP92" s="276">
        <f t="shared" si="25"/>
        <v>0.5</v>
      </c>
      <c r="AQ92" s="166"/>
      <c r="AR92" s="294">
        <v>31126949</v>
      </c>
      <c r="AS92" s="294">
        <v>7781737.25</v>
      </c>
      <c r="AT92" s="1007"/>
      <c r="AU92" s="1007"/>
      <c r="AV92" s="893"/>
      <c r="AW92" s="1185"/>
      <c r="AX92" s="230">
        <v>0.5</v>
      </c>
      <c r="AY92" s="176" t="s">
        <v>1333</v>
      </c>
      <c r="AZ92" s="176" t="s">
        <v>1334</v>
      </c>
      <c r="BA92" s="76">
        <f t="shared" si="28"/>
        <v>1</v>
      </c>
      <c r="BB92" s="77" t="str">
        <f t="shared" si="29"/>
        <v>Satisfactorio</v>
      </c>
      <c r="BC92" s="88">
        <f>+IFERROR(SUM($AK92,$AX92,$BK92,$BX92,#REF!,$CU92),0)</f>
        <v>0</v>
      </c>
      <c r="BD92" s="103" t="s">
        <v>103</v>
      </c>
      <c r="BE92" s="278">
        <v>31126949</v>
      </c>
      <c r="BF92" s="278">
        <v>15563474.5</v>
      </c>
      <c r="BG92" s="1072"/>
      <c r="BH92" s="1074"/>
      <c r="BI92" s="1074"/>
      <c r="BK92" s="173">
        <v>0</v>
      </c>
      <c r="BL92" s="124" t="s">
        <v>103</v>
      </c>
      <c r="BM92" s="124" t="s">
        <v>103</v>
      </c>
      <c r="BN92" s="76" t="str">
        <f>IFERROR(BK92/Y92,"No reporta avance para el período")</f>
        <v>No reporta avance para el período</v>
      </c>
      <c r="BO92" s="77" t="str">
        <f t="shared" si="26"/>
        <v>No Aplica</v>
      </c>
      <c r="BP92" s="88">
        <f>+IFERROR(SUM($AK92,$AX92,$BK92,$BX92,#REF!,$CU92,$DH92,$DU92,$EH92),0)</f>
        <v>0</v>
      </c>
      <c r="BQ92" s="81" t="s">
        <v>103</v>
      </c>
      <c r="BR92" s="106">
        <v>31126949</v>
      </c>
      <c r="BS92" s="106">
        <v>23345211.75</v>
      </c>
      <c r="BT92" s="890"/>
      <c r="BU92" s="890"/>
      <c r="BV92" s="890"/>
      <c r="BX92" s="173">
        <v>0.8</v>
      </c>
      <c r="BY92" s="111" t="s">
        <v>1335</v>
      </c>
      <c r="BZ92" s="111" t="s">
        <v>1336</v>
      </c>
      <c r="CA92" s="76">
        <f>IFERROR(BX92/AB92,"No reporta avance para el período")</f>
        <v>0.8</v>
      </c>
      <c r="CB92" s="77" t="str">
        <f t="shared" si="32"/>
        <v>Medio</v>
      </c>
      <c r="CC92" s="76">
        <v>0.8</v>
      </c>
      <c r="CD92" s="81" t="s">
        <v>1337</v>
      </c>
      <c r="CE92" s="175">
        <v>31126949</v>
      </c>
      <c r="CF92" s="175">
        <v>23345211.75</v>
      </c>
      <c r="CG92" s="835"/>
      <c r="CH92" s="835"/>
      <c r="CI92" s="835"/>
      <c r="CK92" s="672" t="s">
        <v>475</v>
      </c>
      <c r="CL92" s="673" t="s">
        <v>1338</v>
      </c>
    </row>
    <row r="93" spans="1:90" ht="232.5" customHeight="1" x14ac:dyDescent="0.35">
      <c r="B93" s="362" t="s">
        <v>1111</v>
      </c>
      <c r="C93" s="60" t="s">
        <v>137</v>
      </c>
      <c r="D93" s="363" t="s">
        <v>138</v>
      </c>
      <c r="E93" s="364" t="s">
        <v>1339</v>
      </c>
      <c r="F93" s="363" t="s">
        <v>1114</v>
      </c>
      <c r="G93" s="365">
        <v>1</v>
      </c>
      <c r="H93" s="366" t="s">
        <v>1340</v>
      </c>
      <c r="I93" s="367" t="s">
        <v>212</v>
      </c>
      <c r="J93" s="368" t="s">
        <v>1341</v>
      </c>
      <c r="K93" s="366" t="s">
        <v>119</v>
      </c>
      <c r="L93" s="366" t="s">
        <v>1342</v>
      </c>
      <c r="M93" s="367" t="s">
        <v>96</v>
      </c>
      <c r="N93" s="395">
        <v>44928</v>
      </c>
      <c r="O93" s="396">
        <v>45289</v>
      </c>
      <c r="P93" s="371" t="s">
        <v>159</v>
      </c>
      <c r="Q93" s="372" t="s">
        <v>263</v>
      </c>
      <c r="R93" s="373" t="s">
        <v>263</v>
      </c>
      <c r="S93" s="374">
        <v>0.25</v>
      </c>
      <c r="T93" s="373" t="s">
        <v>263</v>
      </c>
      <c r="U93" s="364" t="s">
        <v>263</v>
      </c>
      <c r="V93" s="375">
        <v>0.5</v>
      </c>
      <c r="W93" s="364" t="s">
        <v>263</v>
      </c>
      <c r="X93" s="373" t="s">
        <v>263</v>
      </c>
      <c r="Y93" s="374">
        <v>0.75</v>
      </c>
      <c r="Z93" s="373" t="s">
        <v>263</v>
      </c>
      <c r="AA93" s="364" t="s">
        <v>263</v>
      </c>
      <c r="AB93" s="376">
        <v>1</v>
      </c>
      <c r="AC93" s="377" t="s">
        <v>1304</v>
      </c>
      <c r="AD93" s="377" t="s">
        <v>1119</v>
      </c>
      <c r="AE93" s="377" t="s">
        <v>406</v>
      </c>
      <c r="AF93" s="377" t="s">
        <v>104</v>
      </c>
      <c r="AG93" s="377" t="s">
        <v>104</v>
      </c>
      <c r="AH93" s="701">
        <v>44694815</v>
      </c>
      <c r="AI93" s="701">
        <v>0</v>
      </c>
      <c r="AJ93" s="1168"/>
      <c r="AK93" s="230">
        <v>0.25</v>
      </c>
      <c r="AL93" s="176" t="s">
        <v>1343</v>
      </c>
      <c r="AM93" s="258" t="s">
        <v>1344</v>
      </c>
      <c r="AN93" s="274">
        <f t="shared" si="14"/>
        <v>1</v>
      </c>
      <c r="AO93" s="73" t="str">
        <f t="shared" si="27"/>
        <v>Satisfactorio</v>
      </c>
      <c r="AP93" s="276">
        <f t="shared" si="25"/>
        <v>0.75</v>
      </c>
      <c r="AQ93" s="166"/>
      <c r="AR93" s="294">
        <v>44694815</v>
      </c>
      <c r="AS93" s="294">
        <v>11173703.75</v>
      </c>
      <c r="AT93" s="294">
        <v>0</v>
      </c>
      <c r="AU93" s="294">
        <v>0</v>
      </c>
      <c r="AV93" s="380">
        <v>0</v>
      </c>
      <c r="AW93" s="1185"/>
      <c r="AX93" s="230">
        <v>0.5</v>
      </c>
      <c r="AY93" s="176" t="s">
        <v>1345</v>
      </c>
      <c r="AZ93" s="176" t="s">
        <v>1346</v>
      </c>
      <c r="BA93" s="76">
        <f t="shared" si="28"/>
        <v>1</v>
      </c>
      <c r="BB93" s="77" t="str">
        <f t="shared" si="29"/>
        <v>Satisfactorio</v>
      </c>
      <c r="BC93" s="88">
        <f>+IFERROR(SUM($AK93,$AX93,$BK93,$BX93,#REF!,$CU93),0)</f>
        <v>0</v>
      </c>
      <c r="BD93" s="103" t="s">
        <v>103</v>
      </c>
      <c r="BE93" s="278">
        <v>44694815</v>
      </c>
      <c r="BF93" s="278">
        <v>22347407.5</v>
      </c>
      <c r="BG93" s="1072"/>
      <c r="BH93" s="1074"/>
      <c r="BI93" s="1074"/>
      <c r="BK93" s="173">
        <v>0.75</v>
      </c>
      <c r="BL93" s="399" t="s">
        <v>1347</v>
      </c>
      <c r="BM93" s="399" t="s">
        <v>1348</v>
      </c>
      <c r="BN93" s="76">
        <f>IFERROR(BK93/Y93,"No reporta avance para el período")</f>
        <v>1</v>
      </c>
      <c r="BO93" s="77" t="str">
        <f t="shared" si="26"/>
        <v>Satisfactorio</v>
      </c>
      <c r="BP93" s="88">
        <v>1</v>
      </c>
      <c r="BQ93" s="81" t="s">
        <v>103</v>
      </c>
      <c r="BR93" s="106">
        <v>44694815</v>
      </c>
      <c r="BS93" s="106">
        <v>33521111.25</v>
      </c>
      <c r="BT93" s="890"/>
      <c r="BU93" s="890"/>
      <c r="BV93" s="890"/>
      <c r="BX93" s="400">
        <v>1</v>
      </c>
      <c r="BY93" s="399" t="s">
        <v>1349</v>
      </c>
      <c r="BZ93" s="146" t="s">
        <v>1350</v>
      </c>
      <c r="CA93" s="76">
        <f>IFERROR(BX93/AB93,"No reporta avance para el período")</f>
        <v>1</v>
      </c>
      <c r="CB93" s="77" t="str">
        <f t="shared" si="32"/>
        <v>Satisfactorio</v>
      </c>
      <c r="CC93" s="76">
        <v>1</v>
      </c>
      <c r="CD93" s="81" t="s">
        <v>103</v>
      </c>
      <c r="CE93" s="175">
        <v>44694815</v>
      </c>
      <c r="CF93" s="175">
        <v>33521111.25</v>
      </c>
      <c r="CG93" s="84">
        <v>0</v>
      </c>
      <c r="CH93" s="84">
        <v>0</v>
      </c>
      <c r="CI93" s="84">
        <v>0</v>
      </c>
      <c r="CK93" s="672" t="s">
        <v>475</v>
      </c>
      <c r="CL93" s="673" t="s">
        <v>1351</v>
      </c>
    </row>
    <row r="94" spans="1:90" ht="206.25" customHeight="1" x14ac:dyDescent="0.35">
      <c r="B94" s="362" t="s">
        <v>1111</v>
      </c>
      <c r="C94" s="60" t="s">
        <v>137</v>
      </c>
      <c r="D94" s="363" t="s">
        <v>138</v>
      </c>
      <c r="E94" s="364" t="s">
        <v>1352</v>
      </c>
      <c r="F94" s="363" t="s">
        <v>275</v>
      </c>
      <c r="G94" s="365">
        <v>1</v>
      </c>
      <c r="H94" s="366" t="s">
        <v>1353</v>
      </c>
      <c r="I94" s="367" t="s">
        <v>212</v>
      </c>
      <c r="J94" s="368" t="s">
        <v>1354</v>
      </c>
      <c r="K94" s="366" t="s">
        <v>119</v>
      </c>
      <c r="L94" s="366" t="s">
        <v>1355</v>
      </c>
      <c r="M94" s="367" t="s">
        <v>418</v>
      </c>
      <c r="N94" s="397">
        <v>44928</v>
      </c>
      <c r="O94" s="398">
        <v>45289</v>
      </c>
      <c r="P94" s="371" t="s">
        <v>159</v>
      </c>
      <c r="Q94" s="372" t="s">
        <v>263</v>
      </c>
      <c r="R94" s="373" t="s">
        <v>263</v>
      </c>
      <c r="S94" s="374">
        <v>0.2</v>
      </c>
      <c r="T94" s="373" t="s">
        <v>263</v>
      </c>
      <c r="U94" s="364" t="s">
        <v>263</v>
      </c>
      <c r="V94" s="375">
        <v>0.5</v>
      </c>
      <c r="W94" s="364" t="s">
        <v>263</v>
      </c>
      <c r="X94" s="373" t="s">
        <v>263</v>
      </c>
      <c r="Y94" s="374">
        <v>0.8</v>
      </c>
      <c r="Z94" s="373" t="s">
        <v>263</v>
      </c>
      <c r="AA94" s="364" t="s">
        <v>263</v>
      </c>
      <c r="AB94" s="376">
        <v>1</v>
      </c>
      <c r="AC94" s="377" t="s">
        <v>263</v>
      </c>
      <c r="AD94" s="377" t="s">
        <v>986</v>
      </c>
      <c r="AE94" s="377" t="s">
        <v>406</v>
      </c>
      <c r="AF94" s="377" t="s">
        <v>104</v>
      </c>
      <c r="AG94" s="377" t="s">
        <v>104</v>
      </c>
      <c r="AH94" s="701">
        <v>31126949</v>
      </c>
      <c r="AI94" s="701">
        <v>0</v>
      </c>
      <c r="AJ94" s="1168"/>
      <c r="AK94" s="230">
        <v>0.2</v>
      </c>
      <c r="AL94" s="176" t="s">
        <v>1356</v>
      </c>
      <c r="AM94" s="176" t="s">
        <v>1357</v>
      </c>
      <c r="AN94" s="274">
        <f t="shared" si="14"/>
        <v>1</v>
      </c>
      <c r="AO94" s="73" t="str">
        <f t="shared" si="27"/>
        <v>Satisfactorio</v>
      </c>
      <c r="AP94" s="276">
        <f t="shared" si="25"/>
        <v>0.7</v>
      </c>
      <c r="AQ94" s="166"/>
      <c r="AR94" s="294">
        <v>31126949</v>
      </c>
      <c r="AS94" s="294">
        <v>7781737.25</v>
      </c>
      <c r="AT94" s="294">
        <v>0</v>
      </c>
      <c r="AU94" s="294">
        <v>0</v>
      </c>
      <c r="AV94" s="380">
        <v>0</v>
      </c>
      <c r="AW94" s="1185"/>
      <c r="AX94" s="243">
        <v>0.5</v>
      </c>
      <c r="AY94" s="176" t="s">
        <v>1358</v>
      </c>
      <c r="AZ94" s="176" t="s">
        <v>1359</v>
      </c>
      <c r="BA94" s="76">
        <f t="shared" si="28"/>
        <v>1</v>
      </c>
      <c r="BB94" s="77" t="str">
        <f t="shared" si="29"/>
        <v>Satisfactorio</v>
      </c>
      <c r="BC94" s="88">
        <f>+IFERROR(SUM($AK94,$AX94,$BK94,$BX94,#REF!,$CU94),0)</f>
        <v>0</v>
      </c>
      <c r="BD94" s="103" t="s">
        <v>103</v>
      </c>
      <c r="BE94" s="278">
        <v>31126949</v>
      </c>
      <c r="BF94" s="278">
        <v>15563474.5</v>
      </c>
      <c r="BG94" s="1072"/>
      <c r="BH94" s="1074"/>
      <c r="BI94" s="1074"/>
      <c r="BK94" s="173">
        <v>0.8</v>
      </c>
      <c r="BL94" s="399" t="s">
        <v>1360</v>
      </c>
      <c r="BM94" s="399" t="s">
        <v>1361</v>
      </c>
      <c r="BN94" s="76">
        <f>IFERROR(BK94/Y94,"No reporta avance para el período")</f>
        <v>1</v>
      </c>
      <c r="BO94" s="77" t="str">
        <f t="shared" si="26"/>
        <v>Satisfactorio</v>
      </c>
      <c r="BP94" s="88">
        <v>1</v>
      </c>
      <c r="BQ94" s="81" t="s">
        <v>103</v>
      </c>
      <c r="BR94" s="106">
        <v>31126949</v>
      </c>
      <c r="BS94" s="106">
        <v>23345211.75</v>
      </c>
      <c r="BT94" s="890"/>
      <c r="BU94" s="890"/>
      <c r="BV94" s="890"/>
      <c r="BX94" s="173">
        <v>1</v>
      </c>
      <c r="BY94" s="779" t="s">
        <v>1362</v>
      </c>
      <c r="BZ94" s="780" t="s">
        <v>1363</v>
      </c>
      <c r="CA94" s="76">
        <f>IFERROR(BX94/AB94,"No reporta avance para el período")</f>
        <v>1</v>
      </c>
      <c r="CB94" s="77" t="str">
        <f t="shared" si="32"/>
        <v>Satisfactorio</v>
      </c>
      <c r="CC94" s="76">
        <v>1</v>
      </c>
      <c r="CD94" s="81" t="s">
        <v>103</v>
      </c>
      <c r="CE94" s="175">
        <v>31126949</v>
      </c>
      <c r="CF94" s="175">
        <v>23345211.75</v>
      </c>
      <c r="CG94" s="84">
        <v>0</v>
      </c>
      <c r="CH94" s="84">
        <v>0</v>
      </c>
      <c r="CI94" s="84">
        <v>0</v>
      </c>
      <c r="CK94" s="672" t="s">
        <v>475</v>
      </c>
      <c r="CL94" s="673" t="s">
        <v>2685</v>
      </c>
    </row>
    <row r="95" spans="1:90" ht="243.75" customHeight="1" x14ac:dyDescent="0.35">
      <c r="A95" s="401"/>
      <c r="B95" s="362" t="s">
        <v>1111</v>
      </c>
      <c r="C95" s="60" t="s">
        <v>137</v>
      </c>
      <c r="D95" s="363" t="s">
        <v>138</v>
      </c>
      <c r="E95" s="364" t="s">
        <v>1364</v>
      </c>
      <c r="F95" s="363" t="s">
        <v>1114</v>
      </c>
      <c r="G95" s="391">
        <v>15</v>
      </c>
      <c r="H95" s="366" t="s">
        <v>1365</v>
      </c>
      <c r="I95" s="402" t="s">
        <v>212</v>
      </c>
      <c r="J95" s="403" t="s">
        <v>1366</v>
      </c>
      <c r="K95" s="366" t="s">
        <v>729</v>
      </c>
      <c r="L95" s="366" t="s">
        <v>1367</v>
      </c>
      <c r="M95" s="367" t="s">
        <v>96</v>
      </c>
      <c r="N95" s="353">
        <v>44958</v>
      </c>
      <c r="O95" s="354">
        <v>45199</v>
      </c>
      <c r="P95" s="371" t="s">
        <v>159</v>
      </c>
      <c r="Q95" s="372" t="s">
        <v>263</v>
      </c>
      <c r="R95" s="373" t="s">
        <v>263</v>
      </c>
      <c r="S95" s="364">
        <v>5</v>
      </c>
      <c r="T95" s="373" t="s">
        <v>263</v>
      </c>
      <c r="U95" s="364" t="s">
        <v>263</v>
      </c>
      <c r="V95" s="373">
        <v>5</v>
      </c>
      <c r="W95" s="364" t="s">
        <v>263</v>
      </c>
      <c r="X95" s="373" t="s">
        <v>263</v>
      </c>
      <c r="Y95" s="364">
        <v>5</v>
      </c>
      <c r="Z95" s="373" t="s">
        <v>263</v>
      </c>
      <c r="AA95" s="364" t="s">
        <v>263</v>
      </c>
      <c r="AB95" s="392" t="s">
        <v>263</v>
      </c>
      <c r="AC95" s="377" t="s">
        <v>1148</v>
      </c>
      <c r="AD95" s="377" t="s">
        <v>1119</v>
      </c>
      <c r="AE95" s="377" t="s">
        <v>1165</v>
      </c>
      <c r="AF95" s="377" t="s">
        <v>104</v>
      </c>
      <c r="AG95" s="377" t="s">
        <v>104</v>
      </c>
      <c r="AH95" s="389">
        <v>34247869</v>
      </c>
      <c r="AI95" s="701">
        <v>0</v>
      </c>
      <c r="AJ95" s="1168"/>
      <c r="AK95" s="722">
        <v>3</v>
      </c>
      <c r="AL95" s="176" t="s">
        <v>1368</v>
      </c>
      <c r="AM95" s="176" t="s">
        <v>1369</v>
      </c>
      <c r="AN95" s="274">
        <f t="shared" si="14"/>
        <v>0.6</v>
      </c>
      <c r="AO95" s="73" t="str">
        <f t="shared" si="27"/>
        <v>Bajo</v>
      </c>
      <c r="AP95" s="345">
        <f t="shared" si="25"/>
        <v>15</v>
      </c>
      <c r="AQ95" s="293" t="s">
        <v>1370</v>
      </c>
      <c r="AR95" s="294">
        <v>34247869</v>
      </c>
      <c r="AS95" s="294">
        <v>8561967.25</v>
      </c>
      <c r="AT95" s="294">
        <v>0</v>
      </c>
      <c r="AU95" s="294">
        <v>0</v>
      </c>
      <c r="AV95" s="380">
        <v>0</v>
      </c>
      <c r="AW95" s="1185"/>
      <c r="AX95" s="722">
        <v>12</v>
      </c>
      <c r="AY95" s="176" t="s">
        <v>1371</v>
      </c>
      <c r="AZ95" s="176" t="s">
        <v>1372</v>
      </c>
      <c r="BA95" s="76">
        <v>1</v>
      </c>
      <c r="BB95" s="77" t="str">
        <f t="shared" si="29"/>
        <v>Satisfactorio</v>
      </c>
      <c r="BC95" s="80">
        <f>+IFERROR(SUM($AK95,$AX95,$BK95,$BX95,#REF!,$CU95),0)</f>
        <v>0</v>
      </c>
      <c r="BD95" s="103" t="s">
        <v>103</v>
      </c>
      <c r="BE95" s="278">
        <v>34247869</v>
      </c>
      <c r="BF95" s="278">
        <v>17123934.5</v>
      </c>
      <c r="BG95" s="1072"/>
      <c r="BH95" s="1074"/>
      <c r="BI95" s="1074"/>
      <c r="BK95" s="124">
        <v>12</v>
      </c>
      <c r="BL95" s="399" t="s">
        <v>1373</v>
      </c>
      <c r="BM95" s="111" t="s">
        <v>1374</v>
      </c>
      <c r="BN95" s="76">
        <v>1</v>
      </c>
      <c r="BO95" s="77" t="str">
        <f t="shared" si="26"/>
        <v>Satisfactorio</v>
      </c>
      <c r="BP95" s="80">
        <f>+IFERROR(SUM($AK95,$AX95,$BK95,$BX95,#REF!,$CU95,$DH95,$DU95,$EH95),0)</f>
        <v>0</v>
      </c>
      <c r="BQ95" s="81" t="s">
        <v>103</v>
      </c>
      <c r="BR95" s="106">
        <v>34247869</v>
      </c>
      <c r="BS95" s="106">
        <v>25685901.75</v>
      </c>
      <c r="BT95" s="890"/>
      <c r="BU95" s="890"/>
      <c r="BV95" s="890"/>
      <c r="BX95" s="394">
        <v>15</v>
      </c>
      <c r="BY95" s="111" t="s">
        <v>1375</v>
      </c>
      <c r="BZ95" s="111" t="s">
        <v>1376</v>
      </c>
      <c r="CA95" s="76">
        <v>1</v>
      </c>
      <c r="CB95" s="77" t="str">
        <f>IF(ISTEXT(BX95),"No Aplica",IF(CA95&lt;=60%,"Bajo",IF(CA95&gt;=95%,"Satisfactorio",IF(CA95&gt;60%,"Medio",IF(CA95&lt;95%,"Medio",0)))))</f>
        <v>Satisfactorio</v>
      </c>
      <c r="CC95" s="80">
        <v>15</v>
      </c>
      <c r="CD95" s="81" t="s">
        <v>103</v>
      </c>
      <c r="CE95" s="175">
        <v>34247869</v>
      </c>
      <c r="CF95" s="175">
        <v>25685901.75</v>
      </c>
      <c r="CG95" s="84">
        <v>0</v>
      </c>
      <c r="CH95" s="84">
        <v>0</v>
      </c>
      <c r="CI95" s="84">
        <v>0</v>
      </c>
      <c r="CK95" s="672" t="s">
        <v>475</v>
      </c>
      <c r="CL95" s="673" t="s">
        <v>1377</v>
      </c>
    </row>
    <row r="96" spans="1:90" ht="360.75" customHeight="1" x14ac:dyDescent="0.35">
      <c r="A96" s="401"/>
      <c r="B96" s="362" t="s">
        <v>1111</v>
      </c>
      <c r="C96" s="60" t="s">
        <v>137</v>
      </c>
      <c r="D96" s="363" t="s">
        <v>138</v>
      </c>
      <c r="E96" s="364" t="s">
        <v>1378</v>
      </c>
      <c r="F96" s="363" t="s">
        <v>1114</v>
      </c>
      <c r="G96" s="365">
        <v>1</v>
      </c>
      <c r="H96" s="826" t="s">
        <v>1379</v>
      </c>
      <c r="I96" s="405" t="s">
        <v>212</v>
      </c>
      <c r="J96" s="406" t="s">
        <v>1380</v>
      </c>
      <c r="K96" s="366" t="s">
        <v>119</v>
      </c>
      <c r="L96" s="366" t="s">
        <v>1381</v>
      </c>
      <c r="M96" s="367" t="s">
        <v>96</v>
      </c>
      <c r="N96" s="369">
        <v>44958</v>
      </c>
      <c r="O96" s="370">
        <v>45289</v>
      </c>
      <c r="P96" s="371" t="s">
        <v>159</v>
      </c>
      <c r="Q96" s="372" t="s">
        <v>263</v>
      </c>
      <c r="R96" s="373" t="s">
        <v>263</v>
      </c>
      <c r="S96" s="374">
        <v>0.25</v>
      </c>
      <c r="T96" s="373" t="s">
        <v>263</v>
      </c>
      <c r="U96" s="364" t="s">
        <v>263</v>
      </c>
      <c r="V96" s="375">
        <v>0.5</v>
      </c>
      <c r="W96" s="364" t="s">
        <v>263</v>
      </c>
      <c r="X96" s="373" t="s">
        <v>263</v>
      </c>
      <c r="Y96" s="374">
        <v>0.75</v>
      </c>
      <c r="Z96" s="373" t="s">
        <v>263</v>
      </c>
      <c r="AA96" s="364" t="s">
        <v>263</v>
      </c>
      <c r="AB96" s="376">
        <v>1</v>
      </c>
      <c r="AC96" s="377" t="s">
        <v>1148</v>
      </c>
      <c r="AD96" s="377" t="s">
        <v>1119</v>
      </c>
      <c r="AE96" s="377" t="s">
        <v>1165</v>
      </c>
      <c r="AF96" s="377" t="s">
        <v>104</v>
      </c>
      <c r="AG96" s="377" t="s">
        <v>104</v>
      </c>
      <c r="AH96" s="389">
        <f>20020665+34247869</f>
        <v>54268534</v>
      </c>
      <c r="AI96" s="701"/>
      <c r="AJ96" s="1168"/>
      <c r="AK96" s="230">
        <v>0.53</v>
      </c>
      <c r="AL96" s="407" t="s">
        <v>1382</v>
      </c>
      <c r="AM96" s="176" t="s">
        <v>1383</v>
      </c>
      <c r="AN96" s="274">
        <f t="shared" si="14"/>
        <v>2.12</v>
      </c>
      <c r="AO96" s="73" t="str">
        <f t="shared" si="27"/>
        <v>Satisfactorio</v>
      </c>
      <c r="AP96" s="276">
        <f t="shared" si="25"/>
        <v>1.03</v>
      </c>
      <c r="AQ96" s="166"/>
      <c r="AR96" s="294">
        <v>54268534</v>
      </c>
      <c r="AS96" s="294">
        <v>13567133.5</v>
      </c>
      <c r="AT96" s="294">
        <v>0</v>
      </c>
      <c r="AU96" s="294">
        <v>0</v>
      </c>
      <c r="AV96" s="380">
        <v>0</v>
      </c>
      <c r="AW96" s="1185"/>
      <c r="AX96" s="230">
        <v>0.5</v>
      </c>
      <c r="AY96" s="176" t="s">
        <v>1384</v>
      </c>
      <c r="AZ96" s="176" t="s">
        <v>1385</v>
      </c>
      <c r="BA96" s="76">
        <f t="shared" si="28"/>
        <v>1</v>
      </c>
      <c r="BB96" s="77" t="str">
        <f t="shared" si="29"/>
        <v>Satisfactorio</v>
      </c>
      <c r="BC96" s="88">
        <v>1</v>
      </c>
      <c r="BD96" s="103" t="s">
        <v>103</v>
      </c>
      <c r="BE96" s="278">
        <v>54268534</v>
      </c>
      <c r="BF96" s="278">
        <v>27134267</v>
      </c>
      <c r="BG96" s="1072"/>
      <c r="BH96" s="1074"/>
      <c r="BI96" s="1074"/>
      <c r="BK96" s="173">
        <v>0.77225232198142413</v>
      </c>
      <c r="BL96" s="111" t="s">
        <v>1386</v>
      </c>
      <c r="BM96" s="111" t="s">
        <v>1387</v>
      </c>
      <c r="BN96" s="76">
        <v>1</v>
      </c>
      <c r="BO96" s="77" t="str">
        <f t="shared" si="26"/>
        <v>Satisfactorio</v>
      </c>
      <c r="BP96" s="88">
        <v>1</v>
      </c>
      <c r="BQ96" s="81" t="s">
        <v>103</v>
      </c>
      <c r="BR96" s="106">
        <v>54268534</v>
      </c>
      <c r="BS96" s="106">
        <v>40701400.5</v>
      </c>
      <c r="BT96" s="890"/>
      <c r="BU96" s="890"/>
      <c r="BV96" s="890"/>
      <c r="BX96" s="173">
        <f>((1068+173+94+3080)/5168)</f>
        <v>0.85429566563467496</v>
      </c>
      <c r="BY96" s="111" t="s">
        <v>1388</v>
      </c>
      <c r="BZ96" s="111" t="s">
        <v>1389</v>
      </c>
      <c r="CA96" s="76">
        <f>IFERROR(BX96/AB96,"No reporta avance para el período")</f>
        <v>0.85429566563467496</v>
      </c>
      <c r="CB96" s="77" t="str">
        <f t="shared" si="32"/>
        <v>Medio</v>
      </c>
      <c r="CC96" s="88">
        <f>+IFERROR(SUM($AK96,$AW96,$BI96,$BV96,$CH96,$CQ96,$DD96,$DP96,$EB96,$EO96,$FA96,$FM96),0)</f>
        <v>0.53</v>
      </c>
      <c r="CD96" s="110" t="s">
        <v>1390</v>
      </c>
      <c r="CE96" s="175">
        <v>54268534</v>
      </c>
      <c r="CF96" s="175">
        <v>40701400.5</v>
      </c>
      <c r="CG96" s="84">
        <v>0</v>
      </c>
      <c r="CH96" s="84">
        <v>0</v>
      </c>
      <c r="CI96" s="84">
        <v>0</v>
      </c>
      <c r="CK96" s="672" t="s">
        <v>475</v>
      </c>
      <c r="CL96" s="673" t="s">
        <v>2686</v>
      </c>
    </row>
    <row r="97" spans="1:90" ht="169.5" customHeight="1" x14ac:dyDescent="0.35">
      <c r="A97" s="401"/>
      <c r="B97" s="362" t="s">
        <v>1111</v>
      </c>
      <c r="C97" s="60" t="s">
        <v>137</v>
      </c>
      <c r="D97" s="363" t="s">
        <v>138</v>
      </c>
      <c r="E97" s="364" t="s">
        <v>1391</v>
      </c>
      <c r="F97" s="363" t="s">
        <v>1392</v>
      </c>
      <c r="G97" s="365">
        <v>1</v>
      </c>
      <c r="H97" s="404" t="s">
        <v>1393</v>
      </c>
      <c r="I97" s="352" t="s">
        <v>212</v>
      </c>
      <c r="J97" s="350" t="s">
        <v>1394</v>
      </c>
      <c r="K97" s="366" t="s">
        <v>119</v>
      </c>
      <c r="L97" s="366" t="s">
        <v>1395</v>
      </c>
      <c r="M97" s="367" t="s">
        <v>418</v>
      </c>
      <c r="N97" s="369">
        <v>44946</v>
      </c>
      <c r="O97" s="370">
        <v>45275</v>
      </c>
      <c r="P97" s="371" t="s">
        <v>97</v>
      </c>
      <c r="Q97" s="372" t="s">
        <v>263</v>
      </c>
      <c r="R97" s="373" t="s">
        <v>263</v>
      </c>
      <c r="S97" s="364" t="s">
        <v>263</v>
      </c>
      <c r="T97" s="375">
        <v>0.3</v>
      </c>
      <c r="U97" s="364" t="s">
        <v>263</v>
      </c>
      <c r="V97" s="373" t="s">
        <v>263</v>
      </c>
      <c r="W97" s="364" t="s">
        <v>263</v>
      </c>
      <c r="X97" s="375">
        <v>0.6</v>
      </c>
      <c r="Y97" s="364" t="s">
        <v>263</v>
      </c>
      <c r="Z97" s="373" t="s">
        <v>263</v>
      </c>
      <c r="AA97" s="364" t="s">
        <v>263</v>
      </c>
      <c r="AB97" s="376">
        <v>1</v>
      </c>
      <c r="AC97" s="377" t="s">
        <v>1304</v>
      </c>
      <c r="AD97" s="377" t="s">
        <v>1119</v>
      </c>
      <c r="AE97" s="377" t="s">
        <v>1396</v>
      </c>
      <c r="AF97" s="377" t="s">
        <v>104</v>
      </c>
      <c r="AG97" s="377" t="s">
        <v>104</v>
      </c>
      <c r="AH97" s="389">
        <v>48000000</v>
      </c>
      <c r="AI97" s="701"/>
      <c r="AJ97" s="1168"/>
      <c r="AK97" s="230">
        <v>0</v>
      </c>
      <c r="AL97" s="258" t="s">
        <v>103</v>
      </c>
      <c r="AM97" s="258" t="s">
        <v>103</v>
      </c>
      <c r="AN97" s="274" t="str">
        <f t="shared" si="14"/>
        <v>No reporta avance para el período</v>
      </c>
      <c r="AO97" s="73" t="str">
        <f t="shared" si="27"/>
        <v>No Aplica</v>
      </c>
      <c r="AP97" s="276">
        <f>+IFERROR(SUM($BJ97,$AX97,#REF!),0)</f>
        <v>0</v>
      </c>
      <c r="AQ97" s="166" t="s">
        <v>104</v>
      </c>
      <c r="AR97" s="294">
        <v>48000000</v>
      </c>
      <c r="AS97" s="294">
        <v>12000000</v>
      </c>
      <c r="AT97" s="294">
        <v>0</v>
      </c>
      <c r="AU97" s="294">
        <v>0</v>
      </c>
      <c r="AV97" s="380">
        <v>0</v>
      </c>
      <c r="AW97" s="1185"/>
      <c r="AX97" s="244">
        <v>0.25</v>
      </c>
      <c r="AY97" s="342" t="s">
        <v>1397</v>
      </c>
      <c r="AZ97" s="342" t="s">
        <v>1398</v>
      </c>
      <c r="BA97" s="76">
        <v>1</v>
      </c>
      <c r="BB97" s="77" t="str">
        <f t="shared" si="29"/>
        <v>Satisfactorio</v>
      </c>
      <c r="BC97" s="88">
        <f>+IFERROR(SUM($AK97,$AX97,$BK97,$BX97,#REF!,$CU97),0)</f>
        <v>0</v>
      </c>
      <c r="BD97" s="103" t="s">
        <v>103</v>
      </c>
      <c r="BE97" s="278">
        <v>48000000</v>
      </c>
      <c r="BF97" s="278">
        <v>24000000</v>
      </c>
      <c r="BG97" s="1072"/>
      <c r="BH97" s="1074"/>
      <c r="BI97" s="1074"/>
      <c r="BK97" s="173">
        <f>3/4</f>
        <v>0.75</v>
      </c>
      <c r="BL97" s="111" t="s">
        <v>1399</v>
      </c>
      <c r="BM97" s="111" t="s">
        <v>1400</v>
      </c>
      <c r="BN97" s="76">
        <f>IFERROR(BK97/X97,"No reporta avance para el período")</f>
        <v>1.25</v>
      </c>
      <c r="BO97" s="77" t="str">
        <f t="shared" si="26"/>
        <v>Satisfactorio</v>
      </c>
      <c r="BP97" s="88">
        <f>+IFERROR(SUM($AK97,$AX97,$BK97,$BX97,#REF!,$CU97,$DH97,$DU97,$EH97),0)</f>
        <v>0</v>
      </c>
      <c r="BQ97" s="110" t="s">
        <v>1401</v>
      </c>
      <c r="BR97" s="106">
        <v>48000000</v>
      </c>
      <c r="BS97" s="106">
        <v>36000000</v>
      </c>
      <c r="BT97" s="890"/>
      <c r="BU97" s="890"/>
      <c r="BV97" s="890"/>
      <c r="BX97" s="173">
        <v>1</v>
      </c>
      <c r="BY97" s="111" t="s">
        <v>1402</v>
      </c>
      <c r="BZ97" s="111" t="s">
        <v>1403</v>
      </c>
      <c r="CA97" s="76">
        <v>1</v>
      </c>
      <c r="CB97" s="77" t="str">
        <f t="shared" si="32"/>
        <v>Satisfactorio</v>
      </c>
      <c r="CC97" s="76">
        <v>1</v>
      </c>
      <c r="CD97" s="81" t="s">
        <v>103</v>
      </c>
      <c r="CE97" s="175">
        <v>48000000</v>
      </c>
      <c r="CF97" s="175">
        <v>36000000</v>
      </c>
      <c r="CG97" s="84">
        <v>0</v>
      </c>
      <c r="CH97" s="84">
        <v>0</v>
      </c>
      <c r="CI97" s="84">
        <v>0</v>
      </c>
      <c r="CK97" s="672" t="s">
        <v>475</v>
      </c>
      <c r="CL97" s="673" t="s">
        <v>2687</v>
      </c>
    </row>
    <row r="98" spans="1:90" ht="153" customHeight="1" x14ac:dyDescent="0.35">
      <c r="A98" s="401"/>
      <c r="B98" s="362" t="s">
        <v>1111</v>
      </c>
      <c r="C98" s="60" t="s">
        <v>137</v>
      </c>
      <c r="D98" s="363" t="s">
        <v>138</v>
      </c>
      <c r="E98" s="364" t="s">
        <v>1404</v>
      </c>
      <c r="F98" s="363" t="s">
        <v>1405</v>
      </c>
      <c r="G98" s="365">
        <v>1</v>
      </c>
      <c r="H98" s="408" t="s">
        <v>1406</v>
      </c>
      <c r="I98" s="409" t="s">
        <v>212</v>
      </c>
      <c r="J98" s="368" t="s">
        <v>1407</v>
      </c>
      <c r="K98" s="366" t="s">
        <v>119</v>
      </c>
      <c r="L98" s="366" t="s">
        <v>1408</v>
      </c>
      <c r="M98" s="367" t="s">
        <v>445</v>
      </c>
      <c r="N98" s="369">
        <v>44946</v>
      </c>
      <c r="O98" s="370">
        <v>45275</v>
      </c>
      <c r="P98" s="371" t="s">
        <v>97</v>
      </c>
      <c r="Q98" s="372" t="s">
        <v>263</v>
      </c>
      <c r="R98" s="373" t="s">
        <v>263</v>
      </c>
      <c r="S98" s="364" t="s">
        <v>263</v>
      </c>
      <c r="T98" s="375">
        <v>0.3</v>
      </c>
      <c r="U98" s="364" t="s">
        <v>263</v>
      </c>
      <c r="V98" s="373" t="s">
        <v>263</v>
      </c>
      <c r="W98" s="364" t="s">
        <v>263</v>
      </c>
      <c r="X98" s="375">
        <v>0.6</v>
      </c>
      <c r="Y98" s="364" t="s">
        <v>263</v>
      </c>
      <c r="Z98" s="373" t="s">
        <v>263</v>
      </c>
      <c r="AA98" s="364" t="s">
        <v>263</v>
      </c>
      <c r="AB98" s="376">
        <v>1</v>
      </c>
      <c r="AC98" s="377" t="s">
        <v>1304</v>
      </c>
      <c r="AD98" s="377" t="s">
        <v>1119</v>
      </c>
      <c r="AE98" s="377" t="s">
        <v>1396</v>
      </c>
      <c r="AF98" s="377" t="s">
        <v>104</v>
      </c>
      <c r="AG98" s="377" t="s">
        <v>104</v>
      </c>
      <c r="AH98" s="389">
        <f>48000000</f>
        <v>48000000</v>
      </c>
      <c r="AI98" s="701">
        <v>0</v>
      </c>
      <c r="AJ98" s="1168"/>
      <c r="AK98" s="230">
        <v>0</v>
      </c>
      <c r="AL98" s="258" t="s">
        <v>103</v>
      </c>
      <c r="AM98" s="258" t="s">
        <v>103</v>
      </c>
      <c r="AN98" s="274" t="str">
        <f t="shared" ref="AN98:AN106" si="34">IFERROR(AK98/S98,"No reporta avance para el período")</f>
        <v>No reporta avance para el período</v>
      </c>
      <c r="AO98" s="73" t="str">
        <f t="shared" si="27"/>
        <v>No Aplica</v>
      </c>
      <c r="AP98" s="276">
        <f>+IFERROR(SUM($AK98,$AX98,$BJ98),0)</f>
        <v>0.33</v>
      </c>
      <c r="AQ98" s="166" t="s">
        <v>104</v>
      </c>
      <c r="AR98" s="294">
        <v>48000000</v>
      </c>
      <c r="AS98" s="294">
        <v>12000000</v>
      </c>
      <c r="AT98" s="294">
        <v>0</v>
      </c>
      <c r="AU98" s="294">
        <v>0</v>
      </c>
      <c r="AV98" s="380">
        <v>0</v>
      </c>
      <c r="AW98" s="1185"/>
      <c r="AX98" s="230">
        <v>0.33</v>
      </c>
      <c r="AY98" s="176" t="s">
        <v>1409</v>
      </c>
      <c r="AZ98" s="176" t="s">
        <v>1410</v>
      </c>
      <c r="BA98" s="76">
        <v>1</v>
      </c>
      <c r="BB98" s="77" t="str">
        <f t="shared" si="29"/>
        <v>Satisfactorio</v>
      </c>
      <c r="BC98" s="88">
        <f>+IFERROR(SUM($AK98,$AX98,$BK98,$BX98,#REF!,$CU98),0)</f>
        <v>0</v>
      </c>
      <c r="BD98" s="103" t="s">
        <v>103</v>
      </c>
      <c r="BE98" s="278">
        <v>48000000</v>
      </c>
      <c r="BF98" s="278">
        <v>24000000</v>
      </c>
      <c r="BG98" s="1073"/>
      <c r="BH98" s="1075"/>
      <c r="BI98" s="1074"/>
      <c r="BK98" s="214">
        <f>2/3</f>
        <v>0.66666666666666663</v>
      </c>
      <c r="BL98" s="111" t="s">
        <v>1411</v>
      </c>
      <c r="BM98" s="111" t="s">
        <v>1412</v>
      </c>
      <c r="BN98" s="76">
        <f>IFERROR(BK98/X98,"No reporta avance para el período")</f>
        <v>1.1111111111111112</v>
      </c>
      <c r="BO98" s="77" t="str">
        <f t="shared" si="26"/>
        <v>Satisfactorio</v>
      </c>
      <c r="BP98" s="88">
        <f>+IFERROR(SUM($AK98,$AX98,$BK98,$BX98,#REF!,$CU98,$DH98,$DU98,$EH98),0)</f>
        <v>0</v>
      </c>
      <c r="BQ98" s="110" t="s">
        <v>1413</v>
      </c>
      <c r="BR98" s="106">
        <v>48000000</v>
      </c>
      <c r="BS98" s="106">
        <v>36000000</v>
      </c>
      <c r="BT98" s="860"/>
      <c r="BU98" s="860"/>
      <c r="BV98" s="860"/>
      <c r="BX98" s="173">
        <v>1</v>
      </c>
      <c r="BY98" s="111" t="s">
        <v>1414</v>
      </c>
      <c r="BZ98" s="111" t="s">
        <v>1408</v>
      </c>
      <c r="CA98" s="76">
        <v>1</v>
      </c>
      <c r="CB98" s="77" t="str">
        <f t="shared" si="32"/>
        <v>Satisfactorio</v>
      </c>
      <c r="CC98" s="76">
        <v>1</v>
      </c>
      <c r="CD98" s="81" t="s">
        <v>103</v>
      </c>
      <c r="CE98" s="175">
        <v>48000000</v>
      </c>
      <c r="CF98" s="175">
        <v>36000000</v>
      </c>
      <c r="CG98" s="84">
        <v>0</v>
      </c>
      <c r="CH98" s="84">
        <v>0</v>
      </c>
      <c r="CI98" s="84">
        <v>0</v>
      </c>
      <c r="CK98" s="672" t="s">
        <v>475</v>
      </c>
      <c r="CL98" s="673" t="s">
        <v>1415</v>
      </c>
    </row>
    <row r="99" spans="1:90" ht="115.5" customHeight="1" x14ac:dyDescent="0.35">
      <c r="B99" s="59" t="s">
        <v>1416</v>
      </c>
      <c r="C99" s="60" t="s">
        <v>1417</v>
      </c>
      <c r="D99" s="60" t="s">
        <v>1418</v>
      </c>
      <c r="E99" s="61" t="s">
        <v>1419</v>
      </c>
      <c r="F99" s="60" t="s">
        <v>259</v>
      </c>
      <c r="G99" s="410">
        <v>7</v>
      </c>
      <c r="H99" s="62" t="s">
        <v>1420</v>
      </c>
      <c r="I99" s="683" t="s">
        <v>212</v>
      </c>
      <c r="J99" s="62" t="s">
        <v>1421</v>
      </c>
      <c r="K99" s="62" t="s">
        <v>94</v>
      </c>
      <c r="L99" s="62" t="s">
        <v>1422</v>
      </c>
      <c r="M99" s="60" t="s">
        <v>96</v>
      </c>
      <c r="N99" s="17">
        <v>44958</v>
      </c>
      <c r="O99" s="10">
        <v>45205</v>
      </c>
      <c r="P99" s="119" t="s">
        <v>419</v>
      </c>
      <c r="Q99" s="149" t="s">
        <v>263</v>
      </c>
      <c r="R99" s="411" t="s">
        <v>263</v>
      </c>
      <c r="S99" s="149" t="s">
        <v>263</v>
      </c>
      <c r="T99" s="411" t="s">
        <v>263</v>
      </c>
      <c r="U99" s="149">
        <v>1</v>
      </c>
      <c r="V99" s="411">
        <v>1</v>
      </c>
      <c r="W99" s="149">
        <v>1</v>
      </c>
      <c r="X99" s="411">
        <v>2</v>
      </c>
      <c r="Y99" s="149">
        <v>1</v>
      </c>
      <c r="Z99" s="411">
        <v>1</v>
      </c>
      <c r="AA99" s="149" t="s">
        <v>263</v>
      </c>
      <c r="AB99" s="412" t="s">
        <v>263</v>
      </c>
      <c r="AC99" s="67" t="s">
        <v>98</v>
      </c>
      <c r="AD99" s="68" t="s">
        <v>99</v>
      </c>
      <c r="AE99" s="413" t="s">
        <v>100</v>
      </c>
      <c r="AF99" s="70" t="s">
        <v>104</v>
      </c>
      <c r="AG99" s="69" t="s">
        <v>104</v>
      </c>
      <c r="AH99" s="730">
        <v>275940421.80000007</v>
      </c>
      <c r="AI99" s="730">
        <v>146765000</v>
      </c>
      <c r="AJ99" s="1168"/>
      <c r="AK99" s="103">
        <v>0</v>
      </c>
      <c r="AL99" s="124" t="s">
        <v>103</v>
      </c>
      <c r="AM99" s="124" t="s">
        <v>103</v>
      </c>
      <c r="AN99" s="164" t="str">
        <f t="shared" si="34"/>
        <v>No reporta avance para el período</v>
      </c>
      <c r="AO99" s="73" t="str">
        <f t="shared" si="27"/>
        <v>No Aplica</v>
      </c>
      <c r="AP99" s="345">
        <f>+IFERROR(SUM($AK99,$AX99,$BK99),0)</f>
        <v>2</v>
      </c>
      <c r="AQ99" s="166"/>
      <c r="AR99" s="294">
        <v>302714090</v>
      </c>
      <c r="AS99" s="294">
        <v>76048687</v>
      </c>
      <c r="AT99" s="1031">
        <v>264840000</v>
      </c>
      <c r="AU99" s="1031">
        <v>264840000</v>
      </c>
      <c r="AV99" s="892">
        <v>24710000</v>
      </c>
      <c r="AW99" s="1185"/>
      <c r="AX99" s="360">
        <f>1/1</f>
        <v>1</v>
      </c>
      <c r="AY99" s="342" t="s">
        <v>1423</v>
      </c>
      <c r="AZ99" s="342" t="s">
        <v>1424</v>
      </c>
      <c r="BA99" s="76">
        <f>IFERROR(AX99/V99,"No reporta avance para el período")</f>
        <v>1</v>
      </c>
      <c r="BB99" s="77" t="str">
        <f t="shared" si="29"/>
        <v>Satisfactorio</v>
      </c>
      <c r="BC99" s="80">
        <v>2</v>
      </c>
      <c r="BD99" s="103" t="s">
        <v>103</v>
      </c>
      <c r="BE99" s="414" t="s">
        <v>1425</v>
      </c>
      <c r="BF99" s="415" t="s">
        <v>1426</v>
      </c>
      <c r="BG99" s="1065">
        <v>264840000</v>
      </c>
      <c r="BH99" s="1067">
        <v>264840000</v>
      </c>
      <c r="BI99" s="1069">
        <v>98840000</v>
      </c>
      <c r="BK99" s="360">
        <v>1</v>
      </c>
      <c r="BL99" s="342" t="s">
        <v>1427</v>
      </c>
      <c r="BM99" s="342" t="s">
        <v>1428</v>
      </c>
      <c r="BN99" s="76">
        <f>IFERROR(BK99/Y99,"No reporta avance para el período")</f>
        <v>1</v>
      </c>
      <c r="BO99" s="77" t="str">
        <f t="shared" si="26"/>
        <v>Satisfactorio</v>
      </c>
      <c r="BP99" s="80">
        <f>+IFERROR(SUM($AK99,$AX99,$BK99,$BX99,#REF!,$CU99,$DH99,$DU99,$EH99),0)</f>
        <v>0</v>
      </c>
      <c r="BQ99" s="81" t="s">
        <v>103</v>
      </c>
      <c r="BR99" s="416" t="s">
        <v>1429</v>
      </c>
      <c r="BS99" s="417" t="s">
        <v>1430</v>
      </c>
      <c r="BT99" s="859" t="s">
        <v>1431</v>
      </c>
      <c r="BU99" s="859" t="s">
        <v>1431</v>
      </c>
      <c r="BV99" s="859" t="s">
        <v>1432</v>
      </c>
      <c r="BX99" s="360">
        <v>1</v>
      </c>
      <c r="BY99" s="342" t="s">
        <v>1433</v>
      </c>
      <c r="BZ99" s="342" t="s">
        <v>1434</v>
      </c>
      <c r="CA99" s="203">
        <f>IFERROR(BX99/Z99,"No reporta avance para el período")</f>
        <v>1</v>
      </c>
      <c r="CB99" s="320" t="str">
        <f t="shared" si="32"/>
        <v>Satisfactorio</v>
      </c>
      <c r="CC99" s="287">
        <v>7</v>
      </c>
      <c r="CD99" s="394" t="s">
        <v>103</v>
      </c>
      <c r="CE99" s="360" t="s">
        <v>1435</v>
      </c>
      <c r="CF99" s="222" t="s">
        <v>1436</v>
      </c>
      <c r="CG99" s="836">
        <v>264840000</v>
      </c>
      <c r="CH99" s="836">
        <v>264840000</v>
      </c>
      <c r="CI99" s="836">
        <v>247100000</v>
      </c>
      <c r="CK99" s="672" t="s">
        <v>877</v>
      </c>
      <c r="CL99" s="673" t="s">
        <v>1437</v>
      </c>
    </row>
    <row r="100" spans="1:90" ht="51" customHeight="1" x14ac:dyDescent="0.35">
      <c r="B100" s="59" t="s">
        <v>1416</v>
      </c>
      <c r="C100" s="60" t="s">
        <v>1417</v>
      </c>
      <c r="D100" s="60" t="s">
        <v>1418</v>
      </c>
      <c r="E100" s="61" t="s">
        <v>1438</v>
      </c>
      <c r="F100" s="60" t="s">
        <v>259</v>
      </c>
      <c r="G100" s="410">
        <v>2</v>
      </c>
      <c r="H100" s="62" t="s">
        <v>1439</v>
      </c>
      <c r="I100" s="683" t="s">
        <v>212</v>
      </c>
      <c r="J100" s="62" t="s">
        <v>1440</v>
      </c>
      <c r="K100" s="62" t="s">
        <v>94</v>
      </c>
      <c r="L100" s="62" t="s">
        <v>1441</v>
      </c>
      <c r="M100" s="60" t="s">
        <v>96</v>
      </c>
      <c r="N100" s="4">
        <v>45170</v>
      </c>
      <c r="O100" s="4">
        <v>45289</v>
      </c>
      <c r="P100" s="119" t="s">
        <v>121</v>
      </c>
      <c r="Q100" s="149" t="s">
        <v>263</v>
      </c>
      <c r="R100" s="411" t="s">
        <v>263</v>
      </c>
      <c r="S100" s="149" t="s">
        <v>263</v>
      </c>
      <c r="T100" s="411" t="s">
        <v>263</v>
      </c>
      <c r="U100" s="149" t="s">
        <v>263</v>
      </c>
      <c r="V100" s="411" t="s">
        <v>263</v>
      </c>
      <c r="W100" s="149" t="s">
        <v>263</v>
      </c>
      <c r="X100" s="411" t="s">
        <v>263</v>
      </c>
      <c r="Y100" s="149" t="s">
        <v>263</v>
      </c>
      <c r="Z100" s="411" t="s">
        <v>263</v>
      </c>
      <c r="AA100" s="149" t="s">
        <v>263</v>
      </c>
      <c r="AB100" s="412">
        <v>2</v>
      </c>
      <c r="AC100" s="67" t="s">
        <v>98</v>
      </c>
      <c r="AD100" s="68" t="s">
        <v>99</v>
      </c>
      <c r="AE100" s="413" t="s">
        <v>100</v>
      </c>
      <c r="AF100" s="70" t="s">
        <v>104</v>
      </c>
      <c r="AG100" s="69" t="s">
        <v>104</v>
      </c>
      <c r="AH100" s="730">
        <v>81861772.679999992</v>
      </c>
      <c r="AI100" s="730">
        <v>118075000</v>
      </c>
      <c r="AJ100" s="1168"/>
      <c r="AK100" s="103">
        <v>0</v>
      </c>
      <c r="AL100" s="124" t="s">
        <v>103</v>
      </c>
      <c r="AM100" s="124" t="s">
        <v>103</v>
      </c>
      <c r="AN100" s="164" t="str">
        <f t="shared" si="34"/>
        <v>No reporta avance para el período</v>
      </c>
      <c r="AO100" s="73" t="str">
        <f t="shared" si="27"/>
        <v>No Aplica</v>
      </c>
      <c r="AP100" s="345">
        <f>+IFERROR(SUM($AK100,$AX100,$BK100),0)</f>
        <v>0</v>
      </c>
      <c r="AQ100" s="166"/>
      <c r="AR100" s="294">
        <v>79791412</v>
      </c>
      <c r="AS100" s="294">
        <v>20318018</v>
      </c>
      <c r="AT100" s="1008"/>
      <c r="AU100" s="1008"/>
      <c r="AV100" s="894"/>
      <c r="AW100" s="1185"/>
      <c r="AX100" s="290">
        <v>0</v>
      </c>
      <c r="AY100" s="124" t="s">
        <v>103</v>
      </c>
      <c r="AZ100" s="124" t="s">
        <v>103</v>
      </c>
      <c r="BA100" s="76" t="str">
        <f>IFERROR(AX100/V100,"No reporta avance para el período")</f>
        <v>No reporta avance para el período</v>
      </c>
      <c r="BB100" s="77" t="str">
        <f t="shared" si="29"/>
        <v>No Aplica</v>
      </c>
      <c r="BC100" s="80">
        <f>+IFERROR(SUM($AK100,$AX100,$BK100,$BX100,#REF!,$CU100),0)</f>
        <v>0</v>
      </c>
      <c r="BD100" s="103" t="s">
        <v>103</v>
      </c>
      <c r="BE100" s="221">
        <v>92259119</v>
      </c>
      <c r="BF100" s="418">
        <v>55458192</v>
      </c>
      <c r="BG100" s="1066"/>
      <c r="BH100" s="1068"/>
      <c r="BI100" s="1070"/>
      <c r="BK100" s="124">
        <v>0</v>
      </c>
      <c r="BL100" s="176" t="s">
        <v>1442</v>
      </c>
      <c r="BM100" s="124" t="s">
        <v>103</v>
      </c>
      <c r="BN100" s="76" t="str">
        <f>IFERROR(BK100/#REF!,"No reporta avance para el período")</f>
        <v>No reporta avance para el período</v>
      </c>
      <c r="BO100" s="77" t="str">
        <f t="shared" si="26"/>
        <v>No Aplica</v>
      </c>
      <c r="BP100" s="80">
        <f>+IFERROR(SUM($AK100,$AX100,$BK100,$BX100,#REF!,$CU100,$DH100,$DU100,$EH100),0)</f>
        <v>0</v>
      </c>
      <c r="BQ100" s="110" t="s">
        <v>734</v>
      </c>
      <c r="BR100" s="419" t="s">
        <v>1443</v>
      </c>
      <c r="BS100" s="420" t="s">
        <v>1444</v>
      </c>
      <c r="BT100" s="860"/>
      <c r="BU100" s="860"/>
      <c r="BV100" s="860"/>
      <c r="BX100" s="722">
        <v>2</v>
      </c>
      <c r="BY100" s="176" t="s">
        <v>1445</v>
      </c>
      <c r="BZ100" s="176" t="s">
        <v>1446</v>
      </c>
      <c r="CA100" s="203">
        <f>IFERROR(BX100/AB100,"No reporta avance para el período")</f>
        <v>1</v>
      </c>
      <c r="CB100" s="320" t="str">
        <f t="shared" si="32"/>
        <v>Satisfactorio</v>
      </c>
      <c r="CC100" s="287">
        <v>2</v>
      </c>
      <c r="CD100" s="394" t="s">
        <v>103</v>
      </c>
      <c r="CE100" s="722" t="s">
        <v>1447</v>
      </c>
      <c r="CF100" s="258" t="s">
        <v>1448</v>
      </c>
      <c r="CG100" s="838"/>
      <c r="CH100" s="838"/>
      <c r="CI100" s="838"/>
      <c r="CK100" s="672" t="s">
        <v>877</v>
      </c>
      <c r="CL100" s="673" t="s">
        <v>1449</v>
      </c>
    </row>
    <row r="101" spans="1:90" ht="51" customHeight="1" x14ac:dyDescent="0.35">
      <c r="B101" s="59" t="s">
        <v>1416</v>
      </c>
      <c r="C101" s="60" t="s">
        <v>1417</v>
      </c>
      <c r="D101" s="60" t="s">
        <v>1450</v>
      </c>
      <c r="E101" s="61" t="s">
        <v>1451</v>
      </c>
      <c r="F101" s="60" t="s">
        <v>259</v>
      </c>
      <c r="G101" s="410">
        <v>1</v>
      </c>
      <c r="H101" s="62" t="s">
        <v>1452</v>
      </c>
      <c r="I101" s="683" t="s">
        <v>92</v>
      </c>
      <c r="J101" s="62" t="s">
        <v>1453</v>
      </c>
      <c r="K101" s="62" t="s">
        <v>729</v>
      </c>
      <c r="L101" s="62" t="s">
        <v>1454</v>
      </c>
      <c r="M101" s="60" t="s">
        <v>96</v>
      </c>
      <c r="N101" s="4">
        <v>44937</v>
      </c>
      <c r="O101" s="7">
        <v>45128</v>
      </c>
      <c r="P101" s="119" t="s">
        <v>121</v>
      </c>
      <c r="Q101" s="149" t="s">
        <v>263</v>
      </c>
      <c r="R101" s="411" t="s">
        <v>263</v>
      </c>
      <c r="S101" s="149" t="s">
        <v>263</v>
      </c>
      <c r="T101" s="411" t="s">
        <v>263</v>
      </c>
      <c r="U101" s="149" t="s">
        <v>263</v>
      </c>
      <c r="V101" s="411" t="s">
        <v>263</v>
      </c>
      <c r="W101" s="149">
        <v>1</v>
      </c>
      <c r="X101" s="411" t="s">
        <v>263</v>
      </c>
      <c r="Y101" s="149" t="s">
        <v>263</v>
      </c>
      <c r="Z101" s="411" t="s">
        <v>263</v>
      </c>
      <c r="AA101" s="149" t="s">
        <v>263</v>
      </c>
      <c r="AB101" s="412" t="s">
        <v>263</v>
      </c>
      <c r="AC101" s="67" t="s">
        <v>98</v>
      </c>
      <c r="AD101" s="68" t="s">
        <v>99</v>
      </c>
      <c r="AE101" s="413" t="s">
        <v>100</v>
      </c>
      <c r="AF101" s="70" t="s">
        <v>104</v>
      </c>
      <c r="AG101" s="69" t="s">
        <v>104</v>
      </c>
      <c r="AH101" s="730">
        <v>87558237.359999985</v>
      </c>
      <c r="AI101" s="730">
        <v>23695875</v>
      </c>
      <c r="AJ101" s="1168"/>
      <c r="AK101" s="103">
        <v>0</v>
      </c>
      <c r="AL101" s="124" t="s">
        <v>103</v>
      </c>
      <c r="AM101" s="124" t="s">
        <v>103</v>
      </c>
      <c r="AN101" s="164" t="str">
        <f t="shared" si="34"/>
        <v>No reporta avance para el período</v>
      </c>
      <c r="AO101" s="73" t="str">
        <f t="shared" si="27"/>
        <v>No Aplica</v>
      </c>
      <c r="AP101" s="345">
        <f>+IFERROR(SUM($AK101,$AX101,$BK101),0)</f>
        <v>1</v>
      </c>
      <c r="AQ101" s="166"/>
      <c r="AR101" s="294">
        <v>85487877</v>
      </c>
      <c r="AS101" s="422">
        <v>21742134</v>
      </c>
      <c r="AT101" s="423">
        <v>23695875</v>
      </c>
      <c r="AU101" s="424">
        <v>23695875</v>
      </c>
      <c r="AV101" s="380">
        <v>2256750</v>
      </c>
      <c r="AW101" s="1185"/>
      <c r="AX101" s="290">
        <v>0</v>
      </c>
      <c r="AY101" s="124" t="s">
        <v>103</v>
      </c>
      <c r="AZ101" s="124" t="s">
        <v>103</v>
      </c>
      <c r="BA101" s="76" t="str">
        <f>IFERROR(AX101/V101,"No reporta avance para el período")</f>
        <v>No reporta avance para el período</v>
      </c>
      <c r="BB101" s="77" t="str">
        <f t="shared" si="29"/>
        <v>No Aplica</v>
      </c>
      <c r="BC101" s="80">
        <f>+IFERROR(SUM($AK101,$AX101,$BK101,$BX101,#REF!,$CU101),0)</f>
        <v>0</v>
      </c>
      <c r="BD101" s="103" t="s">
        <v>103</v>
      </c>
      <c r="BE101" s="221">
        <v>98788407</v>
      </c>
      <c r="BF101" s="186">
        <v>59325236</v>
      </c>
      <c r="BG101" s="425">
        <v>23695875</v>
      </c>
      <c r="BH101" s="426">
        <v>23695875</v>
      </c>
      <c r="BI101" s="426">
        <v>9027000</v>
      </c>
      <c r="BK101" s="722">
        <v>1</v>
      </c>
      <c r="BL101" s="124" t="s">
        <v>1455</v>
      </c>
      <c r="BM101" s="124" t="s">
        <v>1455</v>
      </c>
      <c r="BN101" s="76">
        <f>IFERROR(BK101/W101,"No reporta avance para el período")</f>
        <v>1</v>
      </c>
      <c r="BO101" s="77" t="str">
        <f t="shared" si="26"/>
        <v>Satisfactorio</v>
      </c>
      <c r="BP101" s="80">
        <f>+IFERROR(SUM($AK101,$AX101,$BK101,$BX101,#REF!,$CU101,$DH101,$DU101,$EH101),0)</f>
        <v>0</v>
      </c>
      <c r="BQ101" s="81" t="s">
        <v>103</v>
      </c>
      <c r="BR101" s="419" t="s">
        <v>1456</v>
      </c>
      <c r="BS101" s="420" t="s">
        <v>1457</v>
      </c>
      <c r="BT101" s="106" t="s">
        <v>1458</v>
      </c>
      <c r="BU101" s="106" t="s">
        <v>1458</v>
      </c>
      <c r="BV101" s="106" t="s">
        <v>1459</v>
      </c>
      <c r="BX101" s="360">
        <v>1</v>
      </c>
      <c r="BY101" s="342" t="s">
        <v>1460</v>
      </c>
      <c r="BZ101" s="421" t="s">
        <v>103</v>
      </c>
      <c r="CA101" s="203">
        <f>IFERROR(BX101/W101,"No reporta avance para el período")</f>
        <v>1</v>
      </c>
      <c r="CB101" s="320" t="str">
        <f t="shared" si="32"/>
        <v>Satisfactorio</v>
      </c>
      <c r="CC101" s="287">
        <v>1</v>
      </c>
      <c r="CD101" s="394" t="s">
        <v>103</v>
      </c>
      <c r="CE101" s="722" t="s">
        <v>1461</v>
      </c>
      <c r="CF101" s="258" t="s">
        <v>1462</v>
      </c>
      <c r="CG101" s="753">
        <v>23695875</v>
      </c>
      <c r="CH101" s="753">
        <v>23695875</v>
      </c>
      <c r="CI101" s="753">
        <v>22567500</v>
      </c>
      <c r="CK101" s="672" t="s">
        <v>877</v>
      </c>
      <c r="CL101" s="673" t="s">
        <v>1463</v>
      </c>
    </row>
    <row r="102" spans="1:90" ht="51" customHeight="1" x14ac:dyDescent="0.35">
      <c r="B102" s="59" t="s">
        <v>1416</v>
      </c>
      <c r="C102" s="60" t="s">
        <v>1417</v>
      </c>
      <c r="D102" s="60" t="s">
        <v>1464</v>
      </c>
      <c r="E102" s="61" t="s">
        <v>1465</v>
      </c>
      <c r="F102" s="60" t="s">
        <v>259</v>
      </c>
      <c r="G102" s="410">
        <v>1</v>
      </c>
      <c r="H102" s="62" t="s">
        <v>1466</v>
      </c>
      <c r="I102" s="683" t="s">
        <v>92</v>
      </c>
      <c r="J102" s="62" t="s">
        <v>1421</v>
      </c>
      <c r="K102" s="62" t="s">
        <v>729</v>
      </c>
      <c r="L102" s="62" t="s">
        <v>1467</v>
      </c>
      <c r="M102" s="60" t="s">
        <v>96</v>
      </c>
      <c r="N102" s="4">
        <v>45110</v>
      </c>
      <c r="O102" s="7">
        <v>45198</v>
      </c>
      <c r="P102" s="119" t="s">
        <v>121</v>
      </c>
      <c r="Q102" s="149" t="s">
        <v>263</v>
      </c>
      <c r="R102" s="411" t="s">
        <v>263</v>
      </c>
      <c r="S102" s="149" t="s">
        <v>263</v>
      </c>
      <c r="T102" s="411" t="s">
        <v>263</v>
      </c>
      <c r="U102" s="149" t="s">
        <v>263</v>
      </c>
      <c r="V102" s="411" t="s">
        <v>263</v>
      </c>
      <c r="W102" s="149" t="s">
        <v>263</v>
      </c>
      <c r="X102" s="411" t="s">
        <v>263</v>
      </c>
      <c r="Y102" s="149">
        <v>1</v>
      </c>
      <c r="Z102" s="411" t="s">
        <v>263</v>
      </c>
      <c r="AA102" s="149" t="s">
        <v>263</v>
      </c>
      <c r="AB102" s="412" t="s">
        <v>263</v>
      </c>
      <c r="AC102" s="67" t="s">
        <v>98</v>
      </c>
      <c r="AD102" s="68" t="s">
        <v>99</v>
      </c>
      <c r="AE102" s="413" t="s">
        <v>100</v>
      </c>
      <c r="AF102" s="70" t="s">
        <v>104</v>
      </c>
      <c r="AG102" s="69" t="s">
        <v>104</v>
      </c>
      <c r="AH102" s="730">
        <v>84287288.159999996</v>
      </c>
      <c r="AI102" s="730">
        <v>21063000</v>
      </c>
      <c r="AJ102" s="1168"/>
      <c r="AK102" s="103">
        <v>0</v>
      </c>
      <c r="AL102" s="124" t="s">
        <v>103</v>
      </c>
      <c r="AM102" s="124" t="s">
        <v>103</v>
      </c>
      <c r="AN102" s="164" t="str">
        <f t="shared" si="34"/>
        <v>No reporta avance para el período</v>
      </c>
      <c r="AO102" s="73" t="str">
        <f t="shared" si="27"/>
        <v>No Aplica</v>
      </c>
      <c r="AP102" s="345">
        <f>+IFERROR(SUM($AK102,$AX102,$BK102),0)</f>
        <v>1</v>
      </c>
      <c r="AQ102" s="166"/>
      <c r="AR102" s="294">
        <v>82216928</v>
      </c>
      <c r="AS102" s="294">
        <v>20924397</v>
      </c>
      <c r="AT102" s="427">
        <v>21063000</v>
      </c>
      <c r="AU102" s="719">
        <v>21063000</v>
      </c>
      <c r="AV102" s="380">
        <v>2006000</v>
      </c>
      <c r="AW102" s="1185"/>
      <c r="AX102" s="290">
        <v>0</v>
      </c>
      <c r="AY102" s="124" t="s">
        <v>103</v>
      </c>
      <c r="AZ102" s="124" t="s">
        <v>103</v>
      </c>
      <c r="BA102" s="76" t="str">
        <f t="shared" ref="BA102:BA103" si="35">IFERROR(AX102/V102,"No reporta avance para el período")</f>
        <v>No reporta avance para el período</v>
      </c>
      <c r="BB102" s="77" t="str">
        <f t="shared" si="29"/>
        <v>No Aplica</v>
      </c>
      <c r="BC102" s="80">
        <f>+IFERROR(SUM($AK102,$AX102,$BK102,$BX102,#REF!,$CU102),0)</f>
        <v>0</v>
      </c>
      <c r="BD102" s="103" t="s">
        <v>103</v>
      </c>
      <c r="BE102" s="221">
        <v>95039245</v>
      </c>
      <c r="BF102" s="186">
        <v>57104753</v>
      </c>
      <c r="BG102" s="425">
        <v>21063000</v>
      </c>
      <c r="BH102" s="426">
        <v>21063000</v>
      </c>
      <c r="BI102" s="426">
        <v>8024000</v>
      </c>
      <c r="BK102" s="722">
        <v>1</v>
      </c>
      <c r="BL102" s="176" t="s">
        <v>1468</v>
      </c>
      <c r="BM102" s="176" t="s">
        <v>1469</v>
      </c>
      <c r="BN102" s="76">
        <f>IFERROR(BK102/Y102,"No reporta avance para el período")</f>
        <v>1</v>
      </c>
      <c r="BO102" s="77" t="str">
        <f t="shared" si="26"/>
        <v>Satisfactorio</v>
      </c>
      <c r="BP102" s="80">
        <f>+IFERROR(SUM($AK102,$AX102,$BK102,$BX102,#REF!,$CU102,$DH102,$DU102,$EH102),0)</f>
        <v>0</v>
      </c>
      <c r="BQ102" s="81" t="s">
        <v>103</v>
      </c>
      <c r="BR102" s="419" t="s">
        <v>1470</v>
      </c>
      <c r="BS102" s="420" t="s">
        <v>1471</v>
      </c>
      <c r="BT102" s="106" t="s">
        <v>1472</v>
      </c>
      <c r="BU102" s="106" t="s">
        <v>1472</v>
      </c>
      <c r="BV102" s="106" t="s">
        <v>1473</v>
      </c>
      <c r="BX102" s="360">
        <v>1</v>
      </c>
      <c r="BY102" s="342" t="s">
        <v>1460</v>
      </c>
      <c r="BZ102" s="421" t="s">
        <v>103</v>
      </c>
      <c r="CA102" s="203">
        <f>IFERROR(BX102/Y102,"No reporta avance para el período")</f>
        <v>1</v>
      </c>
      <c r="CB102" s="320" t="str">
        <f t="shared" si="32"/>
        <v>Satisfactorio</v>
      </c>
      <c r="CC102" s="287">
        <v>1</v>
      </c>
      <c r="CD102" s="394" t="s">
        <v>103</v>
      </c>
      <c r="CE102" s="722" t="s">
        <v>1474</v>
      </c>
      <c r="CF102" s="258" t="s">
        <v>1475</v>
      </c>
      <c r="CG102" s="753">
        <v>21063000</v>
      </c>
      <c r="CH102" s="753">
        <v>21063000</v>
      </c>
      <c r="CI102" s="753">
        <v>20060000</v>
      </c>
      <c r="CK102" s="672" t="s">
        <v>877</v>
      </c>
      <c r="CL102" s="673" t="s">
        <v>1476</v>
      </c>
    </row>
    <row r="103" spans="1:90" ht="93" customHeight="1" x14ac:dyDescent="0.35">
      <c r="B103" s="59" t="s">
        <v>1416</v>
      </c>
      <c r="C103" s="60" t="s">
        <v>1417</v>
      </c>
      <c r="D103" s="60" t="s">
        <v>1477</v>
      </c>
      <c r="E103" s="61" t="s">
        <v>1478</v>
      </c>
      <c r="F103" s="60" t="s">
        <v>259</v>
      </c>
      <c r="G103" s="410">
        <v>3</v>
      </c>
      <c r="H103" s="62" t="s">
        <v>1479</v>
      </c>
      <c r="I103" s="683" t="s">
        <v>92</v>
      </c>
      <c r="J103" s="62" t="s">
        <v>1421</v>
      </c>
      <c r="K103" s="62" t="s">
        <v>729</v>
      </c>
      <c r="L103" s="62" t="s">
        <v>1480</v>
      </c>
      <c r="M103" s="60" t="s">
        <v>96</v>
      </c>
      <c r="N103" s="4">
        <v>44958</v>
      </c>
      <c r="O103" s="7">
        <v>45267</v>
      </c>
      <c r="P103" s="119" t="s">
        <v>419</v>
      </c>
      <c r="Q103" s="149" t="s">
        <v>263</v>
      </c>
      <c r="R103" s="411" t="s">
        <v>263</v>
      </c>
      <c r="S103" s="149" t="s">
        <v>263</v>
      </c>
      <c r="T103" s="411" t="s">
        <v>263</v>
      </c>
      <c r="U103" s="149" t="s">
        <v>263</v>
      </c>
      <c r="V103" s="411" t="s">
        <v>263</v>
      </c>
      <c r="W103" s="149" t="s">
        <v>263</v>
      </c>
      <c r="X103" s="411" t="s">
        <v>263</v>
      </c>
      <c r="Y103" s="149">
        <v>1</v>
      </c>
      <c r="Z103" s="411">
        <v>1</v>
      </c>
      <c r="AA103" s="149" t="s">
        <v>263</v>
      </c>
      <c r="AB103" s="412">
        <v>1</v>
      </c>
      <c r="AC103" s="67" t="s">
        <v>98</v>
      </c>
      <c r="AD103" s="68" t="s">
        <v>99</v>
      </c>
      <c r="AE103" s="413" t="s">
        <v>100</v>
      </c>
      <c r="AF103" s="70" t="s">
        <v>104</v>
      </c>
      <c r="AG103" s="69" t="s">
        <v>104</v>
      </c>
      <c r="AH103" s="730">
        <v>68555412.599999994</v>
      </c>
      <c r="AI103" s="730">
        <v>36604500</v>
      </c>
      <c r="AJ103" s="1168"/>
      <c r="AK103" s="103">
        <v>0</v>
      </c>
      <c r="AL103" s="124" t="s">
        <v>103</v>
      </c>
      <c r="AM103" s="124" t="s">
        <v>103</v>
      </c>
      <c r="AN103" s="164" t="str">
        <f t="shared" si="34"/>
        <v>No reporta avance para el período</v>
      </c>
      <c r="AO103" s="73" t="str">
        <f t="shared" si="27"/>
        <v>No Aplica</v>
      </c>
      <c r="AP103" s="345">
        <f>+IFERROR(SUM($AK103,$AX103,$BK103),0)</f>
        <v>1</v>
      </c>
      <c r="AQ103" s="166"/>
      <c r="AR103" s="294">
        <v>66485052</v>
      </c>
      <c r="AS103" s="294">
        <v>16991428</v>
      </c>
      <c r="AT103" s="428">
        <v>36604500</v>
      </c>
      <c r="AU103" s="429">
        <v>36604500</v>
      </c>
      <c r="AV103" s="430">
        <v>6366000</v>
      </c>
      <c r="AW103" s="1185"/>
      <c r="AX103" s="290">
        <v>0</v>
      </c>
      <c r="AY103" s="124" t="s">
        <v>103</v>
      </c>
      <c r="AZ103" s="124" t="s">
        <v>103</v>
      </c>
      <c r="BA103" s="76" t="str">
        <f t="shared" si="35"/>
        <v>No reporta avance para el período</v>
      </c>
      <c r="BB103" s="77" t="str">
        <f t="shared" si="29"/>
        <v>No Aplica</v>
      </c>
      <c r="BC103" s="80">
        <f>+IFERROR(SUM($AK103,$AX103,$BK103,$BX103,#REF!,$CU103),0)</f>
        <v>0</v>
      </c>
      <c r="BD103" s="103" t="s">
        <v>103</v>
      </c>
      <c r="BE103" s="221">
        <v>77007370</v>
      </c>
      <c r="BF103" s="186">
        <v>86185085</v>
      </c>
      <c r="BG103" s="431">
        <v>36604500</v>
      </c>
      <c r="BH103" s="432">
        <v>36604500</v>
      </c>
      <c r="BI103" s="432">
        <v>15915000</v>
      </c>
      <c r="BK103" s="722">
        <v>1</v>
      </c>
      <c r="BL103" s="176" t="s">
        <v>1481</v>
      </c>
      <c r="BM103" s="176" t="s">
        <v>1482</v>
      </c>
      <c r="BN103" s="76">
        <f>IFERROR(BK103/Y103,"No reporta avance para el período")</f>
        <v>1</v>
      </c>
      <c r="BO103" s="77" t="str">
        <f t="shared" si="26"/>
        <v>Satisfactorio</v>
      </c>
      <c r="BP103" s="80">
        <f>+IFERROR(SUM($AK103,$AX103,$BK103,$BX103,#REF!,$CU103,$DH103,$DU103,$EH103),0)</f>
        <v>0</v>
      </c>
      <c r="BQ103" s="81" t="s">
        <v>103</v>
      </c>
      <c r="BR103" s="419" t="s">
        <v>1483</v>
      </c>
      <c r="BS103" s="420" t="s">
        <v>1484</v>
      </c>
      <c r="BT103" s="106" t="s">
        <v>1485</v>
      </c>
      <c r="BU103" s="106" t="s">
        <v>1485</v>
      </c>
      <c r="BV103" s="106" t="s">
        <v>1486</v>
      </c>
      <c r="BX103" s="722">
        <v>1</v>
      </c>
      <c r="BY103" s="176" t="s">
        <v>1487</v>
      </c>
      <c r="BZ103" s="176" t="s">
        <v>1488</v>
      </c>
      <c r="CA103" s="203">
        <f>IFERROR(BX103/AB103,"No reporta avance para el período")</f>
        <v>1</v>
      </c>
      <c r="CB103" s="320" t="str">
        <f t="shared" si="32"/>
        <v>Satisfactorio</v>
      </c>
      <c r="CC103" s="287">
        <v>3</v>
      </c>
      <c r="CD103" s="394" t="s">
        <v>103</v>
      </c>
      <c r="CE103" s="722" t="s">
        <v>1489</v>
      </c>
      <c r="CF103" s="258" t="s">
        <v>1490</v>
      </c>
      <c r="CG103" s="753">
        <v>36604500</v>
      </c>
      <c r="CH103" s="753">
        <v>36604500</v>
      </c>
      <c r="CI103" s="753">
        <v>35013000</v>
      </c>
      <c r="CK103" s="672" t="s">
        <v>877</v>
      </c>
      <c r="CL103" s="673" t="s">
        <v>1491</v>
      </c>
    </row>
    <row r="104" spans="1:90" ht="135.75" customHeight="1" x14ac:dyDescent="0.35">
      <c r="B104" s="59" t="s">
        <v>1416</v>
      </c>
      <c r="C104" s="60" t="s">
        <v>1417</v>
      </c>
      <c r="D104" s="60" t="s">
        <v>1492</v>
      </c>
      <c r="E104" s="61" t="s">
        <v>1493</v>
      </c>
      <c r="F104" s="60" t="s">
        <v>259</v>
      </c>
      <c r="G104" s="410">
        <v>4</v>
      </c>
      <c r="H104" s="62" t="s">
        <v>1494</v>
      </c>
      <c r="I104" s="683" t="s">
        <v>92</v>
      </c>
      <c r="J104" s="62" t="s">
        <v>1421</v>
      </c>
      <c r="K104" s="62" t="s">
        <v>94</v>
      </c>
      <c r="L104" s="62" t="s">
        <v>1495</v>
      </c>
      <c r="M104" s="60" t="s">
        <v>96</v>
      </c>
      <c r="N104" s="4">
        <v>44935</v>
      </c>
      <c r="O104" s="7">
        <v>45245</v>
      </c>
      <c r="P104" s="119" t="s">
        <v>159</v>
      </c>
      <c r="Q104" s="149" t="s">
        <v>263</v>
      </c>
      <c r="R104" s="411">
        <v>1</v>
      </c>
      <c r="S104" s="149"/>
      <c r="T104" s="411" t="s">
        <v>263</v>
      </c>
      <c r="U104" s="149">
        <v>1</v>
      </c>
      <c r="V104" s="411"/>
      <c r="W104" s="149" t="s">
        <v>263</v>
      </c>
      <c r="X104" s="411">
        <v>1</v>
      </c>
      <c r="Y104" s="149"/>
      <c r="Z104" s="411" t="s">
        <v>263</v>
      </c>
      <c r="AA104" s="149">
        <v>1</v>
      </c>
      <c r="AB104" s="412"/>
      <c r="AC104" s="67" t="s">
        <v>98</v>
      </c>
      <c r="AD104" s="68" t="s">
        <v>99</v>
      </c>
      <c r="AE104" s="413" t="s">
        <v>100</v>
      </c>
      <c r="AF104" s="70" t="s">
        <v>104</v>
      </c>
      <c r="AG104" s="69" t="s">
        <v>104</v>
      </c>
      <c r="AH104" s="730">
        <v>151542514.91999999</v>
      </c>
      <c r="AI104" s="730">
        <v>297740750</v>
      </c>
      <c r="AJ104" s="1168"/>
      <c r="AK104" s="433">
        <f>1/1</f>
        <v>1</v>
      </c>
      <c r="AL104" s="781" t="s">
        <v>1496</v>
      </c>
      <c r="AM104" s="781" t="s">
        <v>1497</v>
      </c>
      <c r="AN104" s="274" t="str">
        <f t="shared" si="34"/>
        <v>No reporta avance para el período</v>
      </c>
      <c r="AO104" s="73" t="str">
        <f t="shared" si="27"/>
        <v>No Aplica</v>
      </c>
      <c r="AP104" s="345">
        <f>+IFERROR(SUM($AK104,$AX104),0)</f>
        <v>2</v>
      </c>
      <c r="AQ104" s="434"/>
      <c r="AR104" s="435">
        <v>151895366</v>
      </c>
      <c r="AS104" s="435">
        <v>25900787</v>
      </c>
      <c r="AT104" s="1060">
        <v>414571650</v>
      </c>
      <c r="AU104" s="1061">
        <v>414039517</v>
      </c>
      <c r="AV104" s="892">
        <v>69297100</v>
      </c>
      <c r="AW104" s="1185"/>
      <c r="AX104" s="722">
        <v>1</v>
      </c>
      <c r="AY104" s="176" t="s">
        <v>1498</v>
      </c>
      <c r="AZ104" s="399" t="s">
        <v>1499</v>
      </c>
      <c r="BA104" s="76">
        <f>IFERROR(AX104/U104,"No reporta avance para el período")</f>
        <v>1</v>
      </c>
      <c r="BB104" s="77" t="str">
        <f t="shared" si="29"/>
        <v>Satisfactorio</v>
      </c>
      <c r="BC104" s="80">
        <f>+IFERROR(SUM($AK104,$AX104,$BK104,$BX104,#REF!,$CU104),0)</f>
        <v>0</v>
      </c>
      <c r="BD104" s="103" t="s">
        <v>103</v>
      </c>
      <c r="BE104" s="221">
        <v>161805854</v>
      </c>
      <c r="BF104" s="418">
        <v>103123296</v>
      </c>
      <c r="BG104" s="1063">
        <v>414571650</v>
      </c>
      <c r="BH104" s="1063">
        <v>414039517</v>
      </c>
      <c r="BI104" s="1063">
        <v>176079300</v>
      </c>
      <c r="BK104" s="722">
        <v>1</v>
      </c>
      <c r="BL104" s="176" t="s">
        <v>1500</v>
      </c>
      <c r="BM104" s="176" t="s">
        <v>1501</v>
      </c>
      <c r="BN104" s="76">
        <f>IFERROR(BK104/X104,"No reporta avance para el período")</f>
        <v>1</v>
      </c>
      <c r="BO104" s="77" t="str">
        <f t="shared" si="26"/>
        <v>Satisfactorio</v>
      </c>
      <c r="BP104" s="80">
        <f>+IFERROR(SUM($AK104,$AX104,$BK104,$BX104,#REF!,$CU104,$DH104,$DU104,$EH104),0)</f>
        <v>0</v>
      </c>
      <c r="BQ104" s="81" t="s">
        <v>103</v>
      </c>
      <c r="BR104" s="419" t="s">
        <v>1502</v>
      </c>
      <c r="BS104" s="420" t="s">
        <v>1503</v>
      </c>
      <c r="BT104" s="859" t="s">
        <v>1504</v>
      </c>
      <c r="BU104" s="859" t="s">
        <v>1504</v>
      </c>
      <c r="BV104" s="859" t="s">
        <v>1505</v>
      </c>
      <c r="BX104" s="436">
        <v>1</v>
      </c>
      <c r="BY104" s="437" t="s">
        <v>1506</v>
      </c>
      <c r="BZ104" s="437" t="s">
        <v>1507</v>
      </c>
      <c r="CA104" s="203">
        <f>IFERROR(BX104/AA104,"No reporta avance para el período")</f>
        <v>1</v>
      </c>
      <c r="CB104" s="320" t="str">
        <f t="shared" si="32"/>
        <v>Satisfactorio</v>
      </c>
      <c r="CC104" s="287">
        <v>4</v>
      </c>
      <c r="CD104" s="394" t="s">
        <v>103</v>
      </c>
      <c r="CE104" s="722" t="s">
        <v>1508</v>
      </c>
      <c r="CF104" s="258" t="s">
        <v>1509</v>
      </c>
      <c r="CG104" s="836">
        <v>414039517</v>
      </c>
      <c r="CH104" s="836">
        <v>414039517</v>
      </c>
      <c r="CI104" s="836">
        <v>394752300</v>
      </c>
      <c r="CK104" s="672" t="s">
        <v>877</v>
      </c>
      <c r="CL104" s="673" t="s">
        <v>1510</v>
      </c>
    </row>
    <row r="105" spans="1:90" ht="114" customHeight="1" x14ac:dyDescent="0.35">
      <c r="B105" s="59" t="s">
        <v>1416</v>
      </c>
      <c r="C105" s="60" t="s">
        <v>1417</v>
      </c>
      <c r="D105" s="60" t="s">
        <v>1492</v>
      </c>
      <c r="E105" s="61" t="s">
        <v>1511</v>
      </c>
      <c r="F105" s="60" t="s">
        <v>259</v>
      </c>
      <c r="G105" s="410">
        <v>4</v>
      </c>
      <c r="H105" s="62" t="s">
        <v>1512</v>
      </c>
      <c r="I105" s="683" t="s">
        <v>92</v>
      </c>
      <c r="J105" s="62" t="s">
        <v>1421</v>
      </c>
      <c r="K105" s="62" t="s">
        <v>94</v>
      </c>
      <c r="L105" s="62" t="s">
        <v>1513</v>
      </c>
      <c r="M105" s="60" t="s">
        <v>96</v>
      </c>
      <c r="N105" s="4">
        <v>44928</v>
      </c>
      <c r="O105" s="7">
        <v>45289</v>
      </c>
      <c r="P105" s="119" t="s">
        <v>159</v>
      </c>
      <c r="Q105" s="149" t="s">
        <v>263</v>
      </c>
      <c r="R105" s="411" t="s">
        <v>263</v>
      </c>
      <c r="S105" s="149">
        <v>1</v>
      </c>
      <c r="T105" s="411" t="s">
        <v>263</v>
      </c>
      <c r="U105" s="149" t="s">
        <v>263</v>
      </c>
      <c r="V105" s="411">
        <v>1</v>
      </c>
      <c r="W105" s="149" t="s">
        <v>263</v>
      </c>
      <c r="X105" s="411" t="s">
        <v>263</v>
      </c>
      <c r="Y105" s="149">
        <v>1</v>
      </c>
      <c r="Z105" s="411" t="s">
        <v>263</v>
      </c>
      <c r="AA105" s="149" t="s">
        <v>263</v>
      </c>
      <c r="AB105" s="412">
        <v>1</v>
      </c>
      <c r="AC105" s="67" t="s">
        <v>98</v>
      </c>
      <c r="AD105" s="68" t="s">
        <v>99</v>
      </c>
      <c r="AE105" s="413" t="s">
        <v>100</v>
      </c>
      <c r="AF105" s="70" t="s">
        <v>104</v>
      </c>
      <c r="AG105" s="69" t="s">
        <v>104</v>
      </c>
      <c r="AH105" s="730">
        <v>179384124.84</v>
      </c>
      <c r="AI105" s="730">
        <f>116738900+36850</f>
        <v>116775750</v>
      </c>
      <c r="AJ105" s="1168"/>
      <c r="AK105" s="414">
        <v>1</v>
      </c>
      <c r="AL105" s="342" t="s">
        <v>1514</v>
      </c>
      <c r="AM105" s="342" t="s">
        <v>1515</v>
      </c>
      <c r="AN105" s="274">
        <f t="shared" si="34"/>
        <v>1</v>
      </c>
      <c r="AO105" s="73" t="str">
        <f t="shared" si="27"/>
        <v>Satisfactorio</v>
      </c>
      <c r="AP105" s="345">
        <f>+IFERROR(SUM($AK105,$AX105,$BK105),0)</f>
        <v>3</v>
      </c>
      <c r="AQ105" s="166"/>
      <c r="AR105" s="294">
        <v>177313765</v>
      </c>
      <c r="AS105" s="294">
        <v>44698606</v>
      </c>
      <c r="AT105" s="912"/>
      <c r="AU105" s="893"/>
      <c r="AV105" s="893"/>
      <c r="AW105" s="1185"/>
      <c r="AX105" s="722">
        <v>1</v>
      </c>
      <c r="AY105" s="176" t="s">
        <v>1516</v>
      </c>
      <c r="AZ105" s="176" t="s">
        <v>1517</v>
      </c>
      <c r="BA105" s="76">
        <f>IFERROR(AX105/V105,"No reporta avance para el período")</f>
        <v>1</v>
      </c>
      <c r="BB105" s="77" t="str">
        <f t="shared" si="29"/>
        <v>Satisfactorio</v>
      </c>
      <c r="BC105" s="80">
        <f>+IFERROR(SUM($AK105,$AX105,$BK105,$BX105,#REF!,$CU105),0)</f>
        <v>0</v>
      </c>
      <c r="BD105" s="103" t="s">
        <v>103</v>
      </c>
      <c r="BE105" s="221">
        <v>204039240</v>
      </c>
      <c r="BF105" s="418">
        <v>121661240</v>
      </c>
      <c r="BG105" s="1063"/>
      <c r="BH105" s="1063"/>
      <c r="BI105" s="1063"/>
      <c r="BK105" s="722">
        <v>1</v>
      </c>
      <c r="BL105" s="176" t="s">
        <v>1518</v>
      </c>
      <c r="BM105" s="176" t="s">
        <v>1519</v>
      </c>
      <c r="BN105" s="76">
        <f>IFERROR(BK105/Y105,"No reporta avance para el período")</f>
        <v>1</v>
      </c>
      <c r="BO105" s="77" t="str">
        <f t="shared" si="26"/>
        <v>Satisfactorio</v>
      </c>
      <c r="BP105" s="80">
        <f>+IFERROR(SUM($AK105,$AX105,$BK105,$BX105,#REF!,$CU105,$DH105,$DU105,$EH105),0)</f>
        <v>0</v>
      </c>
      <c r="BQ105" s="81" t="s">
        <v>103</v>
      </c>
      <c r="BR105" s="419" t="s">
        <v>1520</v>
      </c>
      <c r="BS105" s="420" t="s">
        <v>1521</v>
      </c>
      <c r="BT105" s="860"/>
      <c r="BU105" s="860"/>
      <c r="BV105" s="860"/>
      <c r="BX105" s="722">
        <v>1</v>
      </c>
      <c r="BY105" s="176" t="s">
        <v>1522</v>
      </c>
      <c r="BZ105" s="378" t="s">
        <v>1523</v>
      </c>
      <c r="CA105" s="203">
        <f>IFERROR(BX105/AB105,"No reporta avance para el período")</f>
        <v>1</v>
      </c>
      <c r="CB105" s="320" t="str">
        <f t="shared" si="32"/>
        <v>Satisfactorio</v>
      </c>
      <c r="CC105" s="287">
        <v>4</v>
      </c>
      <c r="CD105" s="394" t="s">
        <v>103</v>
      </c>
      <c r="CE105" s="722" t="s">
        <v>1524</v>
      </c>
      <c r="CF105" s="258" t="s">
        <v>1525</v>
      </c>
      <c r="CG105" s="838"/>
      <c r="CH105" s="838"/>
      <c r="CI105" s="838"/>
      <c r="CK105" s="672" t="s">
        <v>877</v>
      </c>
      <c r="CL105" s="673" t="s">
        <v>1526</v>
      </c>
    </row>
    <row r="106" spans="1:90" ht="87.75" customHeight="1" x14ac:dyDescent="0.35">
      <c r="B106" s="59" t="s">
        <v>1416</v>
      </c>
      <c r="C106" s="60" t="s">
        <v>1417</v>
      </c>
      <c r="D106" s="60" t="s">
        <v>1527</v>
      </c>
      <c r="E106" s="61" t="s">
        <v>1528</v>
      </c>
      <c r="F106" s="60" t="s">
        <v>259</v>
      </c>
      <c r="G106" s="410">
        <v>12</v>
      </c>
      <c r="H106" s="62" t="s">
        <v>1529</v>
      </c>
      <c r="I106" s="683" t="s">
        <v>92</v>
      </c>
      <c r="J106" s="62" t="s">
        <v>1421</v>
      </c>
      <c r="K106" s="62" t="s">
        <v>94</v>
      </c>
      <c r="L106" s="62" t="s">
        <v>1530</v>
      </c>
      <c r="M106" s="60" t="s">
        <v>96</v>
      </c>
      <c r="N106" s="4">
        <v>44935</v>
      </c>
      <c r="O106" s="7">
        <v>45278</v>
      </c>
      <c r="P106" s="119" t="s">
        <v>419</v>
      </c>
      <c r="Q106" s="149">
        <v>1</v>
      </c>
      <c r="R106" s="411">
        <v>1</v>
      </c>
      <c r="S106" s="149">
        <v>1</v>
      </c>
      <c r="T106" s="411">
        <v>1</v>
      </c>
      <c r="U106" s="149">
        <v>1</v>
      </c>
      <c r="V106" s="411">
        <v>1</v>
      </c>
      <c r="W106" s="149">
        <v>1</v>
      </c>
      <c r="X106" s="411">
        <v>1</v>
      </c>
      <c r="Y106" s="149">
        <v>1</v>
      </c>
      <c r="Z106" s="411">
        <v>1</v>
      </c>
      <c r="AA106" s="149">
        <v>1</v>
      </c>
      <c r="AB106" s="412">
        <v>1</v>
      </c>
      <c r="AC106" s="67" t="s">
        <v>98</v>
      </c>
      <c r="AD106" s="68" t="s">
        <v>99</v>
      </c>
      <c r="AE106" s="413" t="s">
        <v>100</v>
      </c>
      <c r="AF106" s="70" t="s">
        <v>104</v>
      </c>
      <c r="AG106" s="69" t="s">
        <v>104</v>
      </c>
      <c r="AH106" s="730">
        <v>158913167.39999998</v>
      </c>
      <c r="AI106" s="730">
        <v>298796450</v>
      </c>
      <c r="AJ106" s="1168"/>
      <c r="AK106" s="414">
        <v>1</v>
      </c>
      <c r="AL106" s="342" t="s">
        <v>1531</v>
      </c>
      <c r="AM106" s="342" t="s">
        <v>1532</v>
      </c>
      <c r="AN106" s="274">
        <f t="shared" si="34"/>
        <v>1</v>
      </c>
      <c r="AO106" s="73" t="str">
        <f t="shared" si="27"/>
        <v>Satisfactorio</v>
      </c>
      <c r="AP106" s="345">
        <v>6</v>
      </c>
      <c r="AQ106" s="434"/>
      <c r="AR106" s="435">
        <v>159266018</v>
      </c>
      <c r="AS106" s="435">
        <v>40371752</v>
      </c>
      <c r="AT106" s="438">
        <v>298796450</v>
      </c>
      <c r="AU106" s="712">
        <v>298769750</v>
      </c>
      <c r="AV106" s="185">
        <v>298769750</v>
      </c>
      <c r="AW106" s="1185"/>
      <c r="AX106" s="722">
        <v>1</v>
      </c>
      <c r="AY106" s="176" t="s">
        <v>1533</v>
      </c>
      <c r="AZ106" s="176" t="s">
        <v>1534</v>
      </c>
      <c r="BA106" s="76">
        <f>IFERROR(AX106/V106,"No reporta avance para el período")</f>
        <v>1</v>
      </c>
      <c r="BB106" s="77" t="str">
        <f t="shared" si="29"/>
        <v>Satisfactorio</v>
      </c>
      <c r="BC106" s="80">
        <v>6</v>
      </c>
      <c r="BD106" s="103" t="s">
        <v>103</v>
      </c>
      <c r="BE106" s="221">
        <v>170254096</v>
      </c>
      <c r="BF106" s="418">
        <v>108126864</v>
      </c>
      <c r="BG106" s="725">
        <v>298796450</v>
      </c>
      <c r="BH106" s="725">
        <v>298769750</v>
      </c>
      <c r="BI106" s="725">
        <v>129911500</v>
      </c>
      <c r="BK106" s="722">
        <v>1</v>
      </c>
      <c r="BL106" s="176" t="s">
        <v>1535</v>
      </c>
      <c r="BM106" s="176" t="s">
        <v>1536</v>
      </c>
      <c r="BN106" s="76">
        <f>IFERROR(BK106/Y106,"No reporta avance para el período")</f>
        <v>1</v>
      </c>
      <c r="BO106" s="77" t="str">
        <f t="shared" si="26"/>
        <v>Satisfactorio</v>
      </c>
      <c r="BP106" s="80">
        <f>+IFERROR(SUM($AK106,$AX106,$BK106,$BX106,#REF!,$CU106,$DH106,$DU106,$EH106),0)</f>
        <v>0</v>
      </c>
      <c r="BQ106" s="81" t="s">
        <v>103</v>
      </c>
      <c r="BR106" s="419" t="s">
        <v>1537</v>
      </c>
      <c r="BS106" s="420" t="s">
        <v>1538</v>
      </c>
      <c r="BT106" s="106" t="s">
        <v>1539</v>
      </c>
      <c r="BU106" s="106" t="s">
        <v>1539</v>
      </c>
      <c r="BV106" s="106" t="s">
        <v>1540</v>
      </c>
      <c r="BX106" s="722">
        <v>1</v>
      </c>
      <c r="BY106" s="176" t="s">
        <v>1541</v>
      </c>
      <c r="BZ106" s="378" t="s">
        <v>1542</v>
      </c>
      <c r="CA106" s="203">
        <f>IFERROR(BX106/AB106,"No reporta avance para el período")</f>
        <v>1</v>
      </c>
      <c r="CB106" s="320" t="str">
        <f t="shared" si="32"/>
        <v>Satisfactorio</v>
      </c>
      <c r="CC106" s="287">
        <v>12</v>
      </c>
      <c r="CD106" s="394" t="s">
        <v>103</v>
      </c>
      <c r="CE106" s="722" t="s">
        <v>1543</v>
      </c>
      <c r="CF106" s="258" t="s">
        <v>1544</v>
      </c>
      <c r="CG106" s="753">
        <v>298769750</v>
      </c>
      <c r="CH106" s="753">
        <v>298769750</v>
      </c>
      <c r="CI106" s="753">
        <v>285992200</v>
      </c>
      <c r="CK106" s="672" t="s">
        <v>877</v>
      </c>
      <c r="CL106" s="673" t="s">
        <v>1545</v>
      </c>
    </row>
    <row r="107" spans="1:90" ht="81.75" customHeight="1" x14ac:dyDescent="0.35">
      <c r="B107" s="59" t="s">
        <v>1416</v>
      </c>
      <c r="C107" s="60" t="s">
        <v>1417</v>
      </c>
      <c r="D107" s="60" t="s">
        <v>1546</v>
      </c>
      <c r="E107" s="61" t="s">
        <v>1547</v>
      </c>
      <c r="F107" s="60" t="s">
        <v>259</v>
      </c>
      <c r="G107" s="410">
        <v>2</v>
      </c>
      <c r="H107" s="62" t="s">
        <v>1548</v>
      </c>
      <c r="I107" s="683" t="s">
        <v>212</v>
      </c>
      <c r="J107" s="62" t="s">
        <v>1421</v>
      </c>
      <c r="K107" s="62" t="s">
        <v>94</v>
      </c>
      <c r="L107" s="62" t="s">
        <v>1549</v>
      </c>
      <c r="M107" s="60" t="s">
        <v>96</v>
      </c>
      <c r="N107" s="4">
        <v>44941</v>
      </c>
      <c r="O107" s="7">
        <v>45275</v>
      </c>
      <c r="P107" s="119" t="s">
        <v>561</v>
      </c>
      <c r="Q107" s="149" t="s">
        <v>263</v>
      </c>
      <c r="R107" s="411" t="s">
        <v>263</v>
      </c>
      <c r="S107" s="149">
        <v>1</v>
      </c>
      <c r="T107" s="411" t="s">
        <v>263</v>
      </c>
      <c r="U107" s="149" t="s">
        <v>263</v>
      </c>
      <c r="V107" s="411"/>
      <c r="W107" s="149" t="s">
        <v>263</v>
      </c>
      <c r="X107" s="411" t="s">
        <v>263</v>
      </c>
      <c r="Y107" s="149" t="s">
        <v>263</v>
      </c>
      <c r="Z107" s="411" t="s">
        <v>263</v>
      </c>
      <c r="AA107" s="149" t="s">
        <v>263</v>
      </c>
      <c r="AB107" s="412">
        <v>1</v>
      </c>
      <c r="AC107" s="67" t="s">
        <v>98</v>
      </c>
      <c r="AD107" s="68" t="s">
        <v>99</v>
      </c>
      <c r="AE107" s="413" t="s">
        <v>100</v>
      </c>
      <c r="AF107" s="70" t="s">
        <v>104</v>
      </c>
      <c r="AG107" s="69" t="s">
        <v>104</v>
      </c>
      <c r="AH107" s="730">
        <v>31059513.120000005</v>
      </c>
      <c r="AI107" s="1059">
        <v>575311248</v>
      </c>
      <c r="AJ107" s="1168"/>
      <c r="AK107" s="439">
        <v>1</v>
      </c>
      <c r="AL107" s="437" t="s">
        <v>1550</v>
      </c>
      <c r="AM107" s="437" t="s">
        <v>1551</v>
      </c>
      <c r="AN107" s="274" t="str">
        <f>IFERROR(AK107/V107,"No reporta avance para el período")</f>
        <v>No reporta avance para el período</v>
      </c>
      <c r="AO107" s="73" t="str">
        <f t="shared" si="27"/>
        <v>No Aplica</v>
      </c>
      <c r="AP107" s="345">
        <f>+IFERROR(SUM($AK107,$AX107,$BK107),0)</f>
        <v>1</v>
      </c>
      <c r="AQ107" s="166"/>
      <c r="AR107" s="294">
        <v>28989153</v>
      </c>
      <c r="AS107" s="294">
        <v>7617453</v>
      </c>
      <c r="AT107" s="1060">
        <v>327386275</v>
      </c>
      <c r="AU107" s="1061">
        <v>322663582</v>
      </c>
      <c r="AV107" s="1061">
        <v>39025550</v>
      </c>
      <c r="AW107" s="1185"/>
      <c r="AX107" s="290">
        <v>0</v>
      </c>
      <c r="AY107" s="176" t="s">
        <v>1552</v>
      </c>
      <c r="AZ107" s="176" t="s">
        <v>103</v>
      </c>
      <c r="BA107" s="76">
        <f>IFERROR(AK107/S107,"No reporta avance para el período")</f>
        <v>1</v>
      </c>
      <c r="BB107" s="77" t="str">
        <f t="shared" si="29"/>
        <v>Satisfactorio</v>
      </c>
      <c r="BC107" s="80">
        <f>+IFERROR(SUM($AK107,$AX107,$BK107,$BX107,#REF!,$CU107),0)</f>
        <v>0</v>
      </c>
      <c r="BD107" s="103" t="s">
        <v>103</v>
      </c>
      <c r="BE107" s="221">
        <v>28714301</v>
      </c>
      <c r="BF107" s="418">
        <v>19920228</v>
      </c>
      <c r="BG107" s="1062">
        <v>327386275</v>
      </c>
      <c r="BH107" s="1062">
        <v>322663582</v>
      </c>
      <c r="BI107" s="1062">
        <v>126128300</v>
      </c>
      <c r="BK107" s="230">
        <v>0</v>
      </c>
      <c r="BL107" s="124" t="s">
        <v>103</v>
      </c>
      <c r="BM107" s="124" t="s">
        <v>103</v>
      </c>
      <c r="BN107" s="76" t="str">
        <f>IFERROR(BK107/#REF!,"No reporta avance para el período")</f>
        <v>No reporta avance para el período</v>
      </c>
      <c r="BO107" s="77" t="str">
        <f t="shared" si="26"/>
        <v>No Aplica</v>
      </c>
      <c r="BP107" s="80">
        <f>+IFERROR(SUM($AK107,$AX107,$BK107,$BX107,#REF!,$CU107,$DH107,$DU107,$EH107),0)</f>
        <v>0</v>
      </c>
      <c r="BQ107" s="81" t="s">
        <v>103</v>
      </c>
      <c r="BR107" s="419" t="s">
        <v>1553</v>
      </c>
      <c r="BS107" s="420" t="s">
        <v>1554</v>
      </c>
      <c r="BT107" s="859" t="s">
        <v>1555</v>
      </c>
      <c r="BU107" s="859" t="s">
        <v>1556</v>
      </c>
      <c r="BV107" s="859" t="s">
        <v>1557</v>
      </c>
      <c r="BX107" s="722">
        <v>1</v>
      </c>
      <c r="BY107" s="176" t="s">
        <v>1558</v>
      </c>
      <c r="BZ107" s="378" t="s">
        <v>1559</v>
      </c>
      <c r="CA107" s="203">
        <f>IFERROR(BX107/AB107,"No reporta avance para el período")</f>
        <v>1</v>
      </c>
      <c r="CB107" s="320" t="str">
        <f t="shared" si="32"/>
        <v>Satisfactorio</v>
      </c>
      <c r="CC107" s="287">
        <v>2</v>
      </c>
      <c r="CD107" s="394" t="s">
        <v>103</v>
      </c>
      <c r="CE107" s="722" t="s">
        <v>1560</v>
      </c>
      <c r="CF107" s="258" t="s">
        <v>1561</v>
      </c>
      <c r="CG107" s="836">
        <v>575311248</v>
      </c>
      <c r="CH107" s="836">
        <v>564771638</v>
      </c>
      <c r="CI107" s="836">
        <v>507892230.67000002</v>
      </c>
      <c r="CK107" s="672" t="s">
        <v>877</v>
      </c>
      <c r="CL107" s="673" t="s">
        <v>1562</v>
      </c>
    </row>
    <row r="108" spans="1:90" ht="117" customHeight="1" x14ac:dyDescent="0.35">
      <c r="B108" s="59" t="s">
        <v>1416</v>
      </c>
      <c r="C108" s="60" t="s">
        <v>1417</v>
      </c>
      <c r="D108" s="60" t="s">
        <v>1546</v>
      </c>
      <c r="E108" s="61" t="s">
        <v>1563</v>
      </c>
      <c r="F108" s="60" t="s">
        <v>259</v>
      </c>
      <c r="G108" s="410">
        <v>4</v>
      </c>
      <c r="H108" s="62" t="s">
        <v>1564</v>
      </c>
      <c r="I108" s="683" t="s">
        <v>212</v>
      </c>
      <c r="J108" s="62" t="s">
        <v>1421</v>
      </c>
      <c r="K108" s="62" t="s">
        <v>94</v>
      </c>
      <c r="L108" s="62" t="s">
        <v>1565</v>
      </c>
      <c r="M108" s="60" t="s">
        <v>96</v>
      </c>
      <c r="N108" s="4">
        <v>44929</v>
      </c>
      <c r="O108" s="10" t="s">
        <v>1566</v>
      </c>
      <c r="P108" s="119" t="s">
        <v>419</v>
      </c>
      <c r="Q108" s="149" t="s">
        <v>263</v>
      </c>
      <c r="R108" s="411" t="s">
        <v>263</v>
      </c>
      <c r="S108" s="149" t="s">
        <v>263</v>
      </c>
      <c r="T108" s="411" t="s">
        <v>263</v>
      </c>
      <c r="U108" s="149" t="s">
        <v>263</v>
      </c>
      <c r="V108" s="411"/>
      <c r="W108" s="149">
        <v>1</v>
      </c>
      <c r="X108" s="411">
        <v>1</v>
      </c>
      <c r="Y108" s="149">
        <v>1</v>
      </c>
      <c r="Z108" s="411"/>
      <c r="AA108" s="149">
        <v>1</v>
      </c>
      <c r="AB108" s="412" t="s">
        <v>263</v>
      </c>
      <c r="AC108" s="67" t="s">
        <v>98</v>
      </c>
      <c r="AD108" s="68" t="s">
        <v>99</v>
      </c>
      <c r="AE108" s="413" t="s">
        <v>100</v>
      </c>
      <c r="AF108" s="70" t="s">
        <v>104</v>
      </c>
      <c r="AG108" s="69" t="s">
        <v>104</v>
      </c>
      <c r="AH108" s="730">
        <v>85557090.480000004</v>
      </c>
      <c r="AI108" s="861"/>
      <c r="AJ108" s="1168"/>
      <c r="AK108" s="103">
        <v>0</v>
      </c>
      <c r="AL108" s="124" t="s">
        <v>103</v>
      </c>
      <c r="AM108" s="124" t="s">
        <v>103</v>
      </c>
      <c r="AN108" s="164" t="str">
        <f>IFERROR(AK108/P108,"No reporta avance para el período")</f>
        <v>No reporta avance para el período</v>
      </c>
      <c r="AO108" s="73" t="str">
        <f t="shared" si="27"/>
        <v>No Aplica</v>
      </c>
      <c r="AP108" s="345">
        <f>+IFERROR(SUM($AK108,$AX108,$BK108),0)</f>
        <v>1</v>
      </c>
      <c r="AQ108" s="166"/>
      <c r="AR108" s="294">
        <v>84795110</v>
      </c>
      <c r="AS108" s="294">
        <v>21568943</v>
      </c>
      <c r="AT108" s="911"/>
      <c r="AU108" s="893"/>
      <c r="AV108" s="893"/>
      <c r="AW108" s="1185"/>
      <c r="AX108" s="290">
        <v>0</v>
      </c>
      <c r="AY108" s="124" t="s">
        <v>103</v>
      </c>
      <c r="AZ108" s="124" t="s">
        <v>103</v>
      </c>
      <c r="BA108" s="76" t="str">
        <f t="shared" ref="BA108" si="36">IFERROR(AX108/V108,"No reporta avance para el período")</f>
        <v>No reporta avance para el período</v>
      </c>
      <c r="BB108" s="77" t="str">
        <f t="shared" si="29"/>
        <v>No Aplica</v>
      </c>
      <c r="BC108" s="80">
        <f>+IFERROR(SUM($AK108,$AX108,$BK108,$BX108,#REF!,$CU108),0)</f>
        <v>0</v>
      </c>
      <c r="BD108" s="103" t="s">
        <v>103</v>
      </c>
      <c r="BE108" s="221">
        <v>82048551</v>
      </c>
      <c r="BF108" s="418">
        <v>55702402</v>
      </c>
      <c r="BG108" s="1063"/>
      <c r="BH108" s="1063"/>
      <c r="BI108" s="1063"/>
      <c r="BK108" s="722">
        <v>1</v>
      </c>
      <c r="BL108" s="176" t="s">
        <v>1567</v>
      </c>
      <c r="BM108" s="176" t="s">
        <v>1568</v>
      </c>
      <c r="BN108" s="76">
        <f>IFERROR(BK108/Y108,"No reporta avance para el período")</f>
        <v>1</v>
      </c>
      <c r="BO108" s="77" t="str">
        <f t="shared" si="26"/>
        <v>Satisfactorio</v>
      </c>
      <c r="BP108" s="80">
        <f>+IFERROR(SUM($AK108,$AX108,$BK108,$BX108,#REF!,$CU108,$DH108,$DU108,$EH108),0)</f>
        <v>0</v>
      </c>
      <c r="BQ108" s="81" t="s">
        <v>103</v>
      </c>
      <c r="BR108" s="419" t="s">
        <v>1569</v>
      </c>
      <c r="BS108" s="420" t="s">
        <v>1570</v>
      </c>
      <c r="BT108" s="890"/>
      <c r="BU108" s="890"/>
      <c r="BV108" s="890"/>
      <c r="BX108" s="722">
        <v>1</v>
      </c>
      <c r="BY108" s="176" t="s">
        <v>1571</v>
      </c>
      <c r="BZ108" s="378" t="s">
        <v>1572</v>
      </c>
      <c r="CA108" s="203">
        <f>IFERROR(BX108/AA108,"No reporta avance para el período")</f>
        <v>1</v>
      </c>
      <c r="CB108" s="320" t="str">
        <f t="shared" si="32"/>
        <v>Satisfactorio</v>
      </c>
      <c r="CC108" s="287">
        <v>4</v>
      </c>
      <c r="CD108" s="394" t="s">
        <v>103</v>
      </c>
      <c r="CE108" s="722" t="s">
        <v>1573</v>
      </c>
      <c r="CF108" s="258" t="s">
        <v>1574</v>
      </c>
      <c r="CG108" s="837"/>
      <c r="CH108" s="838"/>
      <c r="CI108" s="838"/>
      <c r="CK108" s="672" t="s">
        <v>877</v>
      </c>
      <c r="CL108" s="673" t="s">
        <v>1575</v>
      </c>
    </row>
    <row r="109" spans="1:90" ht="108.75" customHeight="1" x14ac:dyDescent="0.35">
      <c r="B109" s="59" t="s">
        <v>1416</v>
      </c>
      <c r="C109" s="60" t="s">
        <v>1417</v>
      </c>
      <c r="D109" s="60" t="s">
        <v>1546</v>
      </c>
      <c r="E109" s="61" t="s">
        <v>1576</v>
      </c>
      <c r="F109" s="60" t="s">
        <v>259</v>
      </c>
      <c r="G109" s="410">
        <v>2</v>
      </c>
      <c r="H109" s="62" t="s">
        <v>1577</v>
      </c>
      <c r="I109" s="683" t="s">
        <v>212</v>
      </c>
      <c r="J109" s="62" t="s">
        <v>1421</v>
      </c>
      <c r="K109" s="62" t="s">
        <v>94</v>
      </c>
      <c r="L109" s="62" t="s">
        <v>1578</v>
      </c>
      <c r="M109" s="60" t="s">
        <v>96</v>
      </c>
      <c r="N109" s="4">
        <v>44958</v>
      </c>
      <c r="O109" s="7">
        <v>45289</v>
      </c>
      <c r="P109" s="119" t="s">
        <v>419</v>
      </c>
      <c r="Q109" s="149" t="s">
        <v>263</v>
      </c>
      <c r="R109" s="411">
        <v>1</v>
      </c>
      <c r="S109" s="149" t="s">
        <v>263</v>
      </c>
      <c r="T109" s="411" t="s">
        <v>263</v>
      </c>
      <c r="U109" s="149" t="s">
        <v>263</v>
      </c>
      <c r="V109" s="411" t="s">
        <v>263</v>
      </c>
      <c r="W109" s="149" t="s">
        <v>263</v>
      </c>
      <c r="X109" s="411" t="s">
        <v>263</v>
      </c>
      <c r="Y109" s="149" t="s">
        <v>263</v>
      </c>
      <c r="Z109" s="411" t="s">
        <v>263</v>
      </c>
      <c r="AA109" s="149" t="s">
        <v>263</v>
      </c>
      <c r="AB109" s="412">
        <v>1</v>
      </c>
      <c r="AC109" s="67" t="s">
        <v>98</v>
      </c>
      <c r="AD109" s="68" t="s">
        <v>99</v>
      </c>
      <c r="AE109" s="413" t="s">
        <v>100</v>
      </c>
      <c r="AF109" s="70" t="s">
        <v>104</v>
      </c>
      <c r="AG109" s="69" t="s">
        <v>104</v>
      </c>
      <c r="AH109" s="730">
        <v>534344150.63999999</v>
      </c>
      <c r="AI109" s="862"/>
      <c r="AJ109" s="1168"/>
      <c r="AK109" s="414">
        <v>1</v>
      </c>
      <c r="AL109" s="342" t="s">
        <v>1579</v>
      </c>
      <c r="AM109" s="342" t="s">
        <v>1580</v>
      </c>
      <c r="AN109" s="274">
        <f>IFERROR(AK109/R109,"No reporta avance para el período")</f>
        <v>1</v>
      </c>
      <c r="AO109" s="73" t="str">
        <f t="shared" si="27"/>
        <v>Satisfactorio</v>
      </c>
      <c r="AP109" s="345">
        <f>+IFERROR(SUM($AK109,$AX109),0)</f>
        <v>1</v>
      </c>
      <c r="AQ109" s="166"/>
      <c r="AR109" s="294">
        <v>530988993</v>
      </c>
      <c r="AS109" s="294">
        <v>88888094</v>
      </c>
      <c r="AT109" s="912"/>
      <c r="AU109" s="894"/>
      <c r="AV109" s="894"/>
      <c r="AW109" s="1185"/>
      <c r="AX109" s="173">
        <v>0</v>
      </c>
      <c r="AY109" s="176" t="s">
        <v>1581</v>
      </c>
      <c r="AZ109" s="176" t="s">
        <v>103</v>
      </c>
      <c r="BA109" s="76">
        <f>IFERROR(AK109/R109,"No reporta avance para el período")</f>
        <v>1</v>
      </c>
      <c r="BB109" s="77" t="str">
        <f t="shared" si="29"/>
        <v>Satisfactorio</v>
      </c>
      <c r="BC109" s="440">
        <v>1</v>
      </c>
      <c r="BD109" s="103" t="s">
        <v>103</v>
      </c>
      <c r="BE109" s="221">
        <v>591206342</v>
      </c>
      <c r="BF109" s="441">
        <v>358787055</v>
      </c>
      <c r="BG109" s="1064"/>
      <c r="BH109" s="1064"/>
      <c r="BI109" s="1064"/>
      <c r="BK109" s="230">
        <v>0</v>
      </c>
      <c r="BL109" s="124" t="s">
        <v>103</v>
      </c>
      <c r="BM109" s="124" t="s">
        <v>103</v>
      </c>
      <c r="BN109" s="76" t="str">
        <f>IFERROR(BK109/Y109,"No reporta avance para el período")</f>
        <v>No reporta avance para el período</v>
      </c>
      <c r="BO109" s="77" t="str">
        <f t="shared" si="26"/>
        <v>No Aplica</v>
      </c>
      <c r="BP109" s="80">
        <f>+IFERROR(SUM($AK109,$AX109,$BK109,$BX109,#REF!,$CU109,$DH109,$DU109,$EH109),0)</f>
        <v>0</v>
      </c>
      <c r="BQ109" s="81" t="s">
        <v>103</v>
      </c>
      <c r="BR109" s="419" t="s">
        <v>1582</v>
      </c>
      <c r="BS109" s="420" t="s">
        <v>1583</v>
      </c>
      <c r="BT109" s="860"/>
      <c r="BU109" s="860"/>
      <c r="BV109" s="860"/>
      <c r="BX109" s="722">
        <v>1</v>
      </c>
      <c r="BY109" s="176" t="s">
        <v>1541</v>
      </c>
      <c r="BZ109" s="146" t="s">
        <v>1542</v>
      </c>
      <c r="CA109" s="203">
        <f>IFERROR(BX109/AB109,"No reporta avance para el período")</f>
        <v>1</v>
      </c>
      <c r="CB109" s="320" t="str">
        <f t="shared" si="32"/>
        <v>Satisfactorio</v>
      </c>
      <c r="CC109" s="287">
        <v>2</v>
      </c>
      <c r="CD109" s="394" t="s">
        <v>103</v>
      </c>
      <c r="CE109" s="722" t="s">
        <v>1584</v>
      </c>
      <c r="CF109" s="258" t="s">
        <v>1585</v>
      </c>
      <c r="CG109" s="838"/>
      <c r="CH109" s="753"/>
      <c r="CI109" s="753"/>
      <c r="CK109" s="672" t="s">
        <v>877</v>
      </c>
      <c r="CL109" s="673" t="s">
        <v>1586</v>
      </c>
    </row>
    <row r="110" spans="1:90" ht="121.5" customHeight="1" x14ac:dyDescent="0.35">
      <c r="B110" s="59" t="s">
        <v>1416</v>
      </c>
      <c r="C110" s="60" t="s">
        <v>1417</v>
      </c>
      <c r="D110" s="60" t="s">
        <v>1587</v>
      </c>
      <c r="E110" s="61" t="s">
        <v>1588</v>
      </c>
      <c r="F110" s="60" t="s">
        <v>259</v>
      </c>
      <c r="G110" s="410">
        <v>4</v>
      </c>
      <c r="H110" s="62" t="s">
        <v>1589</v>
      </c>
      <c r="I110" s="683" t="s">
        <v>92</v>
      </c>
      <c r="J110" s="62" t="s">
        <v>1421</v>
      </c>
      <c r="K110" s="62" t="s">
        <v>94</v>
      </c>
      <c r="L110" s="62" t="s">
        <v>1590</v>
      </c>
      <c r="M110" s="60" t="s">
        <v>96</v>
      </c>
      <c r="N110" s="4">
        <v>44927</v>
      </c>
      <c r="O110" s="7">
        <v>45229</v>
      </c>
      <c r="P110" s="119" t="s">
        <v>159</v>
      </c>
      <c r="Q110" s="149" t="s">
        <v>263</v>
      </c>
      <c r="R110" s="411">
        <v>1</v>
      </c>
      <c r="S110" s="149"/>
      <c r="T110" s="411" t="s">
        <v>263</v>
      </c>
      <c r="U110" s="149">
        <v>1</v>
      </c>
      <c r="V110" s="411"/>
      <c r="W110" s="149">
        <v>1</v>
      </c>
      <c r="X110" s="411" t="s">
        <v>263</v>
      </c>
      <c r="Y110" s="149"/>
      <c r="Z110" s="411">
        <v>1</v>
      </c>
      <c r="AA110" s="149" t="s">
        <v>263</v>
      </c>
      <c r="AB110" s="412"/>
      <c r="AC110" s="67" t="s">
        <v>98</v>
      </c>
      <c r="AD110" s="68" t="s">
        <v>99</v>
      </c>
      <c r="AE110" s="413" t="s">
        <v>100</v>
      </c>
      <c r="AF110" s="70" t="s">
        <v>104</v>
      </c>
      <c r="AG110" s="69" t="s">
        <v>104</v>
      </c>
      <c r="AH110" s="730">
        <v>74263010.639999986</v>
      </c>
      <c r="AI110" s="693"/>
      <c r="AJ110" s="1168"/>
      <c r="AK110" s="433">
        <v>1</v>
      </c>
      <c r="AL110" s="781" t="s">
        <v>1591</v>
      </c>
      <c r="AM110" s="781" t="s">
        <v>1592</v>
      </c>
      <c r="AN110" s="274">
        <f>IFERROR(AK110/R110,"No reporta avance para el período")</f>
        <v>1</v>
      </c>
      <c r="AO110" s="73" t="str">
        <f t="shared" si="27"/>
        <v>Satisfactorio</v>
      </c>
      <c r="AP110" s="345">
        <f>+IFERROR(SUM($AK110,$AX110),0)</f>
        <v>2</v>
      </c>
      <c r="AQ110" s="434"/>
      <c r="AR110" s="435">
        <v>93401162</v>
      </c>
      <c r="AS110" s="435">
        <v>15956789</v>
      </c>
      <c r="AT110" s="724"/>
      <c r="AU110" s="716"/>
      <c r="AV110" s="716"/>
      <c r="AW110" s="1185"/>
      <c r="AX110" s="722">
        <v>1</v>
      </c>
      <c r="AY110" s="176" t="s">
        <v>1593</v>
      </c>
      <c r="AZ110" s="176" t="s">
        <v>1594</v>
      </c>
      <c r="BA110" s="76">
        <f t="shared" ref="BA110:BA115" si="37">IFERROR(AX110/U110,"No reporta avance para el período")</f>
        <v>1</v>
      </c>
      <c r="BB110" s="77" t="str">
        <f t="shared" si="29"/>
        <v>Satisfactorio</v>
      </c>
      <c r="BC110" s="80">
        <f>+IFERROR(SUM($AK110,$AX110,$BK110,$BX110,#REF!,$CU110),0)</f>
        <v>0</v>
      </c>
      <c r="BD110" s="103" t="s">
        <v>103</v>
      </c>
      <c r="BE110" s="442">
        <v>90987386</v>
      </c>
      <c r="BF110" s="172">
        <v>64866933</v>
      </c>
      <c r="BG110" s="185"/>
      <c r="BH110" s="185"/>
      <c r="BI110" s="185"/>
      <c r="BK110" s="722">
        <v>1</v>
      </c>
      <c r="BL110" s="176" t="s">
        <v>1595</v>
      </c>
      <c r="BM110" s="176" t="s">
        <v>1596</v>
      </c>
      <c r="BN110" s="76">
        <f>IFERROR(BK110/W110,"No reporta avance para el período")</f>
        <v>1</v>
      </c>
      <c r="BO110" s="77" t="str">
        <f t="shared" si="26"/>
        <v>Satisfactorio</v>
      </c>
      <c r="BP110" s="80">
        <f>+IFERROR(SUM($AK110,$AX110,$BK110,$BX110,#REF!,$CU110,$DH110,$DU110,$EH110),0)</f>
        <v>0</v>
      </c>
      <c r="BQ110" s="81" t="s">
        <v>103</v>
      </c>
      <c r="BR110" s="420" t="s">
        <v>1597</v>
      </c>
      <c r="BS110" s="420" t="s">
        <v>1598</v>
      </c>
      <c r="BT110" s="709"/>
      <c r="BU110" s="709"/>
      <c r="BV110" s="709"/>
      <c r="BX110" s="436">
        <v>1</v>
      </c>
      <c r="BY110" s="437" t="s">
        <v>1599</v>
      </c>
      <c r="BZ110" s="443" t="s">
        <v>1600</v>
      </c>
      <c r="CA110" s="203">
        <f>IFERROR(BX110/Z110,"No reporta avance para el período")</f>
        <v>1</v>
      </c>
      <c r="CB110" s="320" t="str">
        <f t="shared" si="32"/>
        <v>Satisfactorio</v>
      </c>
      <c r="CC110" s="287">
        <v>4</v>
      </c>
      <c r="CD110" s="394" t="s">
        <v>103</v>
      </c>
      <c r="CE110" s="722" t="s">
        <v>1601</v>
      </c>
      <c r="CF110" s="258" t="s">
        <v>1602</v>
      </c>
      <c r="CG110" s="707"/>
      <c r="CH110" s="707"/>
      <c r="CI110" s="707"/>
      <c r="CK110" s="672" t="s">
        <v>877</v>
      </c>
      <c r="CL110" s="673" t="s">
        <v>1603</v>
      </c>
    </row>
    <row r="111" spans="1:90" ht="107.25" customHeight="1" x14ac:dyDescent="0.35">
      <c r="B111" s="59" t="s">
        <v>1416</v>
      </c>
      <c r="C111" s="60" t="s">
        <v>1417</v>
      </c>
      <c r="D111" s="60" t="s">
        <v>1604</v>
      </c>
      <c r="E111" s="61" t="s">
        <v>1605</v>
      </c>
      <c r="F111" s="60" t="s">
        <v>259</v>
      </c>
      <c r="G111" s="410">
        <v>2</v>
      </c>
      <c r="H111" s="62" t="s">
        <v>1606</v>
      </c>
      <c r="I111" s="683" t="s">
        <v>212</v>
      </c>
      <c r="J111" s="62" t="s">
        <v>1421</v>
      </c>
      <c r="K111" s="62" t="s">
        <v>94</v>
      </c>
      <c r="L111" s="62" t="s">
        <v>1607</v>
      </c>
      <c r="M111" s="60" t="s">
        <v>96</v>
      </c>
      <c r="N111" s="4">
        <v>44928</v>
      </c>
      <c r="O111" s="7">
        <v>45289</v>
      </c>
      <c r="P111" s="119" t="s">
        <v>561</v>
      </c>
      <c r="Q111" s="149" t="s">
        <v>263</v>
      </c>
      <c r="R111" s="411">
        <v>1</v>
      </c>
      <c r="S111" s="149" t="s">
        <v>263</v>
      </c>
      <c r="T111" s="411" t="s">
        <v>263</v>
      </c>
      <c r="U111" s="149" t="s">
        <v>263</v>
      </c>
      <c r="V111" s="411"/>
      <c r="W111" s="149" t="s">
        <v>263</v>
      </c>
      <c r="X111" s="411" t="s">
        <v>263</v>
      </c>
      <c r="Y111" s="149" t="s">
        <v>263</v>
      </c>
      <c r="Z111" s="411" t="s">
        <v>263</v>
      </c>
      <c r="AA111" s="149" t="s">
        <v>263</v>
      </c>
      <c r="AB111" s="412">
        <v>1</v>
      </c>
      <c r="AC111" s="67" t="s">
        <v>98</v>
      </c>
      <c r="AD111" s="68" t="s">
        <v>99</v>
      </c>
      <c r="AE111" s="413" t="s">
        <v>100</v>
      </c>
      <c r="AF111" s="70" t="s">
        <v>104</v>
      </c>
      <c r="AG111" s="69" t="s">
        <v>104</v>
      </c>
      <c r="AH111" s="730">
        <v>255835776.47999999</v>
      </c>
      <c r="AI111" s="730">
        <v>89929200</v>
      </c>
      <c r="AJ111" s="1168"/>
      <c r="AK111" s="103">
        <v>0</v>
      </c>
      <c r="AL111" s="772" t="s">
        <v>103</v>
      </c>
      <c r="AM111" s="772" t="s">
        <v>103</v>
      </c>
      <c r="AN111" s="444" t="str">
        <f>IFERROR(AK111/S111,"No reporta avance para el período")</f>
        <v>No reporta avance para el período</v>
      </c>
      <c r="AO111" s="73" t="str">
        <f t="shared" si="27"/>
        <v>No Aplica</v>
      </c>
      <c r="AP111" s="345">
        <f t="shared" ref="AP111:AP126" si="38">+IFERROR(SUM($AK111,$AX111,$BK111),0)</f>
        <v>1</v>
      </c>
      <c r="AQ111" s="166"/>
      <c r="AR111" s="294">
        <v>253765416</v>
      </c>
      <c r="AS111" s="294">
        <v>63811519</v>
      </c>
      <c r="AT111" s="910">
        <v>140872500</v>
      </c>
      <c r="AU111" s="892">
        <v>140211360</v>
      </c>
      <c r="AV111" s="892">
        <v>18286000</v>
      </c>
      <c r="AW111" s="1185"/>
      <c r="AX111" s="290">
        <v>1</v>
      </c>
      <c r="AY111" s="176" t="s">
        <v>1608</v>
      </c>
      <c r="AZ111" s="176" t="s">
        <v>1609</v>
      </c>
      <c r="BA111" s="76">
        <f>IFERROR(AX111/R111,"No reporta avance para el período")</f>
        <v>1</v>
      </c>
      <c r="BB111" s="77" t="str">
        <f t="shared" si="29"/>
        <v>Satisfactorio</v>
      </c>
      <c r="BC111" s="80">
        <f>+IFERROR(SUM($AK111,$AX111,$BK111,$BX111,#REF!,$CU111),0)</f>
        <v>0</v>
      </c>
      <c r="BD111" s="103" t="s">
        <v>103</v>
      </c>
      <c r="BE111" s="442">
        <v>271735865</v>
      </c>
      <c r="BF111" s="172">
        <v>169619757</v>
      </c>
      <c r="BG111" s="185">
        <v>140872500</v>
      </c>
      <c r="BH111" s="185">
        <v>140211360</v>
      </c>
      <c r="BI111" s="185">
        <v>53877400</v>
      </c>
      <c r="BK111" s="230">
        <v>0</v>
      </c>
      <c r="BL111" s="124" t="s">
        <v>103</v>
      </c>
      <c r="BM111" s="124" t="s">
        <v>103</v>
      </c>
      <c r="BN111" s="76" t="str">
        <f>IFERROR(BK111/Y111,"No reporta avance para el período")</f>
        <v>No reporta avance para el período</v>
      </c>
      <c r="BO111" s="77" t="str">
        <f t="shared" si="26"/>
        <v>No Aplica</v>
      </c>
      <c r="BP111" s="80">
        <f>+IFERROR(SUM($AK111,$AX111,$BK111,$BX111,#REF!,$CU111,$DH111,$DU111,$EH111),0)</f>
        <v>0</v>
      </c>
      <c r="BQ111" s="81" t="s">
        <v>103</v>
      </c>
      <c r="BR111" s="419" t="s">
        <v>1610</v>
      </c>
      <c r="BS111" s="420" t="s">
        <v>1611</v>
      </c>
      <c r="BT111" s="859" t="s">
        <v>1612</v>
      </c>
      <c r="BU111" s="859" t="s">
        <v>1612</v>
      </c>
      <c r="BV111" s="859" t="s">
        <v>1613</v>
      </c>
      <c r="BX111" s="722">
        <v>1</v>
      </c>
      <c r="BY111" s="176" t="s">
        <v>1614</v>
      </c>
      <c r="BZ111" s="378" t="s">
        <v>1615</v>
      </c>
      <c r="CA111" s="203">
        <f>IFERROR(BX111/AB111,"No reporta avance para el período")</f>
        <v>1</v>
      </c>
      <c r="CB111" s="320" t="str">
        <f t="shared" si="32"/>
        <v>Satisfactorio</v>
      </c>
      <c r="CC111" s="287">
        <v>2</v>
      </c>
      <c r="CD111" s="394" t="s">
        <v>103</v>
      </c>
      <c r="CE111" s="722" t="s">
        <v>1616</v>
      </c>
      <c r="CF111" s="258" t="s">
        <v>1617</v>
      </c>
      <c r="CG111" s="836">
        <v>140211360</v>
      </c>
      <c r="CH111" s="836">
        <v>140211360</v>
      </c>
      <c r="CI111" s="836">
        <v>130934200</v>
      </c>
      <c r="CK111" s="672" t="s">
        <v>877</v>
      </c>
      <c r="CL111" s="673" t="s">
        <v>1618</v>
      </c>
    </row>
    <row r="112" spans="1:90" ht="71.25" customHeight="1" x14ac:dyDescent="0.35">
      <c r="B112" s="59" t="s">
        <v>1416</v>
      </c>
      <c r="C112" s="60" t="s">
        <v>1417</v>
      </c>
      <c r="D112" s="60" t="s">
        <v>1604</v>
      </c>
      <c r="E112" s="61" t="s">
        <v>1619</v>
      </c>
      <c r="F112" s="60" t="s">
        <v>259</v>
      </c>
      <c r="G112" s="410">
        <v>2</v>
      </c>
      <c r="H112" s="62" t="s">
        <v>1620</v>
      </c>
      <c r="I112" s="683" t="s">
        <v>212</v>
      </c>
      <c r="J112" s="62" t="s">
        <v>1621</v>
      </c>
      <c r="K112" s="62" t="s">
        <v>94</v>
      </c>
      <c r="L112" s="62" t="s">
        <v>1622</v>
      </c>
      <c r="M112" s="60" t="s">
        <v>96</v>
      </c>
      <c r="N112" s="4">
        <v>45017</v>
      </c>
      <c r="O112" s="7">
        <v>45138</v>
      </c>
      <c r="P112" s="119" t="s">
        <v>121</v>
      </c>
      <c r="Q112" s="149" t="s">
        <v>263</v>
      </c>
      <c r="R112" s="411" t="s">
        <v>263</v>
      </c>
      <c r="S112" s="149" t="s">
        <v>263</v>
      </c>
      <c r="T112" s="411" t="s">
        <v>263</v>
      </c>
      <c r="U112" s="149" t="s">
        <v>263</v>
      </c>
      <c r="V112" s="411" t="s">
        <v>263</v>
      </c>
      <c r="W112" s="149">
        <v>2</v>
      </c>
      <c r="X112" s="411" t="s">
        <v>263</v>
      </c>
      <c r="Y112" s="149" t="s">
        <v>263</v>
      </c>
      <c r="Z112" s="411" t="s">
        <v>263</v>
      </c>
      <c r="AA112" s="149" t="s">
        <v>263</v>
      </c>
      <c r="AB112" s="412" t="s">
        <v>263</v>
      </c>
      <c r="AC112" s="67" t="s">
        <v>98</v>
      </c>
      <c r="AD112" s="68" t="s">
        <v>99</v>
      </c>
      <c r="AE112" s="413" t="s">
        <v>100</v>
      </c>
      <c r="AF112" s="70" t="s">
        <v>104</v>
      </c>
      <c r="AG112" s="69" t="s">
        <v>104</v>
      </c>
      <c r="AH112" s="730">
        <v>66026738.039999999</v>
      </c>
      <c r="AI112" s="730">
        <v>50943300</v>
      </c>
      <c r="AJ112" s="1168"/>
      <c r="AK112" s="103">
        <v>0</v>
      </c>
      <c r="AL112" s="772" t="s">
        <v>103</v>
      </c>
      <c r="AM112" s="772" t="s">
        <v>103</v>
      </c>
      <c r="AN112" s="164" t="str">
        <f>IFERROR(AK112/P112,"No reporta avance para el período")</f>
        <v>No reporta avance para el período</v>
      </c>
      <c r="AO112" s="73" t="str">
        <f t="shared" si="27"/>
        <v>No Aplica</v>
      </c>
      <c r="AP112" s="345">
        <f t="shared" si="38"/>
        <v>2</v>
      </c>
      <c r="AQ112" s="166"/>
      <c r="AR112" s="294">
        <v>63956378</v>
      </c>
      <c r="AS112" s="294">
        <v>16359259</v>
      </c>
      <c r="AT112" s="912"/>
      <c r="AU112" s="894"/>
      <c r="AV112" s="894"/>
      <c r="AW112" s="1185"/>
      <c r="AX112" s="290">
        <v>0</v>
      </c>
      <c r="AY112" s="124" t="s">
        <v>103</v>
      </c>
      <c r="AZ112" s="124" t="s">
        <v>103</v>
      </c>
      <c r="BA112" s="76" t="str">
        <f>IFERROR(AX112/U112,"No reporta avance para el período")</f>
        <v>No reporta avance para el período</v>
      </c>
      <c r="BB112" s="77" t="str">
        <f t="shared" si="29"/>
        <v>No Aplica</v>
      </c>
      <c r="BC112" s="80">
        <f>+IFERROR(SUM($AK112,$AX112,$BK112,$BX112,#REF!,$CU112),0)</f>
        <v>0</v>
      </c>
      <c r="BD112" s="103" t="s">
        <v>103</v>
      </c>
      <c r="BE112" s="442">
        <v>62149648</v>
      </c>
      <c r="BF112" s="172">
        <v>42344166</v>
      </c>
      <c r="BG112" s="714">
        <v>0</v>
      </c>
      <c r="BH112" s="714">
        <v>0</v>
      </c>
      <c r="BI112" s="714">
        <v>0</v>
      </c>
      <c r="BK112" s="722">
        <v>2</v>
      </c>
      <c r="BL112" s="176" t="s">
        <v>1623</v>
      </c>
      <c r="BM112" s="176" t="s">
        <v>1624</v>
      </c>
      <c r="BN112" s="76">
        <f>IFERROR(BK112/W112,"No reporta avance para el período")</f>
        <v>1</v>
      </c>
      <c r="BO112" s="77" t="str">
        <f t="shared" si="26"/>
        <v>Satisfactorio</v>
      </c>
      <c r="BP112" s="80">
        <f>+IFERROR(SUM($AK112,$AX112,$BK112,$BX112,#REF!,$CU112,$DH112,$DU112,$EH112),0)</f>
        <v>0</v>
      </c>
      <c r="BQ112" s="81" t="s">
        <v>103</v>
      </c>
      <c r="BR112" s="419" t="s">
        <v>1625</v>
      </c>
      <c r="BS112" s="420" t="s">
        <v>1626</v>
      </c>
      <c r="BT112" s="860"/>
      <c r="BU112" s="860"/>
      <c r="BV112" s="860"/>
      <c r="BX112" s="360">
        <v>2</v>
      </c>
      <c r="BY112" s="342" t="s">
        <v>1627</v>
      </c>
      <c r="BZ112" s="421" t="s">
        <v>103</v>
      </c>
      <c r="CA112" s="203">
        <f>IFERROR(BX112/W112,"No reporta avance para el período")</f>
        <v>1</v>
      </c>
      <c r="CB112" s="320" t="str">
        <f t="shared" si="32"/>
        <v>Satisfactorio</v>
      </c>
      <c r="CC112" s="287">
        <v>2</v>
      </c>
      <c r="CD112" s="394" t="s">
        <v>103</v>
      </c>
      <c r="CE112" s="722" t="s">
        <v>1628</v>
      </c>
      <c r="CF112" s="258" t="s">
        <v>1629</v>
      </c>
      <c r="CG112" s="838"/>
      <c r="CH112" s="838"/>
      <c r="CI112" s="838"/>
      <c r="CK112" s="672" t="s">
        <v>877</v>
      </c>
      <c r="CL112" s="673" t="s">
        <v>1630</v>
      </c>
    </row>
    <row r="113" spans="2:90" ht="51" customHeight="1" x14ac:dyDescent="0.35">
      <c r="B113" s="59" t="s">
        <v>1416</v>
      </c>
      <c r="C113" s="60"/>
      <c r="D113" s="60"/>
      <c r="E113" s="61" t="s">
        <v>1631</v>
      </c>
      <c r="F113" s="60" t="s">
        <v>259</v>
      </c>
      <c r="G113" s="410">
        <v>1</v>
      </c>
      <c r="H113" s="62" t="s">
        <v>1632</v>
      </c>
      <c r="I113" s="683" t="s">
        <v>212</v>
      </c>
      <c r="J113" s="62" t="s">
        <v>1633</v>
      </c>
      <c r="K113" s="62" t="s">
        <v>94</v>
      </c>
      <c r="L113" s="62" t="s">
        <v>1634</v>
      </c>
      <c r="M113" s="60" t="s">
        <v>936</v>
      </c>
      <c r="N113" s="4">
        <v>44986</v>
      </c>
      <c r="O113" s="7">
        <v>45260</v>
      </c>
      <c r="P113" s="119" t="s">
        <v>121</v>
      </c>
      <c r="Q113" s="149" t="s">
        <v>263</v>
      </c>
      <c r="R113" s="411" t="s">
        <v>263</v>
      </c>
      <c r="S113" s="149" t="s">
        <v>263</v>
      </c>
      <c r="T113" s="411" t="s">
        <v>263</v>
      </c>
      <c r="U113" s="149" t="s">
        <v>263</v>
      </c>
      <c r="V113" s="411" t="s">
        <v>263</v>
      </c>
      <c r="W113" s="149" t="s">
        <v>263</v>
      </c>
      <c r="X113" s="411" t="s">
        <v>263</v>
      </c>
      <c r="Y113" s="149" t="s">
        <v>263</v>
      </c>
      <c r="Z113" s="411" t="s">
        <v>263</v>
      </c>
      <c r="AA113" s="149">
        <v>1</v>
      </c>
      <c r="AB113" s="412" t="s">
        <v>263</v>
      </c>
      <c r="AC113" s="67" t="s">
        <v>98</v>
      </c>
      <c r="AD113" s="68" t="s">
        <v>99</v>
      </c>
      <c r="AE113" s="413" t="s">
        <v>100</v>
      </c>
      <c r="AF113" s="70" t="s">
        <v>104</v>
      </c>
      <c r="AG113" s="69" t="s">
        <v>104</v>
      </c>
      <c r="AH113" s="730">
        <v>147302212.44000003</v>
      </c>
      <c r="AI113" s="730">
        <v>0</v>
      </c>
      <c r="AJ113" s="1168"/>
      <c r="AK113" s="103">
        <v>0</v>
      </c>
      <c r="AL113" s="772" t="s">
        <v>103</v>
      </c>
      <c r="AM113" s="772" t="s">
        <v>103</v>
      </c>
      <c r="AN113" s="164" t="str">
        <f>IFERROR(AK113/P113,"No reporta avance para el período")</f>
        <v>No reporta avance para el período</v>
      </c>
      <c r="AO113" s="73" t="str">
        <f t="shared" si="27"/>
        <v>No Aplica</v>
      </c>
      <c r="AP113" s="345">
        <f t="shared" si="38"/>
        <v>0</v>
      </c>
      <c r="AQ113" s="166"/>
      <c r="AR113" s="294">
        <v>145231852</v>
      </c>
      <c r="AS113" s="294">
        <v>36678128</v>
      </c>
      <c r="AT113" s="167">
        <v>0</v>
      </c>
      <c r="AU113" s="380">
        <v>0</v>
      </c>
      <c r="AV113" s="380">
        <v>0</v>
      </c>
      <c r="AW113" s="1185"/>
      <c r="AX113" s="290">
        <v>0</v>
      </c>
      <c r="AY113" s="124" t="s">
        <v>103</v>
      </c>
      <c r="AZ113" s="124" t="s">
        <v>103</v>
      </c>
      <c r="BA113" s="76" t="str">
        <f>IFERROR(AX113/U113,"No reporta avance para el período")</f>
        <v>No reporta avance para el período</v>
      </c>
      <c r="BB113" s="77" t="str">
        <f t="shared" si="29"/>
        <v>No Aplica</v>
      </c>
      <c r="BC113" s="80">
        <f>+IFERROR(SUM($AK113,$AX113,$BK113,$BX113,#REF!,$CU113),0)</f>
        <v>0</v>
      </c>
      <c r="BD113" s="103" t="s">
        <v>103</v>
      </c>
      <c r="BE113" s="442">
        <v>160622866</v>
      </c>
      <c r="BF113" s="172">
        <v>98568872</v>
      </c>
      <c r="BG113" s="714">
        <v>0</v>
      </c>
      <c r="BH113" s="714">
        <v>0</v>
      </c>
      <c r="BI113" s="714">
        <v>0</v>
      </c>
      <c r="BK113" s="124">
        <v>0</v>
      </c>
      <c r="BL113" s="176" t="s">
        <v>1635</v>
      </c>
      <c r="BM113" s="124" t="s">
        <v>103</v>
      </c>
      <c r="BN113" s="76" t="str">
        <f>IFERROR(BK113/Y113,"No reporta avance para el período")</f>
        <v>No reporta avance para el período</v>
      </c>
      <c r="BO113" s="77" t="str">
        <f t="shared" si="26"/>
        <v>No Aplica</v>
      </c>
      <c r="BP113" s="80">
        <f>+IFERROR(SUM($AK113,$AX113,$BK113,$BX113,#REF!,$CU113,$DH113,$DU113,$EH113),0)</f>
        <v>0</v>
      </c>
      <c r="BQ113" s="110" t="s">
        <v>734</v>
      </c>
      <c r="BR113" s="419" t="s">
        <v>1636</v>
      </c>
      <c r="BS113" s="420" t="s">
        <v>1637</v>
      </c>
      <c r="BT113" s="106">
        <v>0</v>
      </c>
      <c r="BU113" s="106">
        <v>0</v>
      </c>
      <c r="BV113" s="106">
        <v>0</v>
      </c>
      <c r="BX113" s="722">
        <v>1</v>
      </c>
      <c r="BY113" s="176" t="s">
        <v>1638</v>
      </c>
      <c r="BZ113" s="378" t="s">
        <v>1639</v>
      </c>
      <c r="CA113" s="203">
        <f>IFERROR(BX113/AA113,"No reporta avance para el período")</f>
        <v>1</v>
      </c>
      <c r="CB113" s="320" t="str">
        <f t="shared" si="32"/>
        <v>Satisfactorio</v>
      </c>
      <c r="CC113" s="287">
        <v>1</v>
      </c>
      <c r="CD113" s="394" t="s">
        <v>103</v>
      </c>
      <c r="CE113" s="722" t="s">
        <v>1640</v>
      </c>
      <c r="CF113" s="258" t="s">
        <v>1641</v>
      </c>
      <c r="CG113" s="753">
        <v>0</v>
      </c>
      <c r="CH113" s="753">
        <v>0</v>
      </c>
      <c r="CI113" s="753">
        <v>0</v>
      </c>
      <c r="CK113" s="672" t="s">
        <v>877</v>
      </c>
      <c r="CL113" s="673" t="s">
        <v>1642</v>
      </c>
    </row>
    <row r="114" spans="2:90" ht="51" customHeight="1" x14ac:dyDescent="0.35">
      <c r="B114" s="59" t="s">
        <v>1416</v>
      </c>
      <c r="C114" s="60"/>
      <c r="D114" s="60"/>
      <c r="E114" s="61" t="s">
        <v>1643</v>
      </c>
      <c r="F114" s="60" t="s">
        <v>259</v>
      </c>
      <c r="G114" s="410">
        <v>1</v>
      </c>
      <c r="H114" s="62" t="s">
        <v>1644</v>
      </c>
      <c r="I114" s="683" t="s">
        <v>92</v>
      </c>
      <c r="J114" s="62" t="s">
        <v>1645</v>
      </c>
      <c r="K114" s="62" t="s">
        <v>94</v>
      </c>
      <c r="L114" s="62" t="s">
        <v>1646</v>
      </c>
      <c r="M114" s="60" t="s">
        <v>936</v>
      </c>
      <c r="N114" s="4">
        <v>45017</v>
      </c>
      <c r="O114" s="7">
        <v>45289</v>
      </c>
      <c r="P114" s="119" t="s">
        <v>121</v>
      </c>
      <c r="Q114" s="149" t="s">
        <v>263</v>
      </c>
      <c r="R114" s="411" t="s">
        <v>263</v>
      </c>
      <c r="S114" s="149" t="s">
        <v>263</v>
      </c>
      <c r="T114" s="411" t="s">
        <v>263</v>
      </c>
      <c r="U114" s="149" t="s">
        <v>263</v>
      </c>
      <c r="V114" s="411" t="s">
        <v>263</v>
      </c>
      <c r="W114" s="149" t="s">
        <v>263</v>
      </c>
      <c r="X114" s="411" t="s">
        <v>263</v>
      </c>
      <c r="Y114" s="149" t="s">
        <v>263</v>
      </c>
      <c r="Z114" s="411" t="s">
        <v>263</v>
      </c>
      <c r="AA114" s="149" t="s">
        <v>263</v>
      </c>
      <c r="AB114" s="412">
        <v>1</v>
      </c>
      <c r="AC114" s="67" t="s">
        <v>98</v>
      </c>
      <c r="AD114" s="68" t="s">
        <v>99</v>
      </c>
      <c r="AE114" s="413" t="s">
        <v>100</v>
      </c>
      <c r="AF114" s="70" t="s">
        <v>104</v>
      </c>
      <c r="AG114" s="69" t="s">
        <v>104</v>
      </c>
      <c r="AH114" s="730">
        <v>84260579.639999986</v>
      </c>
      <c r="AI114" s="730">
        <v>0</v>
      </c>
      <c r="AJ114" s="1168"/>
      <c r="AK114" s="103">
        <v>0</v>
      </c>
      <c r="AL114" s="772" t="s">
        <v>103</v>
      </c>
      <c r="AM114" s="772" t="s">
        <v>103</v>
      </c>
      <c r="AN114" s="164" t="str">
        <f>IFERROR(AK114/P114,"No reporta avance para el período")</f>
        <v>No reporta avance para el período</v>
      </c>
      <c r="AO114" s="73" t="str">
        <f t="shared" si="27"/>
        <v>No Aplica</v>
      </c>
      <c r="AP114" s="345">
        <f t="shared" si="38"/>
        <v>0</v>
      </c>
      <c r="AQ114" s="166"/>
      <c r="AR114" s="294">
        <v>82190219</v>
      </c>
      <c r="AS114" s="294">
        <v>20917720</v>
      </c>
      <c r="AT114" s="167">
        <v>0</v>
      </c>
      <c r="AU114" s="380">
        <v>0</v>
      </c>
      <c r="AV114" s="380">
        <v>0</v>
      </c>
      <c r="AW114" s="1185"/>
      <c r="AX114" s="290">
        <v>0</v>
      </c>
      <c r="AY114" s="124" t="s">
        <v>103</v>
      </c>
      <c r="AZ114" s="124" t="s">
        <v>103</v>
      </c>
      <c r="BA114" s="76" t="str">
        <f t="shared" si="37"/>
        <v>No reporta avance para el período</v>
      </c>
      <c r="BB114" s="77" t="str">
        <f t="shared" si="29"/>
        <v>No Aplica</v>
      </c>
      <c r="BC114" s="80">
        <f>+IFERROR(SUM($AK114,$AX114,$BK114,$BX114,#REF!,$CU114),0)</f>
        <v>0</v>
      </c>
      <c r="BD114" s="103" t="s">
        <v>103</v>
      </c>
      <c r="BE114" s="221">
        <v>95008632</v>
      </c>
      <c r="BF114" s="186">
        <v>57086622</v>
      </c>
      <c r="BG114" s="716">
        <v>0</v>
      </c>
      <c r="BH114" s="716">
        <v>0</v>
      </c>
      <c r="BI114" s="716">
        <v>0</v>
      </c>
      <c r="BK114" s="124">
        <v>0</v>
      </c>
      <c r="BL114" s="176" t="s">
        <v>1647</v>
      </c>
      <c r="BM114" s="124" t="s">
        <v>103</v>
      </c>
      <c r="BN114" s="76" t="str">
        <f>IFERROR(BK114/Y114,"No reporta avance para el período")</f>
        <v>No reporta avance para el período</v>
      </c>
      <c r="BO114" s="77" t="str">
        <f t="shared" si="26"/>
        <v>No Aplica</v>
      </c>
      <c r="BP114" s="80">
        <f>+IFERROR(SUM($AK114,$AX114,$BK114,$BX114,#REF!,$CU114,$DH114,$DU114,$EH114),0)</f>
        <v>0</v>
      </c>
      <c r="BQ114" s="110" t="s">
        <v>734</v>
      </c>
      <c r="BR114" s="419" t="s">
        <v>1648</v>
      </c>
      <c r="BS114" s="420" t="s">
        <v>1649</v>
      </c>
      <c r="BT114" s="106">
        <v>0</v>
      </c>
      <c r="BU114" s="106">
        <v>0</v>
      </c>
      <c r="BV114" s="106">
        <v>0</v>
      </c>
      <c r="BX114" s="722">
        <v>1</v>
      </c>
      <c r="BY114" s="176" t="s">
        <v>1650</v>
      </c>
      <c r="BZ114" s="176" t="s">
        <v>1651</v>
      </c>
      <c r="CA114" s="203">
        <f>IFERROR(BX114/AB114,"No reporta avance para el período")</f>
        <v>1</v>
      </c>
      <c r="CB114" s="320" t="str">
        <f t="shared" si="32"/>
        <v>Satisfactorio</v>
      </c>
      <c r="CC114" s="287">
        <v>1</v>
      </c>
      <c r="CD114" s="394" t="s">
        <v>103</v>
      </c>
      <c r="CE114" s="722" t="s">
        <v>1652</v>
      </c>
      <c r="CF114" s="258" t="s">
        <v>1653</v>
      </c>
      <c r="CG114" s="753">
        <v>0</v>
      </c>
      <c r="CH114" s="753">
        <v>0</v>
      </c>
      <c r="CI114" s="753">
        <v>0</v>
      </c>
      <c r="CK114" s="672" t="s">
        <v>877</v>
      </c>
      <c r="CL114" s="673" t="s">
        <v>1654</v>
      </c>
    </row>
    <row r="115" spans="2:90" ht="51" customHeight="1" x14ac:dyDescent="0.35">
      <c r="B115" s="59" t="s">
        <v>1416</v>
      </c>
      <c r="C115" s="60"/>
      <c r="D115" s="60"/>
      <c r="E115" s="61" t="s">
        <v>1655</v>
      </c>
      <c r="F115" s="60" t="s">
        <v>259</v>
      </c>
      <c r="G115" s="445">
        <v>1</v>
      </c>
      <c r="H115" s="234" t="s">
        <v>1656</v>
      </c>
      <c r="I115" s="683" t="s">
        <v>92</v>
      </c>
      <c r="J115" s="62" t="s">
        <v>1657</v>
      </c>
      <c r="K115" s="62" t="s">
        <v>94</v>
      </c>
      <c r="L115" s="62" t="s">
        <v>1658</v>
      </c>
      <c r="M115" s="60" t="s">
        <v>936</v>
      </c>
      <c r="N115" s="17">
        <v>44958</v>
      </c>
      <c r="O115" s="7">
        <v>45114</v>
      </c>
      <c r="P115" s="119" t="s">
        <v>121</v>
      </c>
      <c r="Q115" s="135" t="s">
        <v>263</v>
      </c>
      <c r="R115" s="446" t="s">
        <v>263</v>
      </c>
      <c r="S115" s="135" t="s">
        <v>263</v>
      </c>
      <c r="T115" s="446" t="s">
        <v>263</v>
      </c>
      <c r="U115" s="135" t="s">
        <v>263</v>
      </c>
      <c r="V115" s="446" t="s">
        <v>263</v>
      </c>
      <c r="W115" s="135">
        <v>1</v>
      </c>
      <c r="X115" s="446" t="s">
        <v>263</v>
      </c>
      <c r="Y115" s="135" t="s">
        <v>263</v>
      </c>
      <c r="Z115" s="446" t="s">
        <v>263</v>
      </c>
      <c r="AA115" s="135" t="s">
        <v>263</v>
      </c>
      <c r="AB115" s="447" t="s">
        <v>263</v>
      </c>
      <c r="AC115" s="67" t="s">
        <v>98</v>
      </c>
      <c r="AD115" s="68" t="s">
        <v>99</v>
      </c>
      <c r="AE115" s="413" t="s">
        <v>100</v>
      </c>
      <c r="AF115" s="70" t="s">
        <v>215</v>
      </c>
      <c r="AG115" s="69" t="s">
        <v>356</v>
      </c>
      <c r="AH115" s="730">
        <v>76704548.760000005</v>
      </c>
      <c r="AI115" s="730">
        <v>0</v>
      </c>
      <c r="AJ115" s="1168"/>
      <c r="AK115" s="103">
        <v>0</v>
      </c>
      <c r="AL115" s="772" t="s">
        <v>103</v>
      </c>
      <c r="AM115" s="772" t="s">
        <v>103</v>
      </c>
      <c r="AN115" s="164" t="str">
        <f>IFERROR(AK115/P115,"No reporta avance para el período")</f>
        <v>No reporta avance para el período</v>
      </c>
      <c r="AO115" s="73" t="str">
        <f t="shared" si="27"/>
        <v>No Aplica</v>
      </c>
      <c r="AP115" s="345">
        <f t="shared" si="38"/>
        <v>1</v>
      </c>
      <c r="AQ115" s="166"/>
      <c r="AR115" s="294">
        <v>74634189</v>
      </c>
      <c r="AS115" s="294">
        <v>19028712</v>
      </c>
      <c r="AT115" s="167">
        <v>0</v>
      </c>
      <c r="AU115" s="380">
        <v>0</v>
      </c>
      <c r="AV115" s="380">
        <v>0</v>
      </c>
      <c r="AW115" s="1185"/>
      <c r="AX115" s="290">
        <v>0</v>
      </c>
      <c r="AY115" s="124" t="s">
        <v>103</v>
      </c>
      <c r="AZ115" s="124" t="s">
        <v>103</v>
      </c>
      <c r="BA115" s="76" t="str">
        <f t="shared" si="37"/>
        <v>No reporta avance para el período</v>
      </c>
      <c r="BB115" s="77" t="str">
        <f t="shared" si="29"/>
        <v>No Aplica</v>
      </c>
      <c r="BC115" s="80">
        <f>+IFERROR(SUM($AK115,$AX115,$BK115,$BX115,#REF!,$CU115),0)</f>
        <v>0</v>
      </c>
      <c r="BD115" s="103" t="s">
        <v>103</v>
      </c>
      <c r="BE115" s="221">
        <v>86347909</v>
      </c>
      <c r="BF115" s="186">
        <v>51957210</v>
      </c>
      <c r="BG115" s="278">
        <v>0</v>
      </c>
      <c r="BH115" s="278">
        <v>0</v>
      </c>
      <c r="BI115" s="278">
        <v>0</v>
      </c>
      <c r="BK115" s="722">
        <v>1</v>
      </c>
      <c r="BL115" s="176" t="s">
        <v>1659</v>
      </c>
      <c r="BM115" s="176" t="s">
        <v>1660</v>
      </c>
      <c r="BN115" s="76">
        <f>IFERROR(BK115/W115,"No reporta avance para el período")</f>
        <v>1</v>
      </c>
      <c r="BO115" s="77" t="str">
        <f t="shared" si="26"/>
        <v>Satisfactorio</v>
      </c>
      <c r="BP115" s="80">
        <f>+IFERROR(SUM($AK115,$AX115,$BK115,$BX115,#REF!,$CU115,$DH115,$DU115,$EH115),0)</f>
        <v>0</v>
      </c>
      <c r="BQ115" s="81" t="s">
        <v>103</v>
      </c>
      <c r="BR115" s="419" t="s">
        <v>1661</v>
      </c>
      <c r="BS115" s="420" t="s">
        <v>1662</v>
      </c>
      <c r="BT115" s="106">
        <v>0</v>
      </c>
      <c r="BU115" s="106">
        <v>0</v>
      </c>
      <c r="BV115" s="106">
        <v>0</v>
      </c>
      <c r="BX115" s="360">
        <v>1</v>
      </c>
      <c r="BY115" s="342" t="s">
        <v>1627</v>
      </c>
      <c r="BZ115" s="421" t="s">
        <v>103</v>
      </c>
      <c r="CA115" s="203">
        <f>IFERROR(BX115/W115,"No reporta avance para el período")</f>
        <v>1</v>
      </c>
      <c r="CB115" s="320" t="str">
        <f t="shared" si="32"/>
        <v>Satisfactorio</v>
      </c>
      <c r="CC115" s="287">
        <v>1</v>
      </c>
      <c r="CD115" s="394" t="s">
        <v>103</v>
      </c>
      <c r="CE115" s="722" t="s">
        <v>1663</v>
      </c>
      <c r="CF115" s="258" t="s">
        <v>1664</v>
      </c>
      <c r="CG115" s="753">
        <v>0</v>
      </c>
      <c r="CH115" s="753">
        <v>0</v>
      </c>
      <c r="CI115" s="753">
        <v>0</v>
      </c>
      <c r="CK115" s="672" t="s">
        <v>877</v>
      </c>
      <c r="CL115" s="673" t="s">
        <v>1665</v>
      </c>
    </row>
    <row r="116" spans="2:90" ht="132" customHeight="1" x14ac:dyDescent="0.35">
      <c r="B116" s="59" t="s">
        <v>1416</v>
      </c>
      <c r="C116" s="60"/>
      <c r="D116" s="60"/>
      <c r="E116" s="61" t="s">
        <v>1666</v>
      </c>
      <c r="F116" s="60" t="s">
        <v>259</v>
      </c>
      <c r="G116" s="410">
        <v>4</v>
      </c>
      <c r="H116" s="62" t="s">
        <v>1667</v>
      </c>
      <c r="I116" s="683" t="s">
        <v>212</v>
      </c>
      <c r="J116" s="62" t="s">
        <v>1421</v>
      </c>
      <c r="K116" s="62" t="s">
        <v>94</v>
      </c>
      <c r="L116" s="62" t="s">
        <v>1495</v>
      </c>
      <c r="M116" s="60" t="s">
        <v>936</v>
      </c>
      <c r="N116" s="4">
        <v>45008</v>
      </c>
      <c r="O116" s="7">
        <v>45267</v>
      </c>
      <c r="P116" s="119" t="s">
        <v>159</v>
      </c>
      <c r="Q116" s="149" t="s">
        <v>263</v>
      </c>
      <c r="R116" s="411" t="s">
        <v>263</v>
      </c>
      <c r="S116" s="149">
        <v>1</v>
      </c>
      <c r="T116" s="411" t="s">
        <v>263</v>
      </c>
      <c r="U116" s="149" t="s">
        <v>263</v>
      </c>
      <c r="V116" s="411">
        <v>1</v>
      </c>
      <c r="W116" s="149" t="s">
        <v>263</v>
      </c>
      <c r="X116" s="411" t="s">
        <v>263</v>
      </c>
      <c r="Y116" s="149">
        <v>1</v>
      </c>
      <c r="Z116" s="411" t="s">
        <v>263</v>
      </c>
      <c r="AA116" s="149" t="s">
        <v>263</v>
      </c>
      <c r="AB116" s="412">
        <v>1</v>
      </c>
      <c r="AC116" s="67" t="s">
        <v>98</v>
      </c>
      <c r="AD116" s="68" t="s">
        <v>99</v>
      </c>
      <c r="AE116" s="413" t="s">
        <v>100</v>
      </c>
      <c r="AF116" s="70" t="s">
        <v>104</v>
      </c>
      <c r="AG116" s="69" t="s">
        <v>104</v>
      </c>
      <c r="AH116" s="730">
        <v>32072063.040000007</v>
      </c>
      <c r="AI116" s="730">
        <v>0</v>
      </c>
      <c r="AJ116" s="1168"/>
      <c r="AK116" s="163">
        <v>1</v>
      </c>
      <c r="AL116" s="176" t="s">
        <v>1668</v>
      </c>
      <c r="AM116" s="782" t="s">
        <v>1669</v>
      </c>
      <c r="AN116" s="274">
        <f>IFERROR(AK116/S116,"No reporta avance para el período")</f>
        <v>1</v>
      </c>
      <c r="AO116" s="73" t="str">
        <f t="shared" si="27"/>
        <v>Satisfactorio</v>
      </c>
      <c r="AP116" s="345">
        <f t="shared" si="38"/>
        <v>3</v>
      </c>
      <c r="AQ116" s="166"/>
      <c r="AR116" s="294">
        <v>30001703</v>
      </c>
      <c r="AS116" s="294">
        <v>7870591</v>
      </c>
      <c r="AT116" s="167">
        <v>0</v>
      </c>
      <c r="AU116" s="380">
        <v>0</v>
      </c>
      <c r="AV116" s="380">
        <v>0</v>
      </c>
      <c r="AW116" s="1185"/>
      <c r="AX116" s="722">
        <v>1</v>
      </c>
      <c r="AY116" s="176" t="s">
        <v>1670</v>
      </c>
      <c r="AZ116" s="378" t="s">
        <v>1671</v>
      </c>
      <c r="BA116" s="76">
        <f>IFERROR(AX116/V116,"No reporta avance para el período")</f>
        <v>1</v>
      </c>
      <c r="BB116" s="77" t="str">
        <f t="shared" si="29"/>
        <v>Satisfactorio</v>
      </c>
      <c r="BC116" s="80">
        <f>+IFERROR(SUM($AK116,$AX116,$BK116,$BX116,#REF!,$CU116),0)</f>
        <v>0</v>
      </c>
      <c r="BD116" s="103" t="s">
        <v>103</v>
      </c>
      <c r="BE116" s="221">
        <v>35190154</v>
      </c>
      <c r="BF116" s="186">
        <v>21658448</v>
      </c>
      <c r="BG116" s="278">
        <v>0</v>
      </c>
      <c r="BH116" s="278">
        <v>0</v>
      </c>
      <c r="BI116" s="278">
        <v>0</v>
      </c>
      <c r="BK116" s="722">
        <v>1</v>
      </c>
      <c r="BL116" s="176" t="s">
        <v>1672</v>
      </c>
      <c r="BM116" s="176" t="s">
        <v>1673</v>
      </c>
      <c r="BN116" s="76">
        <f>IFERROR(BK116/Y116,"No reporta avance para el período")</f>
        <v>1</v>
      </c>
      <c r="BO116" s="77" t="str">
        <f t="shared" si="26"/>
        <v>Satisfactorio</v>
      </c>
      <c r="BP116" s="80">
        <f>+IFERROR(SUM($AK116,$AX116,$BK116,$BX116,#REF!,$CU116,$DH116,$DU116,$EH116),0)</f>
        <v>0</v>
      </c>
      <c r="BQ116" s="81" t="s">
        <v>103</v>
      </c>
      <c r="BR116" s="419" t="s">
        <v>1674</v>
      </c>
      <c r="BS116" s="420" t="s">
        <v>1675</v>
      </c>
      <c r="BT116" s="106">
        <v>0</v>
      </c>
      <c r="BU116" s="106">
        <v>0</v>
      </c>
      <c r="BV116" s="106">
        <v>0</v>
      </c>
      <c r="BX116" s="722">
        <v>1</v>
      </c>
      <c r="BY116" s="176" t="s">
        <v>1676</v>
      </c>
      <c r="BZ116" s="378" t="s">
        <v>1677</v>
      </c>
      <c r="CA116" s="203">
        <f>IFERROR(BX116/AB116,"No reporta avance para el período")</f>
        <v>1</v>
      </c>
      <c r="CB116" s="320" t="str">
        <f t="shared" si="32"/>
        <v>Satisfactorio</v>
      </c>
      <c r="CC116" s="287">
        <v>4</v>
      </c>
      <c r="CD116" s="394" t="s">
        <v>103</v>
      </c>
      <c r="CE116" s="722" t="s">
        <v>1678</v>
      </c>
      <c r="CF116" s="258" t="s">
        <v>1679</v>
      </c>
      <c r="CG116" s="753">
        <v>0</v>
      </c>
      <c r="CH116" s="753">
        <v>0</v>
      </c>
      <c r="CI116" s="753">
        <v>0</v>
      </c>
      <c r="CK116" s="672" t="s">
        <v>877</v>
      </c>
      <c r="CL116" s="673" t="s">
        <v>1680</v>
      </c>
    </row>
    <row r="117" spans="2:90" ht="102.75" customHeight="1" x14ac:dyDescent="0.35">
      <c r="B117" s="59" t="s">
        <v>1416</v>
      </c>
      <c r="C117" s="60" t="s">
        <v>1417</v>
      </c>
      <c r="D117" s="60"/>
      <c r="E117" s="61" t="s">
        <v>1681</v>
      </c>
      <c r="F117" s="60" t="s">
        <v>259</v>
      </c>
      <c r="G117" s="410">
        <v>1</v>
      </c>
      <c r="H117" s="62" t="s">
        <v>1682</v>
      </c>
      <c r="I117" s="683" t="s">
        <v>92</v>
      </c>
      <c r="J117" s="62" t="s">
        <v>1421</v>
      </c>
      <c r="K117" s="62" t="s">
        <v>729</v>
      </c>
      <c r="L117" s="62" t="s">
        <v>1683</v>
      </c>
      <c r="M117" s="60" t="s">
        <v>936</v>
      </c>
      <c r="N117" s="4">
        <v>44958</v>
      </c>
      <c r="O117" s="7">
        <v>45226</v>
      </c>
      <c r="P117" s="119" t="s">
        <v>121</v>
      </c>
      <c r="Q117" s="149" t="s">
        <v>263</v>
      </c>
      <c r="R117" s="411" t="s">
        <v>263</v>
      </c>
      <c r="S117" s="149" t="s">
        <v>263</v>
      </c>
      <c r="T117" s="411" t="s">
        <v>263</v>
      </c>
      <c r="U117" s="149" t="s">
        <v>263</v>
      </c>
      <c r="V117" s="411" t="s">
        <v>263</v>
      </c>
      <c r="W117" s="149" t="s">
        <v>263</v>
      </c>
      <c r="X117" s="411" t="s">
        <v>263</v>
      </c>
      <c r="Y117" s="149" t="s">
        <v>263</v>
      </c>
      <c r="Z117" s="411">
        <v>1</v>
      </c>
      <c r="AA117" s="149" t="s">
        <v>263</v>
      </c>
      <c r="AB117" s="412" t="s">
        <v>263</v>
      </c>
      <c r="AC117" s="67" t="s">
        <v>98</v>
      </c>
      <c r="AD117" s="68" t="s">
        <v>99</v>
      </c>
      <c r="AE117" s="413" t="s">
        <v>100</v>
      </c>
      <c r="AF117" s="70" t="s">
        <v>104</v>
      </c>
      <c r="AG117" s="69" t="s">
        <v>104</v>
      </c>
      <c r="AH117" s="730">
        <v>127124928.36</v>
      </c>
      <c r="AI117" s="730">
        <v>0</v>
      </c>
      <c r="AJ117" s="1168"/>
      <c r="AK117" s="103">
        <v>0</v>
      </c>
      <c r="AL117" s="772" t="s">
        <v>103</v>
      </c>
      <c r="AM117" s="772" t="s">
        <v>103</v>
      </c>
      <c r="AN117" s="164" t="str">
        <f>IFERROR(AK117/P117,"No reporta avance para el período")</f>
        <v>No reporta avance para el período</v>
      </c>
      <c r="AO117" s="73" t="str">
        <f t="shared" si="27"/>
        <v>No Aplica</v>
      </c>
      <c r="AP117" s="345">
        <f t="shared" si="38"/>
        <v>0</v>
      </c>
      <c r="AQ117" s="166"/>
      <c r="AR117" s="294">
        <v>125054568</v>
      </c>
      <c r="AS117" s="294">
        <v>31633807</v>
      </c>
      <c r="AT117" s="167">
        <v>0</v>
      </c>
      <c r="AU117" s="380">
        <v>0</v>
      </c>
      <c r="AV117" s="380">
        <v>0</v>
      </c>
      <c r="AW117" s="1185"/>
      <c r="AX117" s="290">
        <v>0</v>
      </c>
      <c r="AY117" s="124" t="s">
        <v>103</v>
      </c>
      <c r="AZ117" s="124" t="s">
        <v>103</v>
      </c>
      <c r="BA117" s="76" t="str">
        <f>IFERROR(AX117/U117,"No reporta avance para el período")</f>
        <v>No reporta avance para el período</v>
      </c>
      <c r="BB117" s="77" t="str">
        <f t="shared" si="29"/>
        <v>No Aplica</v>
      </c>
      <c r="BC117" s="80">
        <f>+IFERROR(SUM($AK117,$AX117,$BK117,$BX117,#REF!,$CU117),0)</f>
        <v>0</v>
      </c>
      <c r="BD117" s="103" t="s">
        <v>103</v>
      </c>
      <c r="BE117" s="221">
        <v>144139749</v>
      </c>
      <c r="BF117" s="186">
        <v>86185085</v>
      </c>
      <c r="BG117" s="278">
        <v>0</v>
      </c>
      <c r="BH117" s="278">
        <v>0</v>
      </c>
      <c r="BI117" s="278">
        <v>0</v>
      </c>
      <c r="BK117" s="124">
        <v>0</v>
      </c>
      <c r="BL117" s="258" t="s">
        <v>1684</v>
      </c>
      <c r="BM117" s="124" t="s">
        <v>103</v>
      </c>
      <c r="BN117" s="76" t="str">
        <f>IFERROR(BK117/Y117,"No reporta avance para el período")</f>
        <v>No reporta avance para el período</v>
      </c>
      <c r="BO117" s="77" t="str">
        <f t="shared" si="26"/>
        <v>No Aplica</v>
      </c>
      <c r="BP117" s="80">
        <f>+IFERROR(SUM($AK117,$AX117,$BK117,$BX117,#REF!,$CU117,$DH117,$DU117,$EH117),0)</f>
        <v>0</v>
      </c>
      <c r="BQ117" s="110" t="s">
        <v>734</v>
      </c>
      <c r="BR117" s="419" t="s">
        <v>1685</v>
      </c>
      <c r="BS117" s="420" t="s">
        <v>1686</v>
      </c>
      <c r="BT117" s="106">
        <v>0</v>
      </c>
      <c r="BU117" s="106">
        <v>0</v>
      </c>
      <c r="BV117" s="106">
        <v>0</v>
      </c>
      <c r="BX117" s="436">
        <v>1</v>
      </c>
      <c r="BY117" s="437" t="s">
        <v>1687</v>
      </c>
      <c r="BZ117" s="443" t="s">
        <v>1688</v>
      </c>
      <c r="CA117" s="203">
        <f>IFERROR(BX117/Z117,"No reporta avance para el período")</f>
        <v>1</v>
      </c>
      <c r="CB117" s="320" t="str">
        <f t="shared" si="32"/>
        <v>Satisfactorio</v>
      </c>
      <c r="CC117" s="287">
        <v>1</v>
      </c>
      <c r="CD117" s="394" t="s">
        <v>103</v>
      </c>
      <c r="CE117" s="722" t="s">
        <v>1689</v>
      </c>
      <c r="CF117" s="258" t="s">
        <v>1690</v>
      </c>
      <c r="CG117" s="753">
        <v>0</v>
      </c>
      <c r="CH117" s="753">
        <v>0</v>
      </c>
      <c r="CI117" s="753">
        <v>0</v>
      </c>
      <c r="CK117" s="672" t="s">
        <v>877</v>
      </c>
      <c r="CL117" s="673" t="s">
        <v>1691</v>
      </c>
    </row>
    <row r="118" spans="2:90" ht="51" customHeight="1" x14ac:dyDescent="0.35">
      <c r="B118" s="59" t="s">
        <v>1416</v>
      </c>
      <c r="C118" s="60" t="s">
        <v>1417</v>
      </c>
      <c r="D118" s="60"/>
      <c r="E118" s="61" t="s">
        <v>1692</v>
      </c>
      <c r="F118" s="60" t="s">
        <v>259</v>
      </c>
      <c r="G118" s="410">
        <v>1</v>
      </c>
      <c r="H118" s="62" t="s">
        <v>1693</v>
      </c>
      <c r="I118" s="683" t="s">
        <v>92</v>
      </c>
      <c r="J118" s="62" t="s">
        <v>1645</v>
      </c>
      <c r="K118" s="62" t="s">
        <v>94</v>
      </c>
      <c r="L118" s="62" t="s">
        <v>1694</v>
      </c>
      <c r="M118" s="60" t="s">
        <v>936</v>
      </c>
      <c r="N118" s="4">
        <v>44941</v>
      </c>
      <c r="O118" s="7">
        <v>45275</v>
      </c>
      <c r="P118" s="119" t="s">
        <v>121</v>
      </c>
      <c r="Q118" s="149" t="s">
        <v>263</v>
      </c>
      <c r="R118" s="411" t="s">
        <v>263</v>
      </c>
      <c r="S118" s="149" t="s">
        <v>263</v>
      </c>
      <c r="T118" s="411" t="s">
        <v>263</v>
      </c>
      <c r="U118" s="149" t="s">
        <v>263</v>
      </c>
      <c r="V118" s="411" t="s">
        <v>263</v>
      </c>
      <c r="W118" s="149" t="s">
        <v>263</v>
      </c>
      <c r="X118" s="411" t="s">
        <v>263</v>
      </c>
      <c r="Y118" s="149" t="s">
        <v>263</v>
      </c>
      <c r="Z118" s="411" t="s">
        <v>263</v>
      </c>
      <c r="AA118" s="149" t="s">
        <v>263</v>
      </c>
      <c r="AB118" s="412">
        <v>1</v>
      </c>
      <c r="AC118" s="67" t="s">
        <v>98</v>
      </c>
      <c r="AD118" s="68" t="s">
        <v>99</v>
      </c>
      <c r="AE118" s="413" t="s">
        <v>100</v>
      </c>
      <c r="AF118" s="70" t="s">
        <v>104</v>
      </c>
      <c r="AG118" s="69" t="s">
        <v>104</v>
      </c>
      <c r="AH118" s="730">
        <v>101162811.23999999</v>
      </c>
      <c r="AI118" s="730">
        <v>0</v>
      </c>
      <c r="AJ118" s="1168"/>
      <c r="AK118" s="103">
        <v>0</v>
      </c>
      <c r="AL118" s="772" t="s">
        <v>103</v>
      </c>
      <c r="AM118" s="772" t="s">
        <v>103</v>
      </c>
      <c r="AN118" s="164" t="str">
        <f>IFERROR(AK118/P118,"No reporta avance para el período")</f>
        <v>No reporta avance para el período</v>
      </c>
      <c r="AO118" s="73" t="str">
        <f t="shared" si="27"/>
        <v>No Aplica</v>
      </c>
      <c r="AP118" s="345">
        <f t="shared" si="38"/>
        <v>0</v>
      </c>
      <c r="AQ118" s="166"/>
      <c r="AR118" s="294">
        <v>99092451</v>
      </c>
      <c r="AS118" s="294">
        <v>25143278</v>
      </c>
      <c r="AT118" s="167">
        <v>0</v>
      </c>
      <c r="AU118" s="380">
        <v>0</v>
      </c>
      <c r="AV118" s="380">
        <v>0</v>
      </c>
      <c r="AW118" s="1185"/>
      <c r="AX118" s="290">
        <v>0</v>
      </c>
      <c r="AY118" s="124" t="s">
        <v>103</v>
      </c>
      <c r="AZ118" s="124" t="s">
        <v>103</v>
      </c>
      <c r="BA118" s="76" t="str">
        <f>IFERROR(AX118/U118,"No reporta avance para el período")</f>
        <v>No reporta avance para el período</v>
      </c>
      <c r="BB118" s="77" t="str">
        <f t="shared" si="29"/>
        <v>No Aplica</v>
      </c>
      <c r="BC118" s="80">
        <f>+IFERROR(SUM($AK118,$AX118,$BK118,$BX118,#REF!,$CU118),0)</f>
        <v>0</v>
      </c>
      <c r="BD118" s="103" t="s">
        <v>103</v>
      </c>
      <c r="BE118" s="221">
        <v>114381970</v>
      </c>
      <c r="BF118" s="186">
        <v>68560702</v>
      </c>
      <c r="BG118" s="278">
        <v>0</v>
      </c>
      <c r="BH118" s="278">
        <v>0</v>
      </c>
      <c r="BI118" s="278">
        <v>0</v>
      </c>
      <c r="BK118" s="124">
        <v>0</v>
      </c>
      <c r="BL118" s="776" t="s">
        <v>1695</v>
      </c>
      <c r="BM118" s="124" t="s">
        <v>103</v>
      </c>
      <c r="BN118" s="76" t="str">
        <f t="shared" ref="BN118:BN126" si="39">IFERROR(BK118/Y118,"No reporta avance para el período")</f>
        <v>No reporta avance para el período</v>
      </c>
      <c r="BO118" s="77" t="str">
        <f t="shared" si="26"/>
        <v>No Aplica</v>
      </c>
      <c r="BP118" s="80">
        <f>+IFERROR(SUM($AK118,$AX118,$BK118,$BX118,#REF!,$CU118,$DH118,$DU118,$EH118),0)</f>
        <v>0</v>
      </c>
      <c r="BQ118" s="110" t="s">
        <v>734</v>
      </c>
      <c r="BR118" s="419" t="s">
        <v>1696</v>
      </c>
      <c r="BS118" s="420" t="s">
        <v>1697</v>
      </c>
      <c r="BT118" s="106">
        <v>0</v>
      </c>
      <c r="BU118" s="106">
        <v>0</v>
      </c>
      <c r="BV118" s="106">
        <v>0</v>
      </c>
      <c r="BX118" s="722">
        <v>1</v>
      </c>
      <c r="BY118" s="176" t="s">
        <v>1698</v>
      </c>
      <c r="BZ118" s="176" t="s">
        <v>1699</v>
      </c>
      <c r="CA118" s="203">
        <f t="shared" ref="CA118:CA126" si="40">IFERROR(BX118/AB118,"No reporta avance para el período")</f>
        <v>1</v>
      </c>
      <c r="CB118" s="320" t="str">
        <f t="shared" si="32"/>
        <v>Satisfactorio</v>
      </c>
      <c r="CC118" s="287">
        <v>1</v>
      </c>
      <c r="CD118" s="394" t="s">
        <v>103</v>
      </c>
      <c r="CE118" s="722" t="s">
        <v>1700</v>
      </c>
      <c r="CF118" s="258" t="s">
        <v>1701</v>
      </c>
      <c r="CG118" s="753">
        <v>0</v>
      </c>
      <c r="CH118" s="753">
        <v>0</v>
      </c>
      <c r="CI118" s="753">
        <v>0</v>
      </c>
      <c r="CK118" s="672" t="s">
        <v>877</v>
      </c>
      <c r="CL118" s="673" t="s">
        <v>1702</v>
      </c>
    </row>
    <row r="119" spans="2:90" ht="51" customHeight="1" x14ac:dyDescent="0.35">
      <c r="B119" s="219" t="s">
        <v>1416</v>
      </c>
      <c r="C119" s="60" t="s">
        <v>1417</v>
      </c>
      <c r="D119" s="234" t="s">
        <v>1546</v>
      </c>
      <c r="E119" s="448" t="s">
        <v>1703</v>
      </c>
      <c r="F119" s="234" t="s">
        <v>259</v>
      </c>
      <c r="G119" s="449">
        <v>1</v>
      </c>
      <c r="H119" s="234" t="s">
        <v>1704</v>
      </c>
      <c r="I119" s="268" t="s">
        <v>92</v>
      </c>
      <c r="J119" s="216" t="s">
        <v>1705</v>
      </c>
      <c r="K119" s="234" t="s">
        <v>94</v>
      </c>
      <c r="L119" s="234" t="s">
        <v>1706</v>
      </c>
      <c r="M119" s="234" t="s">
        <v>936</v>
      </c>
      <c r="N119" s="450">
        <v>44929</v>
      </c>
      <c r="O119" s="218">
        <v>45291</v>
      </c>
      <c r="P119" s="451" t="s">
        <v>121</v>
      </c>
      <c r="Q119" s="452" t="s">
        <v>263</v>
      </c>
      <c r="R119" s="411" t="s">
        <v>263</v>
      </c>
      <c r="S119" s="452" t="s">
        <v>263</v>
      </c>
      <c r="T119" s="411" t="s">
        <v>263</v>
      </c>
      <c r="U119" s="452" t="s">
        <v>263</v>
      </c>
      <c r="V119" s="411" t="s">
        <v>263</v>
      </c>
      <c r="W119" s="452" t="s">
        <v>263</v>
      </c>
      <c r="X119" s="411" t="s">
        <v>263</v>
      </c>
      <c r="Y119" s="452" t="s">
        <v>263</v>
      </c>
      <c r="Z119" s="411" t="s">
        <v>263</v>
      </c>
      <c r="AA119" s="452" t="s">
        <v>263</v>
      </c>
      <c r="AB119" s="412">
        <v>1</v>
      </c>
      <c r="AC119" s="67" t="s">
        <v>1289</v>
      </c>
      <c r="AD119" s="68" t="s">
        <v>1119</v>
      </c>
      <c r="AE119" s="413" t="s">
        <v>1165</v>
      </c>
      <c r="AF119" s="70" t="s">
        <v>215</v>
      </c>
      <c r="AG119" s="69" t="s">
        <v>356</v>
      </c>
      <c r="AH119" s="730">
        <v>0</v>
      </c>
      <c r="AI119" s="1059">
        <v>575311248</v>
      </c>
      <c r="AJ119" s="1168"/>
      <c r="AK119" s="103">
        <v>0</v>
      </c>
      <c r="AL119" s="772" t="s">
        <v>103</v>
      </c>
      <c r="AM119" s="772" t="s">
        <v>103</v>
      </c>
      <c r="AN119" s="164" t="str">
        <f t="shared" ref="AN119:AN126" si="41">IFERROR(AK119/P119,"No reporta avance para el período")</f>
        <v>No reporta avance para el período</v>
      </c>
      <c r="AO119" s="73" t="str">
        <f t="shared" si="27"/>
        <v>No Aplica</v>
      </c>
      <c r="AP119" s="345">
        <f t="shared" si="38"/>
        <v>0</v>
      </c>
      <c r="AQ119" s="166"/>
      <c r="AR119" s="453"/>
      <c r="AS119" s="453"/>
      <c r="AT119" s="302"/>
      <c r="AU119" s="202"/>
      <c r="AV119" s="202"/>
      <c r="AW119" s="1185"/>
      <c r="AX119" s="290"/>
      <c r="AY119" s="783"/>
      <c r="AZ119" s="783"/>
      <c r="BA119" s="76"/>
      <c r="BB119" s="77"/>
      <c r="BC119" s="80"/>
      <c r="BD119" s="103"/>
      <c r="BE119" s="221"/>
      <c r="BF119" s="418"/>
      <c r="BG119" s="454"/>
      <c r="BH119" s="454"/>
      <c r="BI119" s="454"/>
      <c r="BK119" s="124">
        <v>0</v>
      </c>
      <c r="BL119" s="146" t="s">
        <v>1707</v>
      </c>
      <c r="BM119" s="124" t="s">
        <v>103</v>
      </c>
      <c r="BN119" s="76" t="str">
        <f t="shared" si="39"/>
        <v>No reporta avance para el período</v>
      </c>
      <c r="BO119" s="77" t="str">
        <f t="shared" si="26"/>
        <v>No Aplica</v>
      </c>
      <c r="BP119" s="80">
        <f>+IFERROR(SUM($AK119,$AX119,$BK119,$BX119,#REF!,$CU119,$DH119,$DU119,$EH119),0)</f>
        <v>0</v>
      </c>
      <c r="BQ119" s="110" t="s">
        <v>734</v>
      </c>
      <c r="BR119" s="419" t="s">
        <v>1708</v>
      </c>
      <c r="BS119" s="420" t="s">
        <v>1708</v>
      </c>
      <c r="BT119" s="859" t="s">
        <v>1555</v>
      </c>
      <c r="BU119" s="859" t="s">
        <v>1556</v>
      </c>
      <c r="BV119" s="859" t="s">
        <v>1557</v>
      </c>
      <c r="BX119" s="722">
        <v>1</v>
      </c>
      <c r="BY119" s="176" t="s">
        <v>1709</v>
      </c>
      <c r="BZ119" s="258" t="s">
        <v>1710</v>
      </c>
      <c r="CA119" s="203">
        <f t="shared" si="40"/>
        <v>1</v>
      </c>
      <c r="CB119" s="320" t="str">
        <f t="shared" si="32"/>
        <v>Satisfactorio</v>
      </c>
      <c r="CC119" s="287">
        <v>1</v>
      </c>
      <c r="CD119" s="394" t="s">
        <v>103</v>
      </c>
      <c r="CE119" s="722" t="s">
        <v>1711</v>
      </c>
      <c r="CF119" s="258" t="s">
        <v>1711</v>
      </c>
      <c r="CG119" s="836">
        <v>575311248</v>
      </c>
      <c r="CH119" s="836">
        <v>564771638</v>
      </c>
      <c r="CI119" s="836">
        <v>507892230.67000002</v>
      </c>
      <c r="CK119" s="672" t="s">
        <v>877</v>
      </c>
      <c r="CL119" s="673" t="s">
        <v>1712</v>
      </c>
    </row>
    <row r="120" spans="2:90" ht="51" customHeight="1" x14ac:dyDescent="0.35">
      <c r="B120" s="455" t="s">
        <v>1416</v>
      </c>
      <c r="C120" s="60" t="s">
        <v>1417</v>
      </c>
      <c r="D120" s="247" t="s">
        <v>1546</v>
      </c>
      <c r="E120" s="449" t="s">
        <v>1713</v>
      </c>
      <c r="F120" s="247" t="s">
        <v>259</v>
      </c>
      <c r="G120" s="449">
        <v>1</v>
      </c>
      <c r="H120" s="247" t="s">
        <v>1714</v>
      </c>
      <c r="I120" s="268" t="s">
        <v>92</v>
      </c>
      <c r="J120" s="456" t="s">
        <v>1715</v>
      </c>
      <c r="K120" s="247" t="s">
        <v>94</v>
      </c>
      <c r="L120" s="247" t="s">
        <v>1716</v>
      </c>
      <c r="M120" s="247" t="s">
        <v>936</v>
      </c>
      <c r="N120" s="235">
        <v>44929</v>
      </c>
      <c r="O120" s="225">
        <v>45291</v>
      </c>
      <c r="P120" s="457" t="s">
        <v>121</v>
      </c>
      <c r="Q120" s="452" t="s">
        <v>263</v>
      </c>
      <c r="R120" s="411" t="s">
        <v>263</v>
      </c>
      <c r="S120" s="452" t="s">
        <v>263</v>
      </c>
      <c r="T120" s="411" t="s">
        <v>263</v>
      </c>
      <c r="U120" s="452" t="s">
        <v>263</v>
      </c>
      <c r="V120" s="411" t="s">
        <v>263</v>
      </c>
      <c r="W120" s="452" t="s">
        <v>263</v>
      </c>
      <c r="X120" s="411" t="s">
        <v>263</v>
      </c>
      <c r="Y120" s="452" t="s">
        <v>263</v>
      </c>
      <c r="Z120" s="411" t="s">
        <v>263</v>
      </c>
      <c r="AA120" s="452" t="s">
        <v>263</v>
      </c>
      <c r="AB120" s="412">
        <v>1</v>
      </c>
      <c r="AC120" s="67" t="s">
        <v>1289</v>
      </c>
      <c r="AD120" s="68" t="s">
        <v>1119</v>
      </c>
      <c r="AE120" s="413" t="s">
        <v>1165</v>
      </c>
      <c r="AF120" s="70" t="s">
        <v>104</v>
      </c>
      <c r="AG120" s="69" t="s">
        <v>104</v>
      </c>
      <c r="AH120" s="730">
        <v>0</v>
      </c>
      <c r="AI120" s="861"/>
      <c r="AJ120" s="1168"/>
      <c r="AK120" s="103">
        <v>0</v>
      </c>
      <c r="AL120" s="772" t="s">
        <v>103</v>
      </c>
      <c r="AM120" s="772" t="s">
        <v>103</v>
      </c>
      <c r="AN120" s="164" t="str">
        <f t="shared" si="41"/>
        <v>No reporta avance para el período</v>
      </c>
      <c r="AO120" s="73" t="str">
        <f t="shared" si="27"/>
        <v>No Aplica</v>
      </c>
      <c r="AP120" s="345">
        <f t="shared" si="38"/>
        <v>0</v>
      </c>
      <c r="AQ120" s="166"/>
      <c r="AR120" s="453"/>
      <c r="AS120" s="453"/>
      <c r="AT120" s="302"/>
      <c r="AU120" s="202"/>
      <c r="AV120" s="202"/>
      <c r="AW120" s="1185"/>
      <c r="AX120" s="290"/>
      <c r="AY120" s="783"/>
      <c r="AZ120" s="783"/>
      <c r="BA120" s="76"/>
      <c r="BB120" s="77"/>
      <c r="BC120" s="80"/>
      <c r="BD120" s="103"/>
      <c r="BE120" s="221"/>
      <c r="BF120" s="418"/>
      <c r="BG120" s="454"/>
      <c r="BH120" s="454"/>
      <c r="BI120" s="454"/>
      <c r="BK120" s="124">
        <v>0</v>
      </c>
      <c r="BL120" s="378" t="s">
        <v>1717</v>
      </c>
      <c r="BM120" s="124" t="s">
        <v>103</v>
      </c>
      <c r="BN120" s="76" t="str">
        <f t="shared" si="39"/>
        <v>No reporta avance para el período</v>
      </c>
      <c r="BO120" s="77" t="str">
        <f t="shared" si="26"/>
        <v>No Aplica</v>
      </c>
      <c r="BP120" s="80">
        <f>+IFERROR(SUM($AK120,$AX120,$BK120,$BX120,#REF!,$CU120,$DH120,$DU120,$EH120),0)</f>
        <v>0</v>
      </c>
      <c r="BQ120" s="110" t="s">
        <v>734</v>
      </c>
      <c r="BR120" s="419" t="s">
        <v>1708</v>
      </c>
      <c r="BS120" s="420" t="s">
        <v>1708</v>
      </c>
      <c r="BT120" s="890"/>
      <c r="BU120" s="890"/>
      <c r="BV120" s="890"/>
      <c r="BX120" s="722">
        <v>1</v>
      </c>
      <c r="BY120" s="176" t="s">
        <v>1718</v>
      </c>
      <c r="BZ120" s="258" t="s">
        <v>1719</v>
      </c>
      <c r="CA120" s="203">
        <f t="shared" si="40"/>
        <v>1</v>
      </c>
      <c r="CB120" s="320" t="str">
        <f t="shared" si="32"/>
        <v>Satisfactorio</v>
      </c>
      <c r="CC120" s="287">
        <v>1</v>
      </c>
      <c r="CD120" s="394" t="s">
        <v>103</v>
      </c>
      <c r="CE120" s="722" t="s">
        <v>1711</v>
      </c>
      <c r="CF120" s="258" t="s">
        <v>1711</v>
      </c>
      <c r="CG120" s="837"/>
      <c r="CH120" s="837"/>
      <c r="CI120" s="837"/>
      <c r="CK120" s="672" t="s">
        <v>877</v>
      </c>
      <c r="CL120" s="673" t="s">
        <v>1720</v>
      </c>
    </row>
    <row r="121" spans="2:90" ht="51" customHeight="1" x14ac:dyDescent="0.35">
      <c r="B121" s="455" t="s">
        <v>1416</v>
      </c>
      <c r="C121" s="60" t="s">
        <v>1417</v>
      </c>
      <c r="D121" s="247" t="s">
        <v>1546</v>
      </c>
      <c r="E121" s="449" t="s">
        <v>1721</v>
      </c>
      <c r="F121" s="247" t="s">
        <v>259</v>
      </c>
      <c r="G121" s="449">
        <v>1</v>
      </c>
      <c r="H121" s="247" t="s">
        <v>1722</v>
      </c>
      <c r="I121" s="268" t="s">
        <v>92</v>
      </c>
      <c r="J121" s="456" t="s">
        <v>1723</v>
      </c>
      <c r="K121" s="247" t="s">
        <v>94</v>
      </c>
      <c r="L121" s="247" t="s">
        <v>1724</v>
      </c>
      <c r="M121" s="247" t="s">
        <v>936</v>
      </c>
      <c r="N121" s="235">
        <v>44929</v>
      </c>
      <c r="O121" s="225">
        <v>45291</v>
      </c>
      <c r="P121" s="457" t="s">
        <v>121</v>
      </c>
      <c r="Q121" s="452" t="s">
        <v>263</v>
      </c>
      <c r="R121" s="411" t="s">
        <v>263</v>
      </c>
      <c r="S121" s="452" t="s">
        <v>263</v>
      </c>
      <c r="T121" s="411" t="s">
        <v>263</v>
      </c>
      <c r="U121" s="452" t="s">
        <v>263</v>
      </c>
      <c r="V121" s="411" t="s">
        <v>263</v>
      </c>
      <c r="W121" s="452" t="s">
        <v>263</v>
      </c>
      <c r="X121" s="411" t="s">
        <v>263</v>
      </c>
      <c r="Y121" s="452" t="s">
        <v>263</v>
      </c>
      <c r="Z121" s="411" t="s">
        <v>263</v>
      </c>
      <c r="AA121" s="452" t="s">
        <v>263</v>
      </c>
      <c r="AB121" s="412">
        <v>1</v>
      </c>
      <c r="AC121" s="67" t="s">
        <v>1289</v>
      </c>
      <c r="AD121" s="68" t="s">
        <v>1119</v>
      </c>
      <c r="AE121" s="413" t="s">
        <v>1165</v>
      </c>
      <c r="AF121" s="70" t="s">
        <v>104</v>
      </c>
      <c r="AG121" s="69" t="s">
        <v>104</v>
      </c>
      <c r="AH121" s="730">
        <v>0</v>
      </c>
      <c r="AI121" s="861"/>
      <c r="AJ121" s="1168"/>
      <c r="AK121" s="103">
        <v>0</v>
      </c>
      <c r="AL121" s="772" t="s">
        <v>103</v>
      </c>
      <c r="AM121" s="772" t="s">
        <v>103</v>
      </c>
      <c r="AN121" s="164" t="str">
        <f t="shared" si="41"/>
        <v>No reporta avance para el período</v>
      </c>
      <c r="AO121" s="73" t="str">
        <f t="shared" si="27"/>
        <v>No Aplica</v>
      </c>
      <c r="AP121" s="345">
        <f t="shared" si="38"/>
        <v>0</v>
      </c>
      <c r="AQ121" s="166"/>
      <c r="AR121" s="453"/>
      <c r="AS121" s="453"/>
      <c r="AT121" s="302"/>
      <c r="AU121" s="202"/>
      <c r="AV121" s="202"/>
      <c r="AW121" s="1185"/>
      <c r="AX121" s="290"/>
      <c r="AY121" s="783"/>
      <c r="AZ121" s="783"/>
      <c r="BA121" s="76"/>
      <c r="BB121" s="77"/>
      <c r="BC121" s="80"/>
      <c r="BD121" s="103"/>
      <c r="BE121" s="221"/>
      <c r="BF121" s="418"/>
      <c r="BG121" s="454"/>
      <c r="BH121" s="454"/>
      <c r="BI121" s="454"/>
      <c r="BK121" s="124">
        <v>0</v>
      </c>
      <c r="BL121" s="378" t="s">
        <v>1725</v>
      </c>
      <c r="BM121" s="124" t="s">
        <v>103</v>
      </c>
      <c r="BN121" s="76" t="str">
        <f t="shared" si="39"/>
        <v>No reporta avance para el período</v>
      </c>
      <c r="BO121" s="77" t="str">
        <f t="shared" si="26"/>
        <v>No Aplica</v>
      </c>
      <c r="BP121" s="80">
        <f>+IFERROR(SUM($AK121,$AX121,$BK121,$BX121,#REF!,$CU121,$DH121,$DU121,$EH121),0)</f>
        <v>0</v>
      </c>
      <c r="BQ121" s="110" t="s">
        <v>734</v>
      </c>
      <c r="BR121" s="419" t="s">
        <v>1708</v>
      </c>
      <c r="BS121" s="420" t="s">
        <v>1708</v>
      </c>
      <c r="BT121" s="890"/>
      <c r="BU121" s="890"/>
      <c r="BV121" s="890"/>
      <c r="BX121" s="722">
        <v>1</v>
      </c>
      <c r="BY121" s="176" t="s">
        <v>1726</v>
      </c>
      <c r="BZ121" s="258" t="s">
        <v>1727</v>
      </c>
      <c r="CA121" s="203">
        <f t="shared" si="40"/>
        <v>1</v>
      </c>
      <c r="CB121" s="320" t="str">
        <f t="shared" si="32"/>
        <v>Satisfactorio</v>
      </c>
      <c r="CC121" s="287">
        <v>1</v>
      </c>
      <c r="CD121" s="394" t="s">
        <v>103</v>
      </c>
      <c r="CE121" s="722" t="s">
        <v>1711</v>
      </c>
      <c r="CF121" s="258" t="s">
        <v>1711</v>
      </c>
      <c r="CG121" s="837"/>
      <c r="CH121" s="837"/>
      <c r="CI121" s="837"/>
      <c r="CK121" s="672" t="s">
        <v>877</v>
      </c>
      <c r="CL121" s="673" t="s">
        <v>1728</v>
      </c>
    </row>
    <row r="122" spans="2:90" ht="51" customHeight="1" x14ac:dyDescent="0.35">
      <c r="B122" s="455" t="s">
        <v>1416</v>
      </c>
      <c r="C122" s="60" t="s">
        <v>1417</v>
      </c>
      <c r="D122" s="247" t="s">
        <v>1546</v>
      </c>
      <c r="E122" s="449" t="s">
        <v>1729</v>
      </c>
      <c r="F122" s="247" t="s">
        <v>259</v>
      </c>
      <c r="G122" s="449">
        <v>3</v>
      </c>
      <c r="H122" s="247" t="s">
        <v>1730</v>
      </c>
      <c r="I122" s="268" t="s">
        <v>92</v>
      </c>
      <c r="J122" s="456" t="s">
        <v>1731</v>
      </c>
      <c r="K122" s="247" t="s">
        <v>94</v>
      </c>
      <c r="L122" s="247" t="s">
        <v>1732</v>
      </c>
      <c r="M122" s="247" t="s">
        <v>936</v>
      </c>
      <c r="N122" s="235">
        <v>45157</v>
      </c>
      <c r="O122" s="225">
        <v>45291</v>
      </c>
      <c r="P122" s="457" t="s">
        <v>121</v>
      </c>
      <c r="Q122" s="452" t="s">
        <v>263</v>
      </c>
      <c r="R122" s="411" t="s">
        <v>263</v>
      </c>
      <c r="S122" s="452" t="s">
        <v>263</v>
      </c>
      <c r="T122" s="411" t="s">
        <v>263</v>
      </c>
      <c r="U122" s="452" t="s">
        <v>263</v>
      </c>
      <c r="V122" s="411" t="s">
        <v>263</v>
      </c>
      <c r="W122" s="452" t="s">
        <v>263</v>
      </c>
      <c r="X122" s="411" t="s">
        <v>263</v>
      </c>
      <c r="Y122" s="452" t="s">
        <v>263</v>
      </c>
      <c r="Z122" s="411" t="s">
        <v>263</v>
      </c>
      <c r="AA122" s="452" t="s">
        <v>263</v>
      </c>
      <c r="AB122" s="412">
        <v>1</v>
      </c>
      <c r="AC122" s="67" t="s">
        <v>1289</v>
      </c>
      <c r="AD122" s="68" t="s">
        <v>1119</v>
      </c>
      <c r="AE122" s="413" t="s">
        <v>1165</v>
      </c>
      <c r="AF122" s="70" t="s">
        <v>104</v>
      </c>
      <c r="AG122" s="69" t="s">
        <v>104</v>
      </c>
      <c r="AH122" s="730">
        <v>0</v>
      </c>
      <c r="AI122" s="862"/>
      <c r="AJ122" s="1168"/>
      <c r="AK122" s="103">
        <v>0</v>
      </c>
      <c r="AL122" s="772" t="s">
        <v>103</v>
      </c>
      <c r="AM122" s="772" t="s">
        <v>103</v>
      </c>
      <c r="AN122" s="164" t="str">
        <f t="shared" si="41"/>
        <v>No reporta avance para el período</v>
      </c>
      <c r="AO122" s="73" t="str">
        <f t="shared" si="27"/>
        <v>No Aplica</v>
      </c>
      <c r="AP122" s="345">
        <f t="shared" si="38"/>
        <v>0</v>
      </c>
      <c r="AQ122" s="166"/>
      <c r="AR122" s="453"/>
      <c r="AS122" s="453"/>
      <c r="AT122" s="302"/>
      <c r="AU122" s="202"/>
      <c r="AV122" s="202"/>
      <c r="AW122" s="1185"/>
      <c r="AX122" s="290"/>
      <c r="AY122" s="783"/>
      <c r="AZ122" s="783"/>
      <c r="BA122" s="76"/>
      <c r="BB122" s="77"/>
      <c r="BC122" s="80"/>
      <c r="BD122" s="103"/>
      <c r="BE122" s="221"/>
      <c r="BF122" s="418"/>
      <c r="BG122" s="454"/>
      <c r="BH122" s="454"/>
      <c r="BI122" s="454"/>
      <c r="BK122" s="124">
        <v>0</v>
      </c>
      <c r="BL122" s="176" t="s">
        <v>1733</v>
      </c>
      <c r="BM122" s="124" t="s">
        <v>103</v>
      </c>
      <c r="BN122" s="76" t="str">
        <f t="shared" si="39"/>
        <v>No reporta avance para el período</v>
      </c>
      <c r="BO122" s="77" t="str">
        <f t="shared" si="26"/>
        <v>No Aplica</v>
      </c>
      <c r="BP122" s="80">
        <f>+IFERROR(SUM($AK122,$AX122,$BK122,$BX122,#REF!,$CU122,$DH122,$DU122,$EH122),0)</f>
        <v>0</v>
      </c>
      <c r="BQ122" s="110" t="s">
        <v>734</v>
      </c>
      <c r="BR122" s="419" t="s">
        <v>1708</v>
      </c>
      <c r="BS122" s="420" t="s">
        <v>1708</v>
      </c>
      <c r="BT122" s="860"/>
      <c r="BU122" s="860"/>
      <c r="BV122" s="860"/>
      <c r="BX122" s="722">
        <v>3</v>
      </c>
      <c r="BY122" s="176" t="s">
        <v>1734</v>
      </c>
      <c r="BZ122" s="176" t="s">
        <v>1735</v>
      </c>
      <c r="CA122" s="203">
        <f t="shared" si="40"/>
        <v>3</v>
      </c>
      <c r="CB122" s="320" t="str">
        <f t="shared" si="32"/>
        <v>Satisfactorio</v>
      </c>
      <c r="CC122" s="287">
        <v>1</v>
      </c>
      <c r="CD122" s="394" t="s">
        <v>103</v>
      </c>
      <c r="CE122" s="722" t="s">
        <v>1711</v>
      </c>
      <c r="CF122" s="258" t="s">
        <v>1711</v>
      </c>
      <c r="CG122" s="837"/>
      <c r="CH122" s="837"/>
      <c r="CI122" s="837"/>
      <c r="CK122" s="672" t="s">
        <v>877</v>
      </c>
      <c r="CL122" s="673" t="s">
        <v>1736</v>
      </c>
    </row>
    <row r="123" spans="2:90" ht="51" customHeight="1" x14ac:dyDescent="0.35">
      <c r="B123" s="455" t="s">
        <v>1416</v>
      </c>
      <c r="C123" s="60" t="s">
        <v>1417</v>
      </c>
      <c r="D123" s="247" t="s">
        <v>1587</v>
      </c>
      <c r="E123" s="449" t="s">
        <v>1737</v>
      </c>
      <c r="F123" s="247" t="s">
        <v>259</v>
      </c>
      <c r="G123" s="449">
        <v>1</v>
      </c>
      <c r="H123" s="247" t="s">
        <v>1738</v>
      </c>
      <c r="I123" s="268" t="s">
        <v>92</v>
      </c>
      <c r="J123" s="456" t="s">
        <v>1731</v>
      </c>
      <c r="K123" s="247" t="s">
        <v>94</v>
      </c>
      <c r="L123" s="247" t="s">
        <v>1739</v>
      </c>
      <c r="M123" s="247" t="s">
        <v>936</v>
      </c>
      <c r="N123" s="235">
        <v>45166</v>
      </c>
      <c r="O123" s="225">
        <v>45291</v>
      </c>
      <c r="P123" s="457" t="s">
        <v>121</v>
      </c>
      <c r="Q123" s="452" t="s">
        <v>263</v>
      </c>
      <c r="R123" s="411" t="s">
        <v>263</v>
      </c>
      <c r="S123" s="452" t="s">
        <v>263</v>
      </c>
      <c r="T123" s="411" t="s">
        <v>263</v>
      </c>
      <c r="U123" s="452" t="s">
        <v>263</v>
      </c>
      <c r="V123" s="411" t="s">
        <v>263</v>
      </c>
      <c r="W123" s="452" t="s">
        <v>263</v>
      </c>
      <c r="X123" s="411" t="s">
        <v>263</v>
      </c>
      <c r="Y123" s="452" t="s">
        <v>263</v>
      </c>
      <c r="Z123" s="411" t="s">
        <v>263</v>
      </c>
      <c r="AA123" s="452" t="s">
        <v>263</v>
      </c>
      <c r="AB123" s="412">
        <v>1</v>
      </c>
      <c r="AC123" s="67" t="s">
        <v>1289</v>
      </c>
      <c r="AD123" s="68" t="s">
        <v>1119</v>
      </c>
      <c r="AE123" s="413" t="s">
        <v>1165</v>
      </c>
      <c r="AF123" s="70" t="s">
        <v>104</v>
      </c>
      <c r="AG123" s="69" t="s">
        <v>104</v>
      </c>
      <c r="AH123" s="730">
        <v>0</v>
      </c>
      <c r="AI123" s="692">
        <v>417296000</v>
      </c>
      <c r="AJ123" s="1168"/>
      <c r="AK123" s="103">
        <v>0</v>
      </c>
      <c r="AL123" s="772" t="s">
        <v>103</v>
      </c>
      <c r="AM123" s="772" t="s">
        <v>103</v>
      </c>
      <c r="AN123" s="164" t="str">
        <f t="shared" si="41"/>
        <v>No reporta avance para el período</v>
      </c>
      <c r="AO123" s="73" t="str">
        <f t="shared" si="27"/>
        <v>No Aplica</v>
      </c>
      <c r="AP123" s="345">
        <f t="shared" si="38"/>
        <v>0</v>
      </c>
      <c r="AQ123" s="166"/>
      <c r="AR123" s="453"/>
      <c r="AS123" s="453"/>
      <c r="AT123" s="302"/>
      <c r="AU123" s="202"/>
      <c r="AV123" s="202"/>
      <c r="AW123" s="1185"/>
      <c r="AX123" s="290"/>
      <c r="AY123" s="783"/>
      <c r="AZ123" s="783"/>
      <c r="BA123" s="76"/>
      <c r="BB123" s="77"/>
      <c r="BC123" s="80"/>
      <c r="BD123" s="103"/>
      <c r="BE123" s="221"/>
      <c r="BF123" s="418"/>
      <c r="BG123" s="454"/>
      <c r="BH123" s="454"/>
      <c r="BI123" s="454"/>
      <c r="BK123" s="124">
        <v>0</v>
      </c>
      <c r="BL123" s="176" t="s">
        <v>1740</v>
      </c>
      <c r="BM123" s="124" t="s">
        <v>103</v>
      </c>
      <c r="BN123" s="76" t="str">
        <f t="shared" si="39"/>
        <v>No reporta avance para el período</v>
      </c>
      <c r="BO123" s="77" t="str">
        <f t="shared" si="26"/>
        <v>No Aplica</v>
      </c>
      <c r="BP123" s="80">
        <f>+IFERROR(SUM($AK123,$AX123,$BK123,$BX123,#REF!,$CU123,$DH123,$DU123,$EH123),0)</f>
        <v>0</v>
      </c>
      <c r="BQ123" s="110" t="s">
        <v>734</v>
      </c>
      <c r="BR123" s="419" t="s">
        <v>1708</v>
      </c>
      <c r="BS123" s="420" t="s">
        <v>1708</v>
      </c>
      <c r="BT123" s="106" t="s">
        <v>1741</v>
      </c>
      <c r="BU123" s="106" t="s">
        <v>1742</v>
      </c>
      <c r="BV123" s="106" t="s">
        <v>1743</v>
      </c>
      <c r="BX123" s="722">
        <v>1</v>
      </c>
      <c r="BY123" s="176" t="s">
        <v>1744</v>
      </c>
      <c r="BZ123" s="176" t="s">
        <v>1745</v>
      </c>
      <c r="CA123" s="203">
        <f t="shared" si="40"/>
        <v>1</v>
      </c>
      <c r="CB123" s="320" t="str">
        <f t="shared" si="32"/>
        <v>Satisfactorio</v>
      </c>
      <c r="CC123" s="287">
        <v>1</v>
      </c>
      <c r="CD123" s="394" t="s">
        <v>103</v>
      </c>
      <c r="CE123" s="722" t="s">
        <v>1711</v>
      </c>
      <c r="CF123" s="258" t="s">
        <v>1711</v>
      </c>
      <c r="CG123" s="837"/>
      <c r="CH123" s="837"/>
      <c r="CI123" s="837"/>
      <c r="CK123" s="672" t="s">
        <v>877</v>
      </c>
      <c r="CL123" s="673" t="s">
        <v>1746</v>
      </c>
    </row>
    <row r="124" spans="2:90" ht="51" customHeight="1" x14ac:dyDescent="0.35">
      <c r="B124" s="455" t="s">
        <v>1416</v>
      </c>
      <c r="C124" s="60" t="s">
        <v>1417</v>
      </c>
      <c r="D124" s="247" t="s">
        <v>1546</v>
      </c>
      <c r="E124" s="449" t="s">
        <v>1747</v>
      </c>
      <c r="F124" s="247" t="s">
        <v>259</v>
      </c>
      <c r="G124" s="449">
        <v>1</v>
      </c>
      <c r="H124" s="247" t="s">
        <v>1748</v>
      </c>
      <c r="I124" s="268" t="s">
        <v>92</v>
      </c>
      <c r="J124" s="456" t="s">
        <v>1731</v>
      </c>
      <c r="K124" s="247" t="s">
        <v>94</v>
      </c>
      <c r="L124" s="247" t="s">
        <v>1749</v>
      </c>
      <c r="M124" s="247" t="s">
        <v>936</v>
      </c>
      <c r="N124" s="235">
        <v>45166</v>
      </c>
      <c r="O124" s="225">
        <v>45291</v>
      </c>
      <c r="P124" s="457" t="s">
        <v>121</v>
      </c>
      <c r="Q124" s="452" t="s">
        <v>263</v>
      </c>
      <c r="R124" s="411" t="s">
        <v>263</v>
      </c>
      <c r="S124" s="452" t="s">
        <v>263</v>
      </c>
      <c r="T124" s="411" t="s">
        <v>263</v>
      </c>
      <c r="U124" s="452" t="s">
        <v>263</v>
      </c>
      <c r="V124" s="411" t="s">
        <v>263</v>
      </c>
      <c r="W124" s="452" t="s">
        <v>263</v>
      </c>
      <c r="X124" s="411" t="s">
        <v>263</v>
      </c>
      <c r="Y124" s="452" t="s">
        <v>263</v>
      </c>
      <c r="Z124" s="411" t="s">
        <v>263</v>
      </c>
      <c r="AA124" s="452" t="s">
        <v>263</v>
      </c>
      <c r="AB124" s="412">
        <v>1</v>
      </c>
      <c r="AC124" s="67" t="s">
        <v>1289</v>
      </c>
      <c r="AD124" s="68" t="s">
        <v>1119</v>
      </c>
      <c r="AE124" s="413" t="s">
        <v>1165</v>
      </c>
      <c r="AF124" s="70" t="s">
        <v>215</v>
      </c>
      <c r="AG124" s="69" t="s">
        <v>356</v>
      </c>
      <c r="AH124" s="730">
        <v>0</v>
      </c>
      <c r="AI124" s="1059">
        <v>575311248</v>
      </c>
      <c r="AJ124" s="1168"/>
      <c r="AK124" s="103">
        <v>0</v>
      </c>
      <c r="AL124" s="772" t="s">
        <v>103</v>
      </c>
      <c r="AM124" s="772" t="s">
        <v>103</v>
      </c>
      <c r="AN124" s="164" t="str">
        <f t="shared" si="41"/>
        <v>No reporta avance para el período</v>
      </c>
      <c r="AO124" s="73" t="str">
        <f t="shared" si="27"/>
        <v>No Aplica</v>
      </c>
      <c r="AP124" s="345">
        <f t="shared" si="38"/>
        <v>0</v>
      </c>
      <c r="AQ124" s="166"/>
      <c r="AR124" s="453"/>
      <c r="AS124" s="453"/>
      <c r="AT124" s="302"/>
      <c r="AU124" s="202"/>
      <c r="AV124" s="202"/>
      <c r="AW124" s="1185"/>
      <c r="AX124" s="290"/>
      <c r="AY124" s="783"/>
      <c r="AZ124" s="783"/>
      <c r="BA124" s="76"/>
      <c r="BB124" s="77"/>
      <c r="BC124" s="80"/>
      <c r="BD124" s="103"/>
      <c r="BE124" s="221"/>
      <c r="BF124" s="418"/>
      <c r="BG124" s="454"/>
      <c r="BH124" s="454"/>
      <c r="BI124" s="454"/>
      <c r="BK124" s="124">
        <v>0</v>
      </c>
      <c r="BL124" s="784" t="s">
        <v>1750</v>
      </c>
      <c r="BM124" s="124" t="s">
        <v>103</v>
      </c>
      <c r="BN124" s="76" t="str">
        <f t="shared" si="39"/>
        <v>No reporta avance para el período</v>
      </c>
      <c r="BO124" s="77" t="str">
        <f t="shared" si="26"/>
        <v>No Aplica</v>
      </c>
      <c r="BP124" s="80">
        <f>+IFERROR(SUM($AK124,$AX124,$BK124,$BX124,#REF!,$CU124,$DH124,$DU124,$EH124),0)</f>
        <v>0</v>
      </c>
      <c r="BQ124" s="110" t="s">
        <v>734</v>
      </c>
      <c r="BR124" s="419" t="s">
        <v>1708</v>
      </c>
      <c r="BS124" s="420" t="s">
        <v>1708</v>
      </c>
      <c r="BT124" s="859" t="s">
        <v>1555</v>
      </c>
      <c r="BU124" s="859" t="s">
        <v>1556</v>
      </c>
      <c r="BV124" s="859" t="s">
        <v>1557</v>
      </c>
      <c r="BX124" s="722">
        <v>1</v>
      </c>
      <c r="BY124" s="176" t="s">
        <v>1751</v>
      </c>
      <c r="BZ124" s="176" t="s">
        <v>1752</v>
      </c>
      <c r="CA124" s="203">
        <f t="shared" si="40"/>
        <v>1</v>
      </c>
      <c r="CB124" s="320" t="str">
        <f t="shared" si="32"/>
        <v>Satisfactorio</v>
      </c>
      <c r="CC124" s="287">
        <v>1</v>
      </c>
      <c r="CD124" s="394" t="s">
        <v>103</v>
      </c>
      <c r="CE124" s="722" t="s">
        <v>1711</v>
      </c>
      <c r="CF124" s="258" t="s">
        <v>1711</v>
      </c>
      <c r="CG124" s="837"/>
      <c r="CH124" s="837"/>
      <c r="CI124" s="837"/>
      <c r="CK124" s="672" t="s">
        <v>877</v>
      </c>
      <c r="CL124" s="673" t="s">
        <v>1753</v>
      </c>
    </row>
    <row r="125" spans="2:90" ht="51" customHeight="1" x14ac:dyDescent="0.35">
      <c r="B125" s="455" t="s">
        <v>1416</v>
      </c>
      <c r="C125" s="60" t="s">
        <v>1417</v>
      </c>
      <c r="D125" s="247" t="s">
        <v>1546</v>
      </c>
      <c r="E125" s="449" t="s">
        <v>1754</v>
      </c>
      <c r="F125" s="247" t="s">
        <v>259</v>
      </c>
      <c r="G125" s="449">
        <v>1</v>
      </c>
      <c r="H125" s="247" t="s">
        <v>1755</v>
      </c>
      <c r="I125" s="268" t="s">
        <v>92</v>
      </c>
      <c r="J125" s="456" t="s">
        <v>1731</v>
      </c>
      <c r="K125" s="247" t="s">
        <v>94</v>
      </c>
      <c r="L125" s="247" t="s">
        <v>1756</v>
      </c>
      <c r="M125" s="247" t="s">
        <v>936</v>
      </c>
      <c r="N125" s="235">
        <v>45166</v>
      </c>
      <c r="O125" s="225">
        <v>45291</v>
      </c>
      <c r="P125" s="457" t="s">
        <v>121</v>
      </c>
      <c r="Q125" s="452" t="s">
        <v>263</v>
      </c>
      <c r="R125" s="411" t="s">
        <v>263</v>
      </c>
      <c r="S125" s="452" t="s">
        <v>263</v>
      </c>
      <c r="T125" s="411" t="s">
        <v>263</v>
      </c>
      <c r="U125" s="452" t="s">
        <v>263</v>
      </c>
      <c r="V125" s="411" t="s">
        <v>263</v>
      </c>
      <c r="W125" s="452" t="s">
        <v>263</v>
      </c>
      <c r="X125" s="411" t="s">
        <v>263</v>
      </c>
      <c r="Y125" s="452" t="s">
        <v>263</v>
      </c>
      <c r="Z125" s="411" t="s">
        <v>263</v>
      </c>
      <c r="AA125" s="452" t="s">
        <v>263</v>
      </c>
      <c r="AB125" s="412">
        <v>1</v>
      </c>
      <c r="AC125" s="67" t="s">
        <v>1289</v>
      </c>
      <c r="AD125" s="68" t="s">
        <v>1119</v>
      </c>
      <c r="AE125" s="413" t="s">
        <v>1165</v>
      </c>
      <c r="AF125" s="70" t="s">
        <v>104</v>
      </c>
      <c r="AG125" s="69" t="s">
        <v>104</v>
      </c>
      <c r="AH125" s="730">
        <v>0</v>
      </c>
      <c r="AI125" s="861"/>
      <c r="AJ125" s="1168"/>
      <c r="AK125" s="103">
        <v>0</v>
      </c>
      <c r="AL125" s="772" t="s">
        <v>103</v>
      </c>
      <c r="AM125" s="772" t="s">
        <v>103</v>
      </c>
      <c r="AN125" s="164" t="str">
        <f t="shared" si="41"/>
        <v>No reporta avance para el período</v>
      </c>
      <c r="AO125" s="73" t="str">
        <f t="shared" si="27"/>
        <v>No Aplica</v>
      </c>
      <c r="AP125" s="345">
        <f t="shared" si="38"/>
        <v>0</v>
      </c>
      <c r="AQ125" s="166"/>
      <c r="AR125" s="453"/>
      <c r="AS125" s="453"/>
      <c r="AT125" s="302"/>
      <c r="AU125" s="202"/>
      <c r="AV125" s="202"/>
      <c r="AW125" s="1185"/>
      <c r="AX125" s="290"/>
      <c r="AY125" s="783"/>
      <c r="AZ125" s="783"/>
      <c r="BA125" s="76"/>
      <c r="BB125" s="77"/>
      <c r="BC125" s="80"/>
      <c r="BD125" s="103"/>
      <c r="BE125" s="221"/>
      <c r="BF125" s="418"/>
      <c r="BG125" s="454"/>
      <c r="BH125" s="454"/>
      <c r="BI125" s="454"/>
      <c r="BK125" s="124">
        <v>0</v>
      </c>
      <c r="BL125" s="176" t="s">
        <v>1757</v>
      </c>
      <c r="BM125" s="124" t="s">
        <v>103</v>
      </c>
      <c r="BN125" s="76" t="str">
        <f t="shared" si="39"/>
        <v>No reporta avance para el período</v>
      </c>
      <c r="BO125" s="77" t="str">
        <f t="shared" si="26"/>
        <v>No Aplica</v>
      </c>
      <c r="BP125" s="80">
        <f>+IFERROR(SUM($AK125,$AX125,$BK125,$BX125,#REF!,$CU125,$DH125,$DU125,$EH125),0)</f>
        <v>0</v>
      </c>
      <c r="BQ125" s="110" t="s">
        <v>734</v>
      </c>
      <c r="BR125" s="419" t="s">
        <v>1708</v>
      </c>
      <c r="BS125" s="420" t="s">
        <v>1708</v>
      </c>
      <c r="BT125" s="890"/>
      <c r="BU125" s="890"/>
      <c r="BV125" s="890"/>
      <c r="BX125" s="722">
        <v>1</v>
      </c>
      <c r="BY125" s="176" t="s">
        <v>1758</v>
      </c>
      <c r="BZ125" s="176" t="s">
        <v>1759</v>
      </c>
      <c r="CA125" s="203">
        <f t="shared" si="40"/>
        <v>1</v>
      </c>
      <c r="CB125" s="320" t="str">
        <f t="shared" si="32"/>
        <v>Satisfactorio</v>
      </c>
      <c r="CC125" s="287">
        <v>1</v>
      </c>
      <c r="CD125" s="394" t="s">
        <v>103</v>
      </c>
      <c r="CE125" s="722" t="s">
        <v>1711</v>
      </c>
      <c r="CF125" s="258" t="s">
        <v>1711</v>
      </c>
      <c r="CG125" s="837"/>
      <c r="CH125" s="837"/>
      <c r="CI125" s="837"/>
      <c r="CK125" s="672" t="s">
        <v>877</v>
      </c>
      <c r="CL125" s="673" t="s">
        <v>1760</v>
      </c>
    </row>
    <row r="126" spans="2:90" ht="51" customHeight="1" x14ac:dyDescent="0.35">
      <c r="B126" s="455" t="s">
        <v>1416</v>
      </c>
      <c r="C126" s="60" t="s">
        <v>1417</v>
      </c>
      <c r="D126" s="247" t="s">
        <v>1546</v>
      </c>
      <c r="E126" s="449" t="s">
        <v>1761</v>
      </c>
      <c r="F126" s="247" t="s">
        <v>259</v>
      </c>
      <c r="G126" s="449">
        <v>1</v>
      </c>
      <c r="H126" s="247" t="s">
        <v>1762</v>
      </c>
      <c r="I126" s="268" t="s">
        <v>92</v>
      </c>
      <c r="J126" s="456" t="s">
        <v>1763</v>
      </c>
      <c r="K126" s="247" t="s">
        <v>94</v>
      </c>
      <c r="L126" s="247" t="s">
        <v>1764</v>
      </c>
      <c r="M126" s="247" t="s">
        <v>936</v>
      </c>
      <c r="N126" s="235">
        <v>45166</v>
      </c>
      <c r="O126" s="225">
        <v>45291</v>
      </c>
      <c r="P126" s="457" t="s">
        <v>121</v>
      </c>
      <c r="Q126" s="452" t="s">
        <v>263</v>
      </c>
      <c r="R126" s="411" t="s">
        <v>263</v>
      </c>
      <c r="S126" s="452" t="s">
        <v>263</v>
      </c>
      <c r="T126" s="411" t="s">
        <v>263</v>
      </c>
      <c r="U126" s="452" t="s">
        <v>263</v>
      </c>
      <c r="V126" s="411" t="s">
        <v>263</v>
      </c>
      <c r="W126" s="452" t="s">
        <v>263</v>
      </c>
      <c r="X126" s="411" t="s">
        <v>263</v>
      </c>
      <c r="Y126" s="452" t="s">
        <v>263</v>
      </c>
      <c r="Z126" s="411" t="s">
        <v>263</v>
      </c>
      <c r="AA126" s="452" t="s">
        <v>263</v>
      </c>
      <c r="AB126" s="412">
        <v>1</v>
      </c>
      <c r="AC126" s="67" t="s">
        <v>1289</v>
      </c>
      <c r="AD126" s="68" t="s">
        <v>1119</v>
      </c>
      <c r="AE126" s="413" t="s">
        <v>1165</v>
      </c>
      <c r="AF126" s="70" t="s">
        <v>104</v>
      </c>
      <c r="AG126" s="69" t="s">
        <v>104</v>
      </c>
      <c r="AH126" s="730">
        <v>0</v>
      </c>
      <c r="AI126" s="862"/>
      <c r="AJ126" s="1168"/>
      <c r="AK126" s="103">
        <v>0</v>
      </c>
      <c r="AL126" s="772" t="s">
        <v>103</v>
      </c>
      <c r="AM126" s="772" t="s">
        <v>103</v>
      </c>
      <c r="AN126" s="164" t="str">
        <f t="shared" si="41"/>
        <v>No reporta avance para el período</v>
      </c>
      <c r="AO126" s="73" t="str">
        <f t="shared" si="27"/>
        <v>No Aplica</v>
      </c>
      <c r="AP126" s="345">
        <f t="shared" si="38"/>
        <v>0</v>
      </c>
      <c r="AQ126" s="166"/>
      <c r="AR126" s="453"/>
      <c r="AS126" s="453"/>
      <c r="AT126" s="302"/>
      <c r="AU126" s="202"/>
      <c r="AV126" s="202"/>
      <c r="AW126" s="1185"/>
      <c r="AX126" s="290"/>
      <c r="AY126" s="783"/>
      <c r="AZ126" s="783"/>
      <c r="BA126" s="76"/>
      <c r="BB126" s="77"/>
      <c r="BC126" s="80"/>
      <c r="BD126" s="103"/>
      <c r="BE126" s="221"/>
      <c r="BF126" s="418"/>
      <c r="BG126" s="454"/>
      <c r="BH126" s="454"/>
      <c r="BI126" s="454"/>
      <c r="BK126" s="124">
        <v>0</v>
      </c>
      <c r="BL126" s="176" t="s">
        <v>1765</v>
      </c>
      <c r="BM126" s="124" t="s">
        <v>103</v>
      </c>
      <c r="BN126" s="76" t="str">
        <f t="shared" si="39"/>
        <v>No reporta avance para el período</v>
      </c>
      <c r="BO126" s="77" t="str">
        <f t="shared" si="26"/>
        <v>No Aplica</v>
      </c>
      <c r="BP126" s="80">
        <f>+IFERROR(SUM($AK126,$AX126,$BK126,$BX126,#REF!,$CU126,$DH126,$DU126,$EH126),0)</f>
        <v>0</v>
      </c>
      <c r="BQ126" s="110" t="s">
        <v>734</v>
      </c>
      <c r="BR126" s="419" t="s">
        <v>1708</v>
      </c>
      <c r="BS126" s="420" t="s">
        <v>1708</v>
      </c>
      <c r="BT126" s="860"/>
      <c r="BU126" s="860"/>
      <c r="BV126" s="860"/>
      <c r="BX126" s="722">
        <v>1</v>
      </c>
      <c r="BY126" s="176" t="s">
        <v>1766</v>
      </c>
      <c r="BZ126" s="176" t="s">
        <v>1759</v>
      </c>
      <c r="CA126" s="203">
        <f t="shared" si="40"/>
        <v>1</v>
      </c>
      <c r="CB126" s="320" t="str">
        <f t="shared" si="32"/>
        <v>Satisfactorio</v>
      </c>
      <c r="CC126" s="287">
        <v>1</v>
      </c>
      <c r="CD126" s="394" t="s">
        <v>103</v>
      </c>
      <c r="CE126" s="722" t="s">
        <v>1711</v>
      </c>
      <c r="CF126" s="258" t="s">
        <v>1711</v>
      </c>
      <c r="CG126" s="838"/>
      <c r="CH126" s="838"/>
      <c r="CI126" s="838"/>
      <c r="CK126" s="672" t="s">
        <v>877</v>
      </c>
      <c r="CL126" s="673" t="s">
        <v>1767</v>
      </c>
    </row>
    <row r="127" spans="2:90" ht="108.75" customHeight="1" x14ac:dyDescent="0.35">
      <c r="B127" s="90" t="s">
        <v>1768</v>
      </c>
      <c r="C127" s="60" t="s">
        <v>131</v>
      </c>
      <c r="D127" s="91" t="s">
        <v>1769</v>
      </c>
      <c r="E127" s="61" t="s">
        <v>1770</v>
      </c>
      <c r="F127" s="91" t="s">
        <v>90</v>
      </c>
      <c r="G127" s="458">
        <v>4</v>
      </c>
      <c r="H127" s="92" t="s">
        <v>1771</v>
      </c>
      <c r="I127" s="735" t="s">
        <v>212</v>
      </c>
      <c r="J127" s="304" t="s">
        <v>1772</v>
      </c>
      <c r="K127" s="459" t="s">
        <v>729</v>
      </c>
      <c r="L127" s="460" t="s">
        <v>1773</v>
      </c>
      <c r="M127" s="461" t="s">
        <v>96</v>
      </c>
      <c r="N127" s="5">
        <v>44936</v>
      </c>
      <c r="O127" s="6">
        <v>45289</v>
      </c>
      <c r="P127" s="462" t="s">
        <v>159</v>
      </c>
      <c r="Q127" s="135" t="s">
        <v>263</v>
      </c>
      <c r="R127" s="136" t="s">
        <v>263</v>
      </c>
      <c r="S127" s="135">
        <v>1</v>
      </c>
      <c r="T127" s="136" t="s">
        <v>263</v>
      </c>
      <c r="U127" s="135" t="s">
        <v>263</v>
      </c>
      <c r="V127" s="136">
        <v>1</v>
      </c>
      <c r="W127" s="135" t="s">
        <v>263</v>
      </c>
      <c r="X127" s="136" t="s">
        <v>263</v>
      </c>
      <c r="Y127" s="135">
        <v>1</v>
      </c>
      <c r="Z127" s="136" t="s">
        <v>263</v>
      </c>
      <c r="AA127" s="135" t="s">
        <v>263</v>
      </c>
      <c r="AB127" s="463">
        <v>1</v>
      </c>
      <c r="AC127" s="464" t="s">
        <v>98</v>
      </c>
      <c r="AD127" s="465" t="s">
        <v>99</v>
      </c>
      <c r="AE127" s="466" t="s">
        <v>100</v>
      </c>
      <c r="AF127" s="100" t="s">
        <v>104</v>
      </c>
      <c r="AG127" s="99" t="s">
        <v>104</v>
      </c>
      <c r="AH127" s="701">
        <f>773604264*80%</f>
        <v>618883411.20000005</v>
      </c>
      <c r="AI127" s="717">
        <v>1291184452</v>
      </c>
      <c r="AJ127" s="1168"/>
      <c r="AK127" s="308">
        <v>1</v>
      </c>
      <c r="AL127" s="342" t="s">
        <v>1774</v>
      </c>
      <c r="AM127" s="342" t="s">
        <v>1775</v>
      </c>
      <c r="AN127" s="153">
        <f t="shared" ref="AN127:AN186" si="42">IFERROR(AK127/S127,"No reporta avance para el período")</f>
        <v>1</v>
      </c>
      <c r="AO127" s="154" t="str">
        <f t="shared" si="27"/>
        <v>Satisfactorio</v>
      </c>
      <c r="AP127" s="220">
        <v>1</v>
      </c>
      <c r="AQ127" s="141" t="s">
        <v>104</v>
      </c>
      <c r="AR127" s="200">
        <v>274120748</v>
      </c>
      <c r="AS127" s="467">
        <v>68530187</v>
      </c>
      <c r="AT127" s="729">
        <v>1291551826</v>
      </c>
      <c r="AU127" s="729">
        <v>1148660996</v>
      </c>
      <c r="AV127" s="727">
        <v>141849135</v>
      </c>
      <c r="AW127" s="1185"/>
      <c r="AX127" s="360">
        <v>1</v>
      </c>
      <c r="AY127" s="342" t="s">
        <v>1776</v>
      </c>
      <c r="AZ127" s="342" t="s">
        <v>1775</v>
      </c>
      <c r="BA127" s="76">
        <f t="shared" ref="BA127:BA131" si="43">IFERROR(AX127/V127,"No reporta avance para el período")</f>
        <v>1</v>
      </c>
      <c r="BB127" s="77" t="str">
        <f t="shared" si="29"/>
        <v>Satisfactorio</v>
      </c>
      <c r="BC127" s="80">
        <f>+IFERROR(SUM($AK127,$AX127,$BK127,$BX127,#REF!,$CU127),0)</f>
        <v>0</v>
      </c>
      <c r="BD127" s="103" t="s">
        <v>103</v>
      </c>
      <c r="BE127" s="468">
        <f>773604264*80%</f>
        <v>618883411.20000005</v>
      </c>
      <c r="BF127" s="469">
        <f>773604264*80%*50%</f>
        <v>309441705.60000002</v>
      </c>
      <c r="BG127" s="678">
        <v>1291597151</v>
      </c>
      <c r="BH127" s="679">
        <v>1217436971</v>
      </c>
      <c r="BI127" s="728">
        <v>485411906</v>
      </c>
      <c r="BK127" s="124">
        <v>1</v>
      </c>
      <c r="BL127" s="785" t="s">
        <v>1777</v>
      </c>
      <c r="BM127" s="785" t="s">
        <v>1778</v>
      </c>
      <c r="BN127" s="470">
        <f>IFERROR(BK127/Y127,"No reporta avance para el período")</f>
        <v>1</v>
      </c>
      <c r="BO127" s="77" t="str">
        <f t="shared" si="26"/>
        <v>Satisfactorio</v>
      </c>
      <c r="BP127" s="80">
        <f>+IFERROR(SUM($AK127,$AX127,$BK127,$BX127,#REF!,$CU127,$DH127,$DU127,$EH127),0)</f>
        <v>0</v>
      </c>
      <c r="BQ127" s="81" t="s">
        <v>103</v>
      </c>
      <c r="BR127" s="205">
        <v>618883411.20000005</v>
      </c>
      <c r="BS127" s="205">
        <v>309441705.60000002</v>
      </c>
      <c r="BT127" s="708" t="s">
        <v>1779</v>
      </c>
      <c r="BU127" s="708" t="s">
        <v>1780</v>
      </c>
      <c r="BV127" s="708" t="s">
        <v>1781</v>
      </c>
      <c r="BX127" s="786">
        <f>[5]DCD!FW6</f>
        <v>1</v>
      </c>
      <c r="BY127" s="787" t="str">
        <f>[5]DCD!FX6</f>
        <v>Se realizó publicación el 21 de diciembre, de cifras trimestrales de nacimientos, defunciones fetales y no fetales con la información: III trimestre 2023pr, cifras definitivas 2022 y año corrido 2023pr</v>
      </c>
      <c r="BZ127" s="787" t="str">
        <f>[5]DCD!FY6</f>
        <v>PDF, con pantallazo de la página WEB donde están las publicaciones y enlaces para consulta de:
*Boletín técnico: nacimientos
*Boletín técnico: defunciones fetales y no fetales
*Cuadros de salida  de nacimientos y de defunciones fetales y no fetales
Link web: https://www.dane.gov.co/index.php/estadisticas-por-tema/demografia-y-poblacion/nacimientos-y-defunciones</v>
      </c>
      <c r="CA127" s="76">
        <f>[5]DCD!FZ6</f>
        <v>1</v>
      </c>
      <c r="CB127" s="320" t="str">
        <f t="shared" si="32"/>
        <v>Satisfactorio</v>
      </c>
      <c r="CC127" s="80">
        <f>[5]DCD!GB6</f>
        <v>4</v>
      </c>
      <c r="CD127" s="81" t="str">
        <f>[5]DCD!GC6</f>
        <v>No aplica para el período</v>
      </c>
      <c r="CE127" s="175">
        <f>[5]DCD!GD6</f>
        <v>618883411.20000005</v>
      </c>
      <c r="CF127" s="175">
        <f>[5]DCD!GE6</f>
        <v>618883411.20000005</v>
      </c>
      <c r="CG127" s="698" t="str">
        <f>[5]DCD!GF6</f>
        <v>$ 1.499.676.215,22</v>
      </c>
      <c r="CH127" s="698" t="str">
        <f>[5]DCD!GG6</f>
        <v>$ 1.271.949.260,54</v>
      </c>
      <c r="CI127" s="698" t="str">
        <f>[5]DCD!GH6</f>
        <v>$ 1.239.863.095,00</v>
      </c>
      <c r="CK127" s="672" t="s">
        <v>607</v>
      </c>
      <c r="CL127" s="674" t="s">
        <v>1782</v>
      </c>
    </row>
    <row r="128" spans="2:90" ht="101.25" customHeight="1" x14ac:dyDescent="0.35">
      <c r="B128" s="90" t="s">
        <v>1768</v>
      </c>
      <c r="C128" s="60" t="s">
        <v>131</v>
      </c>
      <c r="D128" s="91" t="s">
        <v>1783</v>
      </c>
      <c r="E128" s="61" t="s">
        <v>1784</v>
      </c>
      <c r="F128" s="91" t="s">
        <v>90</v>
      </c>
      <c r="G128" s="480">
        <v>2</v>
      </c>
      <c r="H128" s="92" t="s">
        <v>1785</v>
      </c>
      <c r="I128" s="92" t="s">
        <v>212</v>
      </c>
      <c r="J128" s="92" t="s">
        <v>1786</v>
      </c>
      <c r="K128" s="472" t="s">
        <v>729</v>
      </c>
      <c r="L128" s="473" t="s">
        <v>1787</v>
      </c>
      <c r="M128" s="461" t="s">
        <v>96</v>
      </c>
      <c r="N128" s="5">
        <v>44936</v>
      </c>
      <c r="O128" s="6">
        <v>45289</v>
      </c>
      <c r="P128" s="462" t="s">
        <v>121</v>
      </c>
      <c r="Q128" s="149" t="s">
        <v>263</v>
      </c>
      <c r="R128" s="150" t="s">
        <v>263</v>
      </c>
      <c r="S128" s="149" t="s">
        <v>263</v>
      </c>
      <c r="T128" s="150" t="s">
        <v>263</v>
      </c>
      <c r="U128" s="149" t="s">
        <v>263</v>
      </c>
      <c r="V128" s="150" t="s">
        <v>263</v>
      </c>
      <c r="W128" s="149" t="s">
        <v>263</v>
      </c>
      <c r="X128" s="150" t="s">
        <v>263</v>
      </c>
      <c r="Y128" s="149" t="s">
        <v>263</v>
      </c>
      <c r="Z128" s="150" t="s">
        <v>263</v>
      </c>
      <c r="AA128" s="149" t="s">
        <v>263</v>
      </c>
      <c r="AB128" s="474">
        <v>2</v>
      </c>
      <c r="AC128" s="464" t="s">
        <v>98</v>
      </c>
      <c r="AD128" s="465" t="s">
        <v>99</v>
      </c>
      <c r="AE128" s="466" t="s">
        <v>100</v>
      </c>
      <c r="AF128" s="100" t="s">
        <v>104</v>
      </c>
      <c r="AG128" s="99" t="s">
        <v>104</v>
      </c>
      <c r="AH128" s="701">
        <v>141604965</v>
      </c>
      <c r="AI128" s="1004">
        <v>20132660083.470001</v>
      </c>
      <c r="AJ128" s="1168"/>
      <c r="AK128" s="139">
        <v>0</v>
      </c>
      <c r="AL128" s="258" t="s">
        <v>103</v>
      </c>
      <c r="AM128" s="258" t="s">
        <v>103</v>
      </c>
      <c r="AN128" s="153" t="str">
        <f t="shared" si="42"/>
        <v>No reporta avance para el período</v>
      </c>
      <c r="AO128" s="87" t="str">
        <f t="shared" si="27"/>
        <v>No Aplica</v>
      </c>
      <c r="AP128" s="475">
        <v>0</v>
      </c>
      <c r="AQ128" s="156" t="s">
        <v>104</v>
      </c>
      <c r="AR128" s="476">
        <v>0</v>
      </c>
      <c r="AS128" s="476">
        <v>0</v>
      </c>
      <c r="AT128" s="1056">
        <v>21394280082.599998</v>
      </c>
      <c r="AU128" s="1036">
        <v>1155804604</v>
      </c>
      <c r="AV128" s="1036">
        <v>138217742</v>
      </c>
      <c r="AW128" s="1185"/>
      <c r="AX128" s="124">
        <v>0</v>
      </c>
      <c r="AY128" s="124" t="s">
        <v>103</v>
      </c>
      <c r="AZ128" s="124" t="s">
        <v>103</v>
      </c>
      <c r="BA128" s="76" t="str">
        <f t="shared" si="43"/>
        <v>No reporta avance para el período</v>
      </c>
      <c r="BB128" s="77" t="str">
        <f t="shared" si="29"/>
        <v>No Aplica</v>
      </c>
      <c r="BC128" s="80">
        <f>+IFERROR(SUM($AK128,$AX128,$BK128,$BX128,#REF!,$CU128),0)</f>
        <v>0</v>
      </c>
      <c r="BD128" s="103" t="s">
        <v>103</v>
      </c>
      <c r="BE128" s="281">
        <v>141604965</v>
      </c>
      <c r="BF128" s="481">
        <v>0</v>
      </c>
      <c r="BG128" s="1040">
        <v>21394280082.599998</v>
      </c>
      <c r="BH128" s="1049">
        <v>1885296435</v>
      </c>
      <c r="BI128" s="1042">
        <v>949477067</v>
      </c>
      <c r="BK128" s="124">
        <v>0</v>
      </c>
      <c r="BL128" s="738" t="s">
        <v>1788</v>
      </c>
      <c r="BM128" s="124" t="s">
        <v>103</v>
      </c>
      <c r="BN128" s="76" t="str">
        <f>IFERROR(BK128/Y128,"No reporta avance para el período")</f>
        <v>No reporta avance para el período</v>
      </c>
      <c r="BO128" s="77" t="str">
        <f t="shared" si="26"/>
        <v>No Aplica</v>
      </c>
      <c r="BP128" s="80">
        <f>+IFERROR(SUM($AK128,$AX128,$BK128,$BX128,#REF!,$CU128,$DH128,$DU128,$EH128),0)</f>
        <v>0</v>
      </c>
      <c r="BQ128" s="110" t="s">
        <v>734</v>
      </c>
      <c r="BR128" s="106">
        <v>0</v>
      </c>
      <c r="BS128" s="106">
        <v>0</v>
      </c>
      <c r="BT128" s="859" t="s">
        <v>1789</v>
      </c>
      <c r="BU128" s="859" t="s">
        <v>1790</v>
      </c>
      <c r="BV128" s="859" t="s">
        <v>1791</v>
      </c>
      <c r="BX128" s="786">
        <f>[5]DCD!FW9</f>
        <v>2</v>
      </c>
      <c r="BY128" s="146" t="str">
        <f>[5]DCD!FX9</f>
        <v>Documento Diseño conceptual y metodológico próximo Censo Nacional Agropecuario y Rural - Versión 2
Documento Aproximación Plan General próximo Censo Nacional Agropecuario y Rural - Versión 1</v>
      </c>
      <c r="BZ128" s="342" t="str">
        <f>[5]DCD!FY9</f>
        <v>Diseño conceptual metodológico CNA V2 202308
Plan General CNA V1 202312</v>
      </c>
      <c r="CA128" s="76">
        <f>IFERROR(BX128/AB128,"No reporta avance para el período")</f>
        <v>1</v>
      </c>
      <c r="CB128" s="320" t="str">
        <f t="shared" si="32"/>
        <v>Satisfactorio</v>
      </c>
      <c r="CC128" s="80">
        <f>[5]DCD!GB9</f>
        <v>2</v>
      </c>
      <c r="CD128" s="81" t="str">
        <f>[5]DCD!GC9</f>
        <v>No aplica para el período</v>
      </c>
      <c r="CE128" s="175">
        <f>[5]DCD!GD9</f>
        <v>141604965</v>
      </c>
      <c r="CF128" s="175">
        <f>[5]DCD!GE9</f>
        <v>141604965</v>
      </c>
      <c r="CG128" s="833" t="str">
        <f>[5]DCD!GF9</f>
        <v>$ 20.120.764.892,94</v>
      </c>
      <c r="CH128" s="833" t="str">
        <f>[5]DCD!GG9</f>
        <v>$ 14.878.738.253,03</v>
      </c>
      <c r="CI128" s="833" t="str">
        <f>[5]DCD!GH9</f>
        <v>$ 11.229.780.760,66</v>
      </c>
      <c r="CK128" s="672" t="s">
        <v>607</v>
      </c>
      <c r="CL128" s="674" t="s">
        <v>1792</v>
      </c>
    </row>
    <row r="129" spans="2:90" ht="150" customHeight="1" x14ac:dyDescent="0.35">
      <c r="B129" s="90" t="s">
        <v>1768</v>
      </c>
      <c r="C129" s="60" t="s">
        <v>131</v>
      </c>
      <c r="D129" s="91" t="s">
        <v>1783</v>
      </c>
      <c r="E129" s="61" t="s">
        <v>1793</v>
      </c>
      <c r="F129" s="91" t="s">
        <v>90</v>
      </c>
      <c r="G129" s="471">
        <v>3</v>
      </c>
      <c r="H129" s="92" t="s">
        <v>1794</v>
      </c>
      <c r="I129" s="92" t="s">
        <v>212</v>
      </c>
      <c r="J129" s="322" t="s">
        <v>1786</v>
      </c>
      <c r="K129" s="472" t="s">
        <v>729</v>
      </c>
      <c r="L129" s="473" t="s">
        <v>1795</v>
      </c>
      <c r="M129" s="461" t="s">
        <v>96</v>
      </c>
      <c r="N129" s="5">
        <v>44936</v>
      </c>
      <c r="O129" s="6">
        <v>45289</v>
      </c>
      <c r="P129" s="462" t="s">
        <v>159</v>
      </c>
      <c r="Q129" s="149" t="s">
        <v>263</v>
      </c>
      <c r="R129" s="150" t="s">
        <v>263</v>
      </c>
      <c r="S129" s="149">
        <v>0</v>
      </c>
      <c r="T129" s="150" t="s">
        <v>263</v>
      </c>
      <c r="U129" s="149" t="s">
        <v>263</v>
      </c>
      <c r="V129" s="150">
        <v>1</v>
      </c>
      <c r="W129" s="149" t="s">
        <v>263</v>
      </c>
      <c r="X129" s="150" t="s">
        <v>263</v>
      </c>
      <c r="Y129" s="149">
        <v>1</v>
      </c>
      <c r="Z129" s="150" t="s">
        <v>263</v>
      </c>
      <c r="AA129" s="149" t="s">
        <v>263</v>
      </c>
      <c r="AB129" s="474">
        <v>1</v>
      </c>
      <c r="AC129" s="464" t="s">
        <v>98</v>
      </c>
      <c r="AD129" s="465" t="s">
        <v>99</v>
      </c>
      <c r="AE129" s="466" t="s">
        <v>100</v>
      </c>
      <c r="AF129" s="100" t="s">
        <v>104</v>
      </c>
      <c r="AG129" s="99" t="s">
        <v>104</v>
      </c>
      <c r="AH129" s="701">
        <v>141604965</v>
      </c>
      <c r="AI129" s="1005"/>
      <c r="AJ129" s="1168"/>
      <c r="AK129" s="139">
        <v>0</v>
      </c>
      <c r="AL129" s="258" t="s">
        <v>103</v>
      </c>
      <c r="AM129" s="258" t="s">
        <v>103</v>
      </c>
      <c r="AN129" s="153" t="str">
        <f t="shared" si="42"/>
        <v>No reporta avance para el período</v>
      </c>
      <c r="AO129" s="87" t="str">
        <f t="shared" si="27"/>
        <v>No Aplica</v>
      </c>
      <c r="AP129" s="475">
        <v>0</v>
      </c>
      <c r="AQ129" s="156" t="s">
        <v>104</v>
      </c>
      <c r="AR129" s="476">
        <v>0</v>
      </c>
      <c r="AS129" s="476">
        <v>0</v>
      </c>
      <c r="AT129" s="1057"/>
      <c r="AU129" s="1037"/>
      <c r="AV129" s="1037"/>
      <c r="AW129" s="1185"/>
      <c r="AX129" s="124">
        <v>1</v>
      </c>
      <c r="AY129" s="342" t="s">
        <v>1794</v>
      </c>
      <c r="AZ129" s="342" t="s">
        <v>1796</v>
      </c>
      <c r="BA129" s="76">
        <f t="shared" si="43"/>
        <v>1</v>
      </c>
      <c r="BB129" s="77" t="str">
        <f t="shared" si="29"/>
        <v>Satisfactorio</v>
      </c>
      <c r="BC129" s="80">
        <f>+IFERROR(SUM($AK129,$AX129,$BK129,$BX129,#REF!,$CU129),0)</f>
        <v>0</v>
      </c>
      <c r="BD129" s="103" t="s">
        <v>103</v>
      </c>
      <c r="BE129" s="281">
        <v>141604965</v>
      </c>
      <c r="BF129" s="482">
        <f>141604965*33%</f>
        <v>46729638.450000003</v>
      </c>
      <c r="BG129" s="1040"/>
      <c r="BH129" s="1050"/>
      <c r="BI129" s="1043"/>
      <c r="BK129" s="124">
        <v>1</v>
      </c>
      <c r="BL129" s="111" t="s">
        <v>1797</v>
      </c>
      <c r="BM129" s="111" t="s">
        <v>1798</v>
      </c>
      <c r="BN129" s="76">
        <f>IFERROR(BK129/Y129,"No reporta avance para el período")</f>
        <v>1</v>
      </c>
      <c r="BO129" s="77" t="str">
        <f t="shared" si="26"/>
        <v>Satisfactorio</v>
      </c>
      <c r="BP129" s="80">
        <f>+IFERROR(SUM($AK129,$AX129,$BK129,$BX129,#REF!,$CU129,$DH129,$DU129,$EH129),0)</f>
        <v>0</v>
      </c>
      <c r="BQ129" s="81" t="s">
        <v>103</v>
      </c>
      <c r="BR129" s="106">
        <v>141604965</v>
      </c>
      <c r="BS129" s="106">
        <v>46729638.450000003</v>
      </c>
      <c r="BT129" s="890"/>
      <c r="BU129" s="890"/>
      <c r="BV129" s="890"/>
      <c r="BX129" s="786">
        <f>[5]DCD!FW10</f>
        <v>1</v>
      </c>
      <c r="BY129" s="378" t="str">
        <f>[5]DCD!FX10</f>
        <v>i. Propuesta Ruta metodológica de Consulta previa y concertación del Conteo Intercensal con las comunidades indígenas y negras
ii. Diseño temático Versión 2
Ficha metodológica Versión 1
Matriz Plan de pruebas Versión 5
Plan de recolección operativo Versión 1
Diseño Marco Conteo
iii Informes pruebas Conteo Intercensal adelantadas en 2° semestre (escritorio, cognitivas, campo)</v>
      </c>
      <c r="BZ129" s="176" t="str">
        <f>[5]DCD!FY10</f>
        <v xml:space="preserve">Ruta_metodológica
Diseño Temático 
Construcción </v>
      </c>
      <c r="CA129" s="76">
        <f>IFERROR(BX129/AB129,"No reporta avance para el período")</f>
        <v>1</v>
      </c>
      <c r="CB129" s="320" t="str">
        <f t="shared" si="32"/>
        <v>Satisfactorio</v>
      </c>
      <c r="CC129" s="80">
        <f>[5]DCD!GB10</f>
        <v>3</v>
      </c>
      <c r="CD129" s="81" t="str">
        <f>[5]DCD!GC10</f>
        <v>No aplica para el período</v>
      </c>
      <c r="CE129" s="175">
        <f>[5]DCD!GD10</f>
        <v>141604965</v>
      </c>
      <c r="CF129" s="175">
        <f>[5]DCD!GE10</f>
        <v>141604965</v>
      </c>
      <c r="CG129" s="834"/>
      <c r="CH129" s="834"/>
      <c r="CI129" s="834"/>
      <c r="CK129" s="672" t="s">
        <v>607</v>
      </c>
      <c r="CL129" s="674" t="s">
        <v>1799</v>
      </c>
    </row>
    <row r="130" spans="2:90" ht="201.75" customHeight="1" x14ac:dyDescent="0.35">
      <c r="B130" s="90" t="s">
        <v>1768</v>
      </c>
      <c r="C130" s="60" t="s">
        <v>131</v>
      </c>
      <c r="D130" s="91" t="s">
        <v>1783</v>
      </c>
      <c r="E130" s="61" t="s">
        <v>1800</v>
      </c>
      <c r="F130" s="91" t="s">
        <v>90</v>
      </c>
      <c r="G130" s="478">
        <v>1</v>
      </c>
      <c r="H130" s="92" t="s">
        <v>1801</v>
      </c>
      <c r="I130" s="483" t="s">
        <v>212</v>
      </c>
      <c r="J130" s="92" t="s">
        <v>1802</v>
      </c>
      <c r="K130" s="473" t="s">
        <v>119</v>
      </c>
      <c r="L130" s="473" t="s">
        <v>1803</v>
      </c>
      <c r="M130" s="461" t="s">
        <v>96</v>
      </c>
      <c r="N130" s="5">
        <v>44936</v>
      </c>
      <c r="O130" s="6">
        <v>45289</v>
      </c>
      <c r="P130" s="462" t="s">
        <v>561</v>
      </c>
      <c r="Q130" s="149" t="s">
        <v>263</v>
      </c>
      <c r="R130" s="150" t="s">
        <v>263</v>
      </c>
      <c r="S130" s="149" t="s">
        <v>263</v>
      </c>
      <c r="T130" s="150" t="s">
        <v>263</v>
      </c>
      <c r="U130" s="149" t="s">
        <v>263</v>
      </c>
      <c r="V130" s="479">
        <v>0.5</v>
      </c>
      <c r="W130" s="149" t="s">
        <v>263</v>
      </c>
      <c r="X130" s="150" t="s">
        <v>263</v>
      </c>
      <c r="Y130" s="149" t="s">
        <v>263</v>
      </c>
      <c r="Z130" s="150" t="s">
        <v>263</v>
      </c>
      <c r="AA130" s="149" t="s">
        <v>263</v>
      </c>
      <c r="AB130" s="484">
        <v>1</v>
      </c>
      <c r="AC130" s="464" t="s">
        <v>98</v>
      </c>
      <c r="AD130" s="465" t="s">
        <v>99</v>
      </c>
      <c r="AE130" s="466" t="s">
        <v>100</v>
      </c>
      <c r="AF130" s="100" t="s">
        <v>104</v>
      </c>
      <c r="AG130" s="99" t="s">
        <v>104</v>
      </c>
      <c r="AH130" s="701">
        <v>141604965</v>
      </c>
      <c r="AI130" s="1005"/>
      <c r="AJ130" s="1168"/>
      <c r="AK130" s="125">
        <v>0</v>
      </c>
      <c r="AL130" s="258" t="s">
        <v>103</v>
      </c>
      <c r="AM130" s="258" t="s">
        <v>103</v>
      </c>
      <c r="AN130" s="153" t="str">
        <f t="shared" si="42"/>
        <v>No reporta avance para el período</v>
      </c>
      <c r="AO130" s="87" t="str">
        <f t="shared" si="27"/>
        <v>No Aplica</v>
      </c>
      <c r="AP130" s="229">
        <v>0</v>
      </c>
      <c r="AQ130" s="156" t="s">
        <v>104</v>
      </c>
      <c r="AR130" s="476">
        <v>0</v>
      </c>
      <c r="AS130" s="476">
        <v>0</v>
      </c>
      <c r="AT130" s="1057"/>
      <c r="AU130" s="1037"/>
      <c r="AV130" s="1037"/>
      <c r="AW130" s="1185"/>
      <c r="AX130" s="173">
        <v>0.5</v>
      </c>
      <c r="AY130" s="342" t="s">
        <v>1804</v>
      </c>
      <c r="AZ130" s="342" t="s">
        <v>1805</v>
      </c>
      <c r="BA130" s="76">
        <f t="shared" si="43"/>
        <v>1</v>
      </c>
      <c r="BB130" s="77" t="str">
        <f t="shared" si="29"/>
        <v>Satisfactorio</v>
      </c>
      <c r="BC130" s="88">
        <f>+IFERROR(SUM($AK130,$AX130,$BK130,$BX130,#REF!,$CU130),0)</f>
        <v>0</v>
      </c>
      <c r="BD130" s="103" t="s">
        <v>103</v>
      </c>
      <c r="BE130" s="281">
        <v>141604965</v>
      </c>
      <c r="BF130" s="482">
        <f>141604965*50%*50%</f>
        <v>35401241.25</v>
      </c>
      <c r="BG130" s="1040"/>
      <c r="BH130" s="1050"/>
      <c r="BI130" s="1043"/>
      <c r="BK130" s="173">
        <v>0</v>
      </c>
      <c r="BL130" s="124" t="s">
        <v>103</v>
      </c>
      <c r="BM130" s="124" t="s">
        <v>103</v>
      </c>
      <c r="BN130" s="76" t="str">
        <f>IFERROR(BK130/#REF!,"No reporta avance para el período")</f>
        <v>No reporta avance para el período</v>
      </c>
      <c r="BO130" s="77" t="str">
        <f t="shared" si="26"/>
        <v>No Aplica</v>
      </c>
      <c r="BP130" s="80">
        <f>+IFERROR(SUM($AK130,$AX130,$BK130,$BX130,#REF!,$CU130,$DH130,$DU130,$EH130),0)</f>
        <v>0</v>
      </c>
      <c r="BQ130" s="81" t="s">
        <v>103</v>
      </c>
      <c r="BR130" s="106">
        <v>0</v>
      </c>
      <c r="BS130" s="106">
        <v>0</v>
      </c>
      <c r="BT130" s="890"/>
      <c r="BU130" s="890"/>
      <c r="BV130" s="890"/>
      <c r="BX130" s="789">
        <f>[5]DCD!FW11</f>
        <v>1</v>
      </c>
      <c r="BY130" s="378" t="str">
        <f>[5]DCD!FX11</f>
        <v>i) Plan general Registro Multidimensional Wayuu - Versión 1
Cuestionario Básico Registro Multidimensional Wayuu
Plan de Recolección Operativo Registro Wayuu - versión rev DRA y DIG
Manuales de roles operativos Registro Wayuu (encuestador, supervisor, coordinador de campo)
ii) Cobertura geográfica, diccionario de datos y archivos de excel  con la información del Premarco geográfico Wayu -incluye áreas operativas del Registro Multidimensional Wayuu-
iii) Documento de diseño del SIstema de Información para el pueblo Wayuu - Versión 1 con observaciones DCD
iv) Formato solicitud desarrollo aplicativo de captura Registro Multidimensional Wayuu</v>
      </c>
      <c r="BZ130" s="176" t="str">
        <f>[5]DCD!FY11</f>
        <v>i) Nombre archivo Plan General
Formulario Wayuu- Comité Técnico28122023_Final
Plan Recolección Registro Multidimensional Wayuu V20231102
01_MANUAL DEL ENCUESTADOR V1- 20231102
02. MANUAL DEL SUPERVISOR V1 - 202312
03_ MANUAL DEL COORDINADOR V1 - 202312
ii) Premarco_Wayuu_AO.gdb
Diccionario_Datos_PremarcoWayuu
MW_RUR_ACVR
MW_URB_MANZANA
iii)  Diseño Sistema Información Wayuu 130823 rev DCD
iv) 29DIC2023_GTE-020-PDT-002-f-003_RegistroWayuu</v>
      </c>
      <c r="CA130" s="76">
        <f>[5]DCD!FZ11</f>
        <v>1</v>
      </c>
      <c r="CB130" s="320" t="str">
        <f t="shared" si="32"/>
        <v>Satisfactorio</v>
      </c>
      <c r="CC130" s="88">
        <v>1</v>
      </c>
      <c r="CD130" s="81" t="str">
        <f>[5]DCD!GC11</f>
        <v>No aplica para el período</v>
      </c>
      <c r="CE130" s="175">
        <f>[5]DCD!GD11</f>
        <v>141604965</v>
      </c>
      <c r="CF130" s="175">
        <f>[5]DCD!GE11</f>
        <v>141604965</v>
      </c>
      <c r="CG130" s="834"/>
      <c r="CH130" s="834"/>
      <c r="CI130" s="834"/>
      <c r="CK130" s="672" t="s">
        <v>607</v>
      </c>
      <c r="CL130" s="674" t="s">
        <v>1806</v>
      </c>
    </row>
    <row r="131" spans="2:90" ht="62.25" customHeight="1" x14ac:dyDescent="0.35">
      <c r="B131" s="90" t="s">
        <v>1768</v>
      </c>
      <c r="C131" s="60" t="s">
        <v>131</v>
      </c>
      <c r="D131" s="91" t="s">
        <v>1783</v>
      </c>
      <c r="E131" s="61" t="s">
        <v>1807</v>
      </c>
      <c r="F131" s="91" t="s">
        <v>90</v>
      </c>
      <c r="G131" s="471">
        <v>3</v>
      </c>
      <c r="H131" s="92" t="s">
        <v>1808</v>
      </c>
      <c r="I131" s="483" t="s">
        <v>212</v>
      </c>
      <c r="J131" s="92" t="s">
        <v>1786</v>
      </c>
      <c r="K131" s="473" t="s">
        <v>729</v>
      </c>
      <c r="L131" s="473" t="s">
        <v>1809</v>
      </c>
      <c r="M131" s="461" t="s">
        <v>96</v>
      </c>
      <c r="N131" s="5">
        <v>44936</v>
      </c>
      <c r="O131" s="6">
        <v>45289</v>
      </c>
      <c r="P131" s="462" t="s">
        <v>121</v>
      </c>
      <c r="Q131" s="149" t="s">
        <v>263</v>
      </c>
      <c r="R131" s="150" t="s">
        <v>263</v>
      </c>
      <c r="S131" s="149" t="s">
        <v>263</v>
      </c>
      <c r="T131" s="150" t="s">
        <v>263</v>
      </c>
      <c r="U131" s="149" t="s">
        <v>263</v>
      </c>
      <c r="V131" s="150" t="s">
        <v>263</v>
      </c>
      <c r="W131" s="149" t="s">
        <v>263</v>
      </c>
      <c r="X131" s="150" t="s">
        <v>263</v>
      </c>
      <c r="Y131" s="149" t="s">
        <v>263</v>
      </c>
      <c r="Z131" s="150" t="s">
        <v>263</v>
      </c>
      <c r="AA131" s="149" t="s">
        <v>263</v>
      </c>
      <c r="AB131" s="474">
        <v>3</v>
      </c>
      <c r="AC131" s="464" t="s">
        <v>98</v>
      </c>
      <c r="AD131" s="465" t="s">
        <v>99</v>
      </c>
      <c r="AE131" s="466" t="s">
        <v>100</v>
      </c>
      <c r="AF131" s="100" t="s">
        <v>104</v>
      </c>
      <c r="AG131" s="99" t="s">
        <v>104</v>
      </c>
      <c r="AH131" s="701">
        <v>141604965</v>
      </c>
      <c r="AI131" s="1006"/>
      <c r="AJ131" s="1168"/>
      <c r="AK131" s="139">
        <v>0</v>
      </c>
      <c r="AL131" s="258" t="s">
        <v>103</v>
      </c>
      <c r="AM131" s="258" t="s">
        <v>103</v>
      </c>
      <c r="AN131" s="153" t="str">
        <f t="shared" si="42"/>
        <v>No reporta avance para el período</v>
      </c>
      <c r="AO131" s="87" t="str">
        <f t="shared" si="27"/>
        <v>No Aplica</v>
      </c>
      <c r="AP131" s="475">
        <v>0</v>
      </c>
      <c r="AQ131" s="156" t="s">
        <v>104</v>
      </c>
      <c r="AR131" s="476">
        <v>0</v>
      </c>
      <c r="AS131" s="476">
        <v>0</v>
      </c>
      <c r="AT131" s="1058"/>
      <c r="AU131" s="1038"/>
      <c r="AV131" s="1038"/>
      <c r="AW131" s="1185"/>
      <c r="AX131" s="124">
        <v>0</v>
      </c>
      <c r="AY131" s="124" t="s">
        <v>103</v>
      </c>
      <c r="AZ131" s="124" t="s">
        <v>103</v>
      </c>
      <c r="BA131" s="76" t="str">
        <f t="shared" si="43"/>
        <v>No reporta avance para el período</v>
      </c>
      <c r="BB131" s="77" t="str">
        <f t="shared" si="29"/>
        <v>No Aplica</v>
      </c>
      <c r="BC131" s="80">
        <f>+IFERROR(SUM($AK131,$AX131,$BK131,$BX131,#REF!,$CU131),0)</f>
        <v>0</v>
      </c>
      <c r="BD131" s="103" t="s">
        <v>103</v>
      </c>
      <c r="BE131" s="281">
        <v>141604965</v>
      </c>
      <c r="BF131" s="482">
        <v>0</v>
      </c>
      <c r="BG131" s="1040"/>
      <c r="BH131" s="1051"/>
      <c r="BI131" s="1043"/>
      <c r="BK131" s="124">
        <v>0</v>
      </c>
      <c r="BL131" s="111" t="s">
        <v>1810</v>
      </c>
      <c r="BM131" s="124" t="s">
        <v>103</v>
      </c>
      <c r="BN131" s="76" t="str">
        <f>IFERROR(BK131/Y131,"No reporta avance para el período")</f>
        <v>No reporta avance para el período</v>
      </c>
      <c r="BO131" s="77" t="str">
        <f t="shared" ref="BO131:BO189" si="44">IF(ISTEXT(BN131),"No Aplica",IF(BN131&lt;=60%,"Bajo",IF(BN131&gt;=95%,"Satisfactorio",IF(BN131&gt;60%,"Medio",IF(BN131&lt;95%,"Medio",0)))))</f>
        <v>No Aplica</v>
      </c>
      <c r="BP131" s="80">
        <f>+IFERROR(SUM($AK131,$AX131,$BK131,$BX131,#REF!,$CU131,$DH131,$DU131,$EH131),0)</f>
        <v>0</v>
      </c>
      <c r="BQ131" s="110" t="s">
        <v>734</v>
      </c>
      <c r="BR131" s="106">
        <v>0</v>
      </c>
      <c r="BS131" s="106">
        <v>0</v>
      </c>
      <c r="BT131" s="860"/>
      <c r="BU131" s="860"/>
      <c r="BV131" s="860"/>
      <c r="BX131" s="786">
        <f>[5]DCD!FW12</f>
        <v>3</v>
      </c>
      <c r="BY131" s="146" t="str">
        <f>[5]DCD!FX12</f>
        <v>Documentos soporte (estudios, informes, agenda integral, Plan) que den cumplimiento a las órdenes impartidas por la Corte Constitucional en la Sentencia T276 de 2022</v>
      </c>
      <c r="BZ131" s="342" t="str">
        <f>[5]DCD!FY12</f>
        <v>2. Orden 2° - Estudio de evaluacion censal V7 202312
3. Orden 3° - Documento Final 20231121
4. Orden 4° - Agenda Integral Étnica - V 202312
5. Orden 5° - Documento Final V 20231121</v>
      </c>
      <c r="CA131" s="76">
        <f>[5]DCD!FZ12</f>
        <v>1</v>
      </c>
      <c r="CB131" s="320" t="str">
        <f t="shared" si="32"/>
        <v>Satisfactorio</v>
      </c>
      <c r="CC131" s="80">
        <f>[5]DCD!GB12</f>
        <v>3</v>
      </c>
      <c r="CD131" s="81" t="str">
        <f>[5]DCD!GC12</f>
        <v>No aplica para el período</v>
      </c>
      <c r="CE131" s="175">
        <f>[5]DCD!GD12</f>
        <v>141604965</v>
      </c>
      <c r="CF131" s="175">
        <f>[5]DCD!GE12</f>
        <v>141604965</v>
      </c>
      <c r="CG131" s="835"/>
      <c r="CH131" s="835"/>
      <c r="CI131" s="835"/>
      <c r="CK131" s="672" t="s">
        <v>607</v>
      </c>
      <c r="CL131" s="674" t="s">
        <v>1811</v>
      </c>
    </row>
    <row r="132" spans="2:90" ht="51" customHeight="1" x14ac:dyDescent="0.35">
      <c r="B132" s="90" t="s">
        <v>1768</v>
      </c>
      <c r="C132" s="60" t="s">
        <v>131</v>
      </c>
      <c r="D132" s="91" t="s">
        <v>1812</v>
      </c>
      <c r="E132" s="61" t="s">
        <v>1813</v>
      </c>
      <c r="F132" s="91" t="s">
        <v>90</v>
      </c>
      <c r="G132" s="478">
        <v>1</v>
      </c>
      <c r="H132" s="92" t="s">
        <v>1814</v>
      </c>
      <c r="I132" s="92" t="s">
        <v>212</v>
      </c>
      <c r="J132" s="92" t="s">
        <v>1815</v>
      </c>
      <c r="K132" s="472" t="s">
        <v>119</v>
      </c>
      <c r="L132" s="486" t="s">
        <v>1816</v>
      </c>
      <c r="M132" s="91" t="s">
        <v>96</v>
      </c>
      <c r="N132" s="5">
        <v>44936</v>
      </c>
      <c r="O132" s="6">
        <v>45289</v>
      </c>
      <c r="P132" s="462" t="s">
        <v>561</v>
      </c>
      <c r="Q132" s="149" t="s">
        <v>263</v>
      </c>
      <c r="R132" s="150" t="s">
        <v>263</v>
      </c>
      <c r="S132" s="149" t="s">
        <v>263</v>
      </c>
      <c r="T132" s="150" t="s">
        <v>263</v>
      </c>
      <c r="U132" s="149" t="s">
        <v>263</v>
      </c>
      <c r="V132" s="479">
        <v>0.5</v>
      </c>
      <c r="W132" s="149" t="s">
        <v>263</v>
      </c>
      <c r="X132" s="150" t="s">
        <v>263</v>
      </c>
      <c r="Y132" s="149" t="s">
        <v>263</v>
      </c>
      <c r="Z132" s="150" t="s">
        <v>263</v>
      </c>
      <c r="AA132" s="149" t="s">
        <v>263</v>
      </c>
      <c r="AB132" s="484">
        <v>1</v>
      </c>
      <c r="AC132" s="464" t="s">
        <v>98</v>
      </c>
      <c r="AD132" s="465" t="s">
        <v>99</v>
      </c>
      <c r="AE132" s="466" t="s">
        <v>100</v>
      </c>
      <c r="AF132" s="100" t="s">
        <v>104</v>
      </c>
      <c r="AG132" s="99" t="s">
        <v>104</v>
      </c>
      <c r="AH132" s="701">
        <v>4155443333</v>
      </c>
      <c r="AI132" s="1004">
        <v>2756608873</v>
      </c>
      <c r="AJ132" s="1168"/>
      <c r="AK132" s="125">
        <v>0</v>
      </c>
      <c r="AL132" s="258" t="s">
        <v>103</v>
      </c>
      <c r="AM132" s="258" t="s">
        <v>103</v>
      </c>
      <c r="AN132" s="153" t="str">
        <f t="shared" si="42"/>
        <v>No reporta avance para el período</v>
      </c>
      <c r="AO132" s="87" t="str">
        <f t="shared" si="27"/>
        <v>No Aplica</v>
      </c>
      <c r="AP132" s="229">
        <v>0</v>
      </c>
      <c r="AQ132" s="156" t="s">
        <v>104</v>
      </c>
      <c r="AR132" s="476">
        <v>0</v>
      </c>
      <c r="AS132" s="476">
        <v>0</v>
      </c>
      <c r="AT132" s="1052">
        <v>2337121500</v>
      </c>
      <c r="AU132" s="1054">
        <v>1160283777.3299999</v>
      </c>
      <c r="AV132" s="1054">
        <v>123080886</v>
      </c>
      <c r="AW132" s="1185"/>
      <c r="AX132" s="173">
        <v>0.5</v>
      </c>
      <c r="AY132" s="342" t="s">
        <v>1817</v>
      </c>
      <c r="AZ132" s="342" t="s">
        <v>1818</v>
      </c>
      <c r="BA132" s="76">
        <f>IFERROR(AX132/V132,"No reporta avance para el período")</f>
        <v>1</v>
      </c>
      <c r="BB132" s="77" t="str">
        <f t="shared" si="29"/>
        <v>Satisfactorio</v>
      </c>
      <c r="BC132" s="88">
        <f>+IFERROR(SUM($AK132,$AX132,$BK132,$BX132,#REF!,$CU132),0)</f>
        <v>0</v>
      </c>
      <c r="BD132" s="103" t="s">
        <v>103</v>
      </c>
      <c r="BE132" s="281">
        <v>4155443333</v>
      </c>
      <c r="BF132" s="482">
        <f>4155443333*50%</f>
        <v>2077721666.5</v>
      </c>
      <c r="BG132" s="1040">
        <v>2337076175</v>
      </c>
      <c r="BH132" s="1047">
        <v>1751149837.3299999</v>
      </c>
      <c r="BI132" s="1042">
        <v>711763249</v>
      </c>
      <c r="BK132" s="173">
        <v>0</v>
      </c>
      <c r="BL132" s="124" t="s">
        <v>103</v>
      </c>
      <c r="BM132" s="124" t="s">
        <v>103</v>
      </c>
      <c r="BN132" s="76" t="str">
        <f>IFERROR(BK132/#REF!,"No reporta avance para el período")</f>
        <v>No reporta avance para el período</v>
      </c>
      <c r="BO132" s="77" t="str">
        <f t="shared" si="44"/>
        <v>No Aplica</v>
      </c>
      <c r="BP132" s="88">
        <f>+IFERROR(SUM($AK132,$AX132,$BK132,$BX132,#REF!,$CU132,$DH132,$DU132,$EH132),0)</f>
        <v>0</v>
      </c>
      <c r="BQ132" s="81" t="s">
        <v>103</v>
      </c>
      <c r="BR132" s="106">
        <v>0</v>
      </c>
      <c r="BS132" s="106">
        <v>0</v>
      </c>
      <c r="BT132" s="859" t="s">
        <v>1819</v>
      </c>
      <c r="BU132" s="859" t="s">
        <v>1820</v>
      </c>
      <c r="BV132" s="859" t="s">
        <v>1821</v>
      </c>
      <c r="BX132" s="789">
        <f>[5]DCD!FW14</f>
        <v>1</v>
      </c>
      <c r="BY132" s="146" t="str">
        <f>[5]DCD!FX14</f>
        <v>Documento de Propuesta metodológica con variables socioambientales a desarrollar en las operaciones estadísticas. Como insumo para la reducción de las condiciones de riesgo de desastres y adaptación a fenómenos de variabilidad climática</v>
      </c>
      <c r="BZ132" s="146" t="str">
        <f>[5]DCD!FY14</f>
        <v xml:space="preserve">CONPES 4058 VAR_CLIM_DANE_V 20231212
</v>
      </c>
      <c r="CA132" s="76">
        <f t="shared" ref="CA132:CA151" si="45">IFERROR(BX132/AB132,"No reporta avance para el período")</f>
        <v>1</v>
      </c>
      <c r="CB132" s="320" t="str">
        <f t="shared" si="32"/>
        <v>Satisfactorio</v>
      </c>
      <c r="CC132" s="88">
        <v>1</v>
      </c>
      <c r="CD132" s="81" t="str">
        <f>[5]DCD!GC14</f>
        <v>No aplica para el período</v>
      </c>
      <c r="CE132" s="175">
        <f>[5]DCD!GD14</f>
        <v>4155443333</v>
      </c>
      <c r="CF132" s="175">
        <f>[5]DCD!GE14</f>
        <v>4155443333</v>
      </c>
      <c r="CG132" s="833" t="str">
        <f>[5]DCD!GF14</f>
        <v>$ 2.837.617.366,84</v>
      </c>
      <c r="CH132" s="833" t="str">
        <f>[5]DCD!GG14</f>
        <v>$ 2.641.779.941,32</v>
      </c>
      <c r="CI132" s="833" t="str">
        <f>[5]DCD!GH14</f>
        <v>$ 2.145.544.342,79</v>
      </c>
      <c r="CK132" s="672" t="s">
        <v>607</v>
      </c>
      <c r="CL132" s="674" t="s">
        <v>1822</v>
      </c>
    </row>
    <row r="133" spans="2:90" ht="75.75" customHeight="1" x14ac:dyDescent="0.35">
      <c r="B133" s="90" t="s">
        <v>1768</v>
      </c>
      <c r="C133" s="60" t="s">
        <v>131</v>
      </c>
      <c r="D133" s="91" t="s">
        <v>1812</v>
      </c>
      <c r="E133" s="61" t="s">
        <v>1823</v>
      </c>
      <c r="F133" s="91" t="s">
        <v>90</v>
      </c>
      <c r="G133" s="478">
        <v>1</v>
      </c>
      <c r="H133" s="487" t="s">
        <v>1824</v>
      </c>
      <c r="I133" s="92" t="s">
        <v>212</v>
      </c>
      <c r="J133" s="92" t="s">
        <v>1825</v>
      </c>
      <c r="K133" s="472" t="s">
        <v>119</v>
      </c>
      <c r="L133" s="488" t="s">
        <v>1826</v>
      </c>
      <c r="M133" s="91" t="s">
        <v>96</v>
      </c>
      <c r="N133" s="5">
        <v>44936</v>
      </c>
      <c r="O133" s="6">
        <v>45289</v>
      </c>
      <c r="P133" s="462" t="s">
        <v>121</v>
      </c>
      <c r="Q133" s="149" t="s">
        <v>263</v>
      </c>
      <c r="R133" s="150" t="s">
        <v>263</v>
      </c>
      <c r="S133" s="149" t="s">
        <v>263</v>
      </c>
      <c r="T133" s="150" t="s">
        <v>263</v>
      </c>
      <c r="U133" s="149" t="s">
        <v>263</v>
      </c>
      <c r="V133" s="150"/>
      <c r="W133" s="149" t="s">
        <v>263</v>
      </c>
      <c r="X133" s="150" t="s">
        <v>263</v>
      </c>
      <c r="Y133" s="149" t="s">
        <v>263</v>
      </c>
      <c r="Z133" s="150" t="s">
        <v>263</v>
      </c>
      <c r="AA133" s="149" t="s">
        <v>263</v>
      </c>
      <c r="AB133" s="484">
        <v>1</v>
      </c>
      <c r="AC133" s="464" t="s">
        <v>98</v>
      </c>
      <c r="AD133" s="465" t="s">
        <v>99</v>
      </c>
      <c r="AE133" s="466" t="s">
        <v>100</v>
      </c>
      <c r="AF133" s="100" t="s">
        <v>101</v>
      </c>
      <c r="AG133" s="99" t="s">
        <v>1827</v>
      </c>
      <c r="AH133" s="701">
        <v>4155443333</v>
      </c>
      <c r="AI133" s="1005"/>
      <c r="AJ133" s="1168"/>
      <c r="AK133" s="139">
        <v>0</v>
      </c>
      <c r="AL133" s="258" t="s">
        <v>103</v>
      </c>
      <c r="AM133" s="258" t="s">
        <v>103</v>
      </c>
      <c r="AN133" s="153" t="str">
        <f t="shared" si="42"/>
        <v>No reporta avance para el período</v>
      </c>
      <c r="AO133" s="87" t="str">
        <f t="shared" si="27"/>
        <v>No Aplica</v>
      </c>
      <c r="AP133" s="475">
        <v>0</v>
      </c>
      <c r="AQ133" s="156" t="s">
        <v>104</v>
      </c>
      <c r="AR133" s="476">
        <v>0</v>
      </c>
      <c r="AS133" s="476">
        <v>0</v>
      </c>
      <c r="AT133" s="1052"/>
      <c r="AU133" s="1054"/>
      <c r="AV133" s="1054"/>
      <c r="AW133" s="1185"/>
      <c r="AX133" s="124">
        <v>1</v>
      </c>
      <c r="AY133" s="342" t="s">
        <v>1828</v>
      </c>
      <c r="AZ133" s="781" t="s">
        <v>1829</v>
      </c>
      <c r="BA133" s="76" t="str">
        <f>IFERROR(AX133/V133,"No reporta avance para el período")</f>
        <v>No reporta avance para el período</v>
      </c>
      <c r="BB133" s="77" t="str">
        <f t="shared" si="29"/>
        <v>No Aplica</v>
      </c>
      <c r="BC133" s="80">
        <f>+IFERROR(SUM($AK133,$AX133,$BK133,$BX133,#REF!,$CU133),0)</f>
        <v>0</v>
      </c>
      <c r="BD133" s="103" t="s">
        <v>103</v>
      </c>
      <c r="BE133" s="281">
        <v>4155443333</v>
      </c>
      <c r="BF133" s="482">
        <f>4155443333*50%</f>
        <v>2077721666.5</v>
      </c>
      <c r="BG133" s="1040"/>
      <c r="BH133" s="1048"/>
      <c r="BI133" s="1043"/>
      <c r="BK133" s="173">
        <v>0</v>
      </c>
      <c r="BL133" s="342" t="s">
        <v>1830</v>
      </c>
      <c r="BM133" s="790" t="s">
        <v>1829</v>
      </c>
      <c r="BN133" s="76" t="str">
        <f>IFERROR(BK133/Y132,"No reporta avance para el período")</f>
        <v>No reporta avance para el período</v>
      </c>
      <c r="BO133" s="77" t="str">
        <f t="shared" si="44"/>
        <v>No Aplica</v>
      </c>
      <c r="BP133" s="80">
        <f>+IFERROR(SUM($AK133,$AX133,$BK133,$BX133,#REF!,$CU133,$DH133,$DU133,$EH133),0)</f>
        <v>0</v>
      </c>
      <c r="BQ133" s="110" t="s">
        <v>734</v>
      </c>
      <c r="BR133" s="106">
        <v>0</v>
      </c>
      <c r="BS133" s="106">
        <v>0</v>
      </c>
      <c r="BT133" s="890"/>
      <c r="BU133" s="890"/>
      <c r="BV133" s="890"/>
      <c r="BX133" s="789">
        <f>[5]DCD!FW15</f>
        <v>1</v>
      </c>
      <c r="BY133" s="146" t="str">
        <f>[5]DCD!FX15</f>
        <v>Relación de la cantidad de Peticiones y solicitudes de información allegadas al GIT de Censos y Estudios Especiales, relacionadas con grupos étnicos durante la vigencia 2023</v>
      </c>
      <c r="BZ133" s="222" t="str">
        <f>[5]DCD!FY15</f>
        <v>Oficios tramitados grupos étnicos 2023</v>
      </c>
      <c r="CA133" s="76">
        <f t="shared" si="45"/>
        <v>1</v>
      </c>
      <c r="CB133" s="320" t="str">
        <f t="shared" si="32"/>
        <v>Satisfactorio</v>
      </c>
      <c r="CC133" s="88">
        <v>1</v>
      </c>
      <c r="CD133" s="81" t="str">
        <f>[5]DCD!GC15</f>
        <v>No aplica para el período</v>
      </c>
      <c r="CE133" s="175">
        <f>[5]DCD!GD15</f>
        <v>4155443333</v>
      </c>
      <c r="CF133" s="175">
        <f>[5]DCD!GE15</f>
        <v>4155443333</v>
      </c>
      <c r="CG133" s="834"/>
      <c r="CH133" s="834"/>
      <c r="CI133" s="834"/>
      <c r="CK133" s="672" t="s">
        <v>607</v>
      </c>
      <c r="CL133" s="674" t="s">
        <v>1831</v>
      </c>
    </row>
    <row r="134" spans="2:90" ht="69.75" customHeight="1" x14ac:dyDescent="0.35">
      <c r="B134" s="90" t="s">
        <v>1768</v>
      </c>
      <c r="C134" s="60" t="s">
        <v>131</v>
      </c>
      <c r="D134" s="91" t="s">
        <v>1812</v>
      </c>
      <c r="E134" s="61" t="s">
        <v>1832</v>
      </c>
      <c r="F134" s="91" t="s">
        <v>90</v>
      </c>
      <c r="G134" s="478">
        <v>1</v>
      </c>
      <c r="H134" s="92" t="s">
        <v>1833</v>
      </c>
      <c r="I134" s="92" t="s">
        <v>212</v>
      </c>
      <c r="J134" s="92" t="s">
        <v>1834</v>
      </c>
      <c r="K134" s="472" t="s">
        <v>119</v>
      </c>
      <c r="L134" s="473" t="s">
        <v>1835</v>
      </c>
      <c r="M134" s="91" t="s">
        <v>96</v>
      </c>
      <c r="N134" s="5">
        <v>44936</v>
      </c>
      <c r="O134" s="6">
        <v>45289</v>
      </c>
      <c r="P134" s="462" t="s">
        <v>121</v>
      </c>
      <c r="Q134" s="149" t="s">
        <v>263</v>
      </c>
      <c r="R134" s="150" t="s">
        <v>263</v>
      </c>
      <c r="S134" s="149" t="s">
        <v>263</v>
      </c>
      <c r="T134" s="150" t="s">
        <v>263</v>
      </c>
      <c r="U134" s="149" t="s">
        <v>263</v>
      </c>
      <c r="V134" s="479"/>
      <c r="W134" s="149" t="s">
        <v>263</v>
      </c>
      <c r="X134" s="150" t="s">
        <v>263</v>
      </c>
      <c r="Y134" s="149" t="s">
        <v>263</v>
      </c>
      <c r="Z134" s="150" t="s">
        <v>263</v>
      </c>
      <c r="AA134" s="149" t="s">
        <v>263</v>
      </c>
      <c r="AB134" s="484">
        <v>1</v>
      </c>
      <c r="AC134" s="464" t="s">
        <v>98</v>
      </c>
      <c r="AD134" s="465" t="s">
        <v>99</v>
      </c>
      <c r="AE134" s="466" t="s">
        <v>100</v>
      </c>
      <c r="AF134" s="100" t="s">
        <v>101</v>
      </c>
      <c r="AG134" s="99" t="s">
        <v>1827</v>
      </c>
      <c r="AH134" s="701">
        <v>4155443333</v>
      </c>
      <c r="AI134" s="1005"/>
      <c r="AJ134" s="1168"/>
      <c r="AK134" s="125">
        <v>0</v>
      </c>
      <c r="AL134" s="258" t="s">
        <v>103</v>
      </c>
      <c r="AM134" s="258" t="s">
        <v>103</v>
      </c>
      <c r="AN134" s="153" t="str">
        <f t="shared" si="42"/>
        <v>No reporta avance para el período</v>
      </c>
      <c r="AO134" s="87" t="str">
        <f t="shared" si="27"/>
        <v>No Aplica</v>
      </c>
      <c r="AP134" s="229">
        <v>0</v>
      </c>
      <c r="AQ134" s="156" t="s">
        <v>104</v>
      </c>
      <c r="AR134" s="476">
        <v>0</v>
      </c>
      <c r="AS134" s="476">
        <v>0</v>
      </c>
      <c r="AT134" s="1052"/>
      <c r="AU134" s="1054"/>
      <c r="AV134" s="1054"/>
      <c r="AW134" s="1185"/>
      <c r="AX134" s="267">
        <v>0</v>
      </c>
      <c r="AY134" s="124" t="s">
        <v>103</v>
      </c>
      <c r="AZ134" s="124" t="s">
        <v>103</v>
      </c>
      <c r="BA134" s="76" t="str">
        <f>IFERROR(AX134/V134,"No reporta avance para el período")</f>
        <v>No reporta avance para el período</v>
      </c>
      <c r="BB134" s="77" t="str">
        <f t="shared" si="29"/>
        <v>No Aplica</v>
      </c>
      <c r="BC134" s="88">
        <f>+IFERROR(SUM($AK134,$AX134,$BK134,$BX134,#REF!,$CU134),0)</f>
        <v>0</v>
      </c>
      <c r="BD134" s="103" t="s">
        <v>103</v>
      </c>
      <c r="BE134" s="281">
        <v>4155443333</v>
      </c>
      <c r="BF134" s="482">
        <v>0</v>
      </c>
      <c r="BG134" s="1040"/>
      <c r="BH134" s="1048"/>
      <c r="BI134" s="1043"/>
      <c r="BK134" s="173">
        <v>0</v>
      </c>
      <c r="BL134" s="111" t="s">
        <v>1836</v>
      </c>
      <c r="BM134" s="124" t="s">
        <v>103</v>
      </c>
      <c r="BN134" s="76" t="str">
        <f>IFERROR(BK134/Y133,"No reporta avance para el período")</f>
        <v>No reporta avance para el período</v>
      </c>
      <c r="BO134" s="77" t="str">
        <f t="shared" si="44"/>
        <v>No Aplica</v>
      </c>
      <c r="BP134" s="88">
        <f>+IFERROR(SUM($AK134,$AX134,$BK134,$BX134,#REF!,$CU134,$DH134,$DU134,$EH134),0)</f>
        <v>0</v>
      </c>
      <c r="BQ134" s="110" t="s">
        <v>734</v>
      </c>
      <c r="BR134" s="106">
        <v>0</v>
      </c>
      <c r="BS134" s="106">
        <v>0</v>
      </c>
      <c r="BT134" s="890"/>
      <c r="BU134" s="890"/>
      <c r="BV134" s="890"/>
      <c r="BX134" s="791">
        <f>[5]DCD!FW16</f>
        <v>1</v>
      </c>
      <c r="BY134" s="737" t="str">
        <f>[5]DCD!FX16</f>
        <v>Se relizo Ficha metodologica y documento metodológico  para la identificación de los territorios indígenas ubicados en áreas no municipalizadas de los departamentos de Amazonas, Guainía y Vaupés elaborado, en cumplimiento de la ley 632 de 2018.-M y</v>
      </c>
      <c r="BZ134" s="737" t="str">
        <f>[5]DCD!FY16</f>
        <v>Documento Metodológico de Conteo Poblacional TI en ANM D632 V 20231226
Ficha metodológica Conteo Poblacional TI en ANM DL632de2018 V 20231226</v>
      </c>
      <c r="CA134" s="76">
        <f t="shared" si="45"/>
        <v>1</v>
      </c>
      <c r="CB134" s="320" t="str">
        <f t="shared" si="32"/>
        <v>Satisfactorio</v>
      </c>
      <c r="CC134" s="88">
        <f>[5]DCD!GB16</f>
        <v>1</v>
      </c>
      <c r="CD134" s="81" t="str">
        <f>[5]DCD!GC16</f>
        <v>No aplica para el período</v>
      </c>
      <c r="CE134" s="175">
        <f>[5]DCD!GD16</f>
        <v>4155443333</v>
      </c>
      <c r="CF134" s="175">
        <f>[5]DCD!GE16</f>
        <v>4155443333</v>
      </c>
      <c r="CG134" s="834"/>
      <c r="CH134" s="834"/>
      <c r="CI134" s="834"/>
      <c r="CK134" s="672" t="s">
        <v>607</v>
      </c>
      <c r="CL134" s="674" t="s">
        <v>1837</v>
      </c>
    </row>
    <row r="135" spans="2:90" ht="254.25" customHeight="1" x14ac:dyDescent="0.35">
      <c r="B135" s="90" t="s">
        <v>1768</v>
      </c>
      <c r="C135" s="60" t="s">
        <v>131</v>
      </c>
      <c r="D135" s="91" t="s">
        <v>1812</v>
      </c>
      <c r="E135" s="61" t="s">
        <v>1838</v>
      </c>
      <c r="F135" s="91" t="s">
        <v>90</v>
      </c>
      <c r="G135" s="471">
        <v>2</v>
      </c>
      <c r="H135" s="92" t="s">
        <v>1839</v>
      </c>
      <c r="I135" s="92" t="s">
        <v>212</v>
      </c>
      <c r="J135" s="92" t="s">
        <v>1786</v>
      </c>
      <c r="K135" s="472" t="s">
        <v>729</v>
      </c>
      <c r="L135" s="473" t="s">
        <v>1840</v>
      </c>
      <c r="M135" s="91" t="s">
        <v>96</v>
      </c>
      <c r="N135" s="5">
        <v>44936</v>
      </c>
      <c r="O135" s="6">
        <v>45289</v>
      </c>
      <c r="P135" s="489" t="s">
        <v>561</v>
      </c>
      <c r="Q135" s="149" t="s">
        <v>263</v>
      </c>
      <c r="R135" s="150" t="s">
        <v>263</v>
      </c>
      <c r="S135" s="149" t="s">
        <v>263</v>
      </c>
      <c r="T135" s="150" t="s">
        <v>263</v>
      </c>
      <c r="U135" s="149" t="s">
        <v>263</v>
      </c>
      <c r="V135" s="150">
        <v>1</v>
      </c>
      <c r="W135" s="149" t="s">
        <v>263</v>
      </c>
      <c r="X135" s="150" t="s">
        <v>263</v>
      </c>
      <c r="Y135" s="149" t="s">
        <v>263</v>
      </c>
      <c r="Z135" s="150" t="s">
        <v>263</v>
      </c>
      <c r="AA135" s="149" t="s">
        <v>263</v>
      </c>
      <c r="AB135" s="474">
        <v>1</v>
      </c>
      <c r="AC135" s="464" t="s">
        <v>98</v>
      </c>
      <c r="AD135" s="465" t="s">
        <v>99</v>
      </c>
      <c r="AE135" s="466" t="s">
        <v>100</v>
      </c>
      <c r="AF135" s="100" t="s">
        <v>104</v>
      </c>
      <c r="AG135" s="99" t="s">
        <v>104</v>
      </c>
      <c r="AH135" s="701">
        <v>4155443333</v>
      </c>
      <c r="AI135" s="1005"/>
      <c r="AJ135" s="1168"/>
      <c r="AK135" s="139">
        <v>0</v>
      </c>
      <c r="AL135" s="258" t="s">
        <v>103</v>
      </c>
      <c r="AM135" s="258" t="s">
        <v>103</v>
      </c>
      <c r="AN135" s="153" t="str">
        <f t="shared" si="42"/>
        <v>No reporta avance para el período</v>
      </c>
      <c r="AO135" s="87" t="str">
        <f t="shared" si="27"/>
        <v>No Aplica</v>
      </c>
      <c r="AP135" s="475">
        <v>0</v>
      </c>
      <c r="AQ135" s="156" t="s">
        <v>104</v>
      </c>
      <c r="AR135" s="476">
        <v>0</v>
      </c>
      <c r="AS135" s="476">
        <v>0</v>
      </c>
      <c r="AT135" s="1052"/>
      <c r="AU135" s="1054"/>
      <c r="AV135" s="1054"/>
      <c r="AW135" s="1185"/>
      <c r="AX135" s="360">
        <v>1</v>
      </c>
      <c r="AY135" s="146" t="s">
        <v>1841</v>
      </c>
      <c r="AZ135" s="792" t="s">
        <v>1842</v>
      </c>
      <c r="BA135" s="490">
        <f t="shared" ref="BA135:BA189" si="46">IFERROR(AX135/V135,"No reporta avance para el período")</f>
        <v>1</v>
      </c>
      <c r="BB135" s="77" t="str">
        <f t="shared" si="29"/>
        <v>Satisfactorio</v>
      </c>
      <c r="BC135" s="80">
        <f>+IFERROR(SUM($AK135,$AX135,$BK135,$BX135,#REF!,$CU135),0)</f>
        <v>0</v>
      </c>
      <c r="BD135" s="103" t="s">
        <v>103</v>
      </c>
      <c r="BE135" s="281">
        <v>4155443333</v>
      </c>
      <c r="BF135" s="482">
        <f>4155443333*50%</f>
        <v>2077721666.5</v>
      </c>
      <c r="BG135" s="1040"/>
      <c r="BH135" s="1048"/>
      <c r="BI135" s="1043"/>
      <c r="BK135" s="124">
        <v>0</v>
      </c>
      <c r="BL135" s="124" t="s">
        <v>103</v>
      </c>
      <c r="BM135" s="124" t="s">
        <v>103</v>
      </c>
      <c r="BN135" s="76" t="str">
        <f>IFERROR(BK135/Y135,"No reporta avance para el período")</f>
        <v>No reporta avance para el período</v>
      </c>
      <c r="BO135" s="77" t="str">
        <f t="shared" si="44"/>
        <v>No Aplica</v>
      </c>
      <c r="BP135" s="80">
        <f>+IFERROR(SUM($AK135,$AX135,$BK135,$BX135,#REF!,$CU135,$DH135,$DU135,$EH135),0)</f>
        <v>0</v>
      </c>
      <c r="BQ135" s="81" t="s">
        <v>103</v>
      </c>
      <c r="BR135" s="106">
        <v>0</v>
      </c>
      <c r="BS135" s="106">
        <v>0</v>
      </c>
      <c r="BT135" s="890"/>
      <c r="BU135" s="890"/>
      <c r="BV135" s="890"/>
      <c r="BX135" s="793">
        <f>[5]DCD!FW17</f>
        <v>1</v>
      </c>
      <c r="BY135" s="787" t="str">
        <f>[5]DCD!FX17</f>
        <v>Durante el 2023, se trabajó en la elaboración y pruebas de las proyecciones multirregionales, empleando y complementando el método de los componentes demográficos por cohorte. Estas proyecciones buscan anticipar los cambios en la población para un periodo específico en relación con distintos "estados" o variables sociodemográficas como la educación, ocupación, salud y ubicación geográfica.
Para lograrlo, se elaboró un documento metodológico que delineó los pasos y criterios fundamentales para llevar a cabo proyecciones multirregionales. Este documento se respaldó con la presentación de tablas resultantes de las pruebas realizadas, además de los códigos utilizados en la elaboración de las micro simulaciones.
Estas acciones representaron un avance significativo en la capacidad de anticipar y comprender la dinámica poblacional en múltiples regiones, integrando aspectos socioeconómicos clave. Asimismo, facilitaron la elaboración de escenarios futuros que consideran diversas variables, permitiendo una mejor toma de decisiones en políticas públicas y planificación estratégica.</v>
      </c>
      <c r="BZ135" s="787" t="str">
        <f>[5]DCD!FY17</f>
        <v xml:space="preserve">
- Carpeta "Cuadros de salida" (Contiene los resultados, gráficos y códigos utilizados en la elaboración de las micro simulaciones y en las propuestas metodológicas para el seguimiento continuo de proyecciones de población)
- Carpeta "Documentos metodológicos" (Contiene Proyecciones poblacionales en areas menores en Colombia_Enfoque multiregional</v>
      </c>
      <c r="CA135" s="76">
        <f t="shared" si="45"/>
        <v>1</v>
      </c>
      <c r="CB135" s="320" t="str">
        <f t="shared" si="32"/>
        <v>Satisfactorio</v>
      </c>
      <c r="CC135" s="80">
        <f>[5]DCD!GB17</f>
        <v>2</v>
      </c>
      <c r="CD135" s="81" t="str">
        <f>[5]DCD!GC17</f>
        <v>No aplica para el período</v>
      </c>
      <c r="CE135" s="175">
        <f>[5]DCD!GD17</f>
        <v>4155443333</v>
      </c>
      <c r="CF135" s="175">
        <f>[5]DCD!GE17</f>
        <v>4155443333</v>
      </c>
      <c r="CG135" s="834"/>
      <c r="CH135" s="834"/>
      <c r="CI135" s="834"/>
      <c r="CK135" s="672" t="s">
        <v>607</v>
      </c>
      <c r="CL135" s="674" t="s">
        <v>1843</v>
      </c>
    </row>
    <row r="136" spans="2:90" ht="250.5" customHeight="1" x14ac:dyDescent="0.35">
      <c r="B136" s="90" t="s">
        <v>1768</v>
      </c>
      <c r="C136" s="60" t="s">
        <v>131</v>
      </c>
      <c r="D136" s="91" t="s">
        <v>1812</v>
      </c>
      <c r="E136" s="61" t="s">
        <v>1844</v>
      </c>
      <c r="F136" s="91" t="s">
        <v>90</v>
      </c>
      <c r="G136" s="471">
        <v>2</v>
      </c>
      <c r="H136" s="92" t="s">
        <v>1845</v>
      </c>
      <c r="I136" s="92" t="s">
        <v>212</v>
      </c>
      <c r="J136" s="92" t="s">
        <v>1786</v>
      </c>
      <c r="K136" s="472" t="s">
        <v>729</v>
      </c>
      <c r="L136" s="473" t="s">
        <v>1840</v>
      </c>
      <c r="M136" s="91" t="s">
        <v>96</v>
      </c>
      <c r="N136" s="5">
        <v>44936</v>
      </c>
      <c r="O136" s="6">
        <v>45289</v>
      </c>
      <c r="P136" s="489" t="s">
        <v>561</v>
      </c>
      <c r="Q136" s="149" t="s">
        <v>263</v>
      </c>
      <c r="R136" s="150" t="s">
        <v>263</v>
      </c>
      <c r="S136" s="149" t="s">
        <v>263</v>
      </c>
      <c r="T136" s="150" t="s">
        <v>263</v>
      </c>
      <c r="U136" s="149" t="s">
        <v>263</v>
      </c>
      <c r="V136" s="150">
        <v>1</v>
      </c>
      <c r="W136" s="149" t="s">
        <v>263</v>
      </c>
      <c r="X136" s="150" t="s">
        <v>263</v>
      </c>
      <c r="Y136" s="149" t="s">
        <v>263</v>
      </c>
      <c r="Z136" s="150" t="s">
        <v>263</v>
      </c>
      <c r="AA136" s="149" t="s">
        <v>263</v>
      </c>
      <c r="AB136" s="474">
        <v>1</v>
      </c>
      <c r="AC136" s="464" t="s">
        <v>98</v>
      </c>
      <c r="AD136" s="465" t="s">
        <v>99</v>
      </c>
      <c r="AE136" s="466" t="s">
        <v>100</v>
      </c>
      <c r="AF136" s="100" t="s">
        <v>104</v>
      </c>
      <c r="AG136" s="99" t="s">
        <v>104</v>
      </c>
      <c r="AH136" s="701">
        <v>4155443333</v>
      </c>
      <c r="AI136" s="1005"/>
      <c r="AJ136" s="1168"/>
      <c r="AK136" s="139">
        <v>0</v>
      </c>
      <c r="AL136" s="258" t="s">
        <v>103</v>
      </c>
      <c r="AM136" s="258" t="s">
        <v>103</v>
      </c>
      <c r="AN136" s="153" t="str">
        <f t="shared" si="42"/>
        <v>No reporta avance para el período</v>
      </c>
      <c r="AO136" s="87" t="str">
        <f t="shared" si="27"/>
        <v>No Aplica</v>
      </c>
      <c r="AP136" s="475">
        <v>0</v>
      </c>
      <c r="AQ136" s="156" t="s">
        <v>104</v>
      </c>
      <c r="AR136" s="476">
        <v>0</v>
      </c>
      <c r="AS136" s="476">
        <v>0</v>
      </c>
      <c r="AT136" s="1052"/>
      <c r="AU136" s="1054"/>
      <c r="AV136" s="1054"/>
      <c r="AW136" s="1185"/>
      <c r="AX136" s="360">
        <v>1</v>
      </c>
      <c r="AY136" s="146" t="s">
        <v>1846</v>
      </c>
      <c r="AZ136" s="792" t="s">
        <v>1847</v>
      </c>
      <c r="BA136" s="490">
        <f t="shared" si="46"/>
        <v>1</v>
      </c>
      <c r="BB136" s="77" t="str">
        <f t="shared" si="29"/>
        <v>Satisfactorio</v>
      </c>
      <c r="BC136" s="80">
        <f>+IFERROR(SUM($AK136,$AX136,$BK136,$BX136,#REF!,$CU136),0)</f>
        <v>0</v>
      </c>
      <c r="BD136" s="103" t="s">
        <v>103</v>
      </c>
      <c r="BE136" s="281">
        <v>4155443333</v>
      </c>
      <c r="BF136" s="482">
        <f>4155443333*50%</f>
        <v>2077721666.5</v>
      </c>
      <c r="BG136" s="1040"/>
      <c r="BH136" s="1048"/>
      <c r="BI136" s="1043"/>
      <c r="BK136" s="124">
        <v>0</v>
      </c>
      <c r="BL136" s="124" t="s">
        <v>103</v>
      </c>
      <c r="BM136" s="124" t="s">
        <v>103</v>
      </c>
      <c r="BN136" s="76" t="str">
        <f>IFERROR(BK136/Y136,"No reporta avance para el período")</f>
        <v>No reporta avance para el período</v>
      </c>
      <c r="BO136" s="77" t="str">
        <f t="shared" si="44"/>
        <v>No Aplica</v>
      </c>
      <c r="BP136" s="80">
        <f>+IFERROR(SUM($AK136,$AX136,$BK136,$BX136,#REF!,$CU136,$DH136,$DU136,$EH136),0)</f>
        <v>0</v>
      </c>
      <c r="BQ136" s="81" t="s">
        <v>103</v>
      </c>
      <c r="BR136" s="106">
        <v>0</v>
      </c>
      <c r="BS136" s="106">
        <v>0</v>
      </c>
      <c r="BT136" s="890"/>
      <c r="BU136" s="890"/>
      <c r="BV136" s="890"/>
      <c r="BX136" s="794">
        <f>[5]DCD!FW18</f>
        <v>1</v>
      </c>
      <c r="BY136" s="621" t="str">
        <f>[5]DCD!FX18</f>
        <v>Se priorizó la elaboración de propuestas de investigación centradas en el estudio de asentamientos urbanos. Estos esfuerzos estuvieron dirigidos hacia la difusión y producción de conocimiento, llevando a cabo capacitaciones para el personal tanto de la DCD como del DANE en general.
Estas acciones se orientaron a fortalecer las capacidades del equipo, permitiendo un abordaje más integral en el análisis demográfico y en la comprensión de fenómenos socioeconómicos asociados. Se realizaron sesiones de formación para profundizar en las metodologías de análisis de morbimortalidad y dinámicas familiares, lo que contribuyó a mejorar la calidad de los documentos metodológicos desarrollados.
Además, se fomentó un enfoque interdisciplinario, propiciando espacios de colaboración entre diferentes áreas de expertise dentro de la institución. Esta sinergia permitió enriquecer los análisis y estudios realizados, aportando una visión más integral y holística a los documentos construidos.</v>
      </c>
      <c r="BZ136" s="176" t="str">
        <f>[5]DCD!FY18</f>
        <v>*Carpeta "Cuadros de salida" (Contiene los gráficos, mapas, tablas de resultado y demás productos relacionados con la creación de documentos metodológicos sobre familia y morbimortalidad)
-Carpeta
 "Documentos metodológicos  análisis demográficos
*Documentos metodológicos  análisis demográficos  morbimortalidad 
*Documentos metodológicos con la propuesta de investigación sobre asentamientos urbanos</v>
      </c>
      <c r="CA136" s="76">
        <f t="shared" si="45"/>
        <v>1</v>
      </c>
      <c r="CB136" s="320" t="str">
        <f t="shared" si="32"/>
        <v>Satisfactorio</v>
      </c>
      <c r="CC136" s="80">
        <f>[5]DCD!GB18</f>
        <v>2</v>
      </c>
      <c r="CD136" s="81" t="str">
        <f>[5]DCD!GC18</f>
        <v>No aplica para el período</v>
      </c>
      <c r="CE136" s="175">
        <f>[5]DCD!GD18</f>
        <v>4155443333</v>
      </c>
      <c r="CF136" s="175">
        <f>[5]DCD!GE18</f>
        <v>4155443333</v>
      </c>
      <c r="CG136" s="834"/>
      <c r="CH136" s="834"/>
      <c r="CI136" s="834"/>
      <c r="CK136" s="672" t="s">
        <v>607</v>
      </c>
      <c r="CL136" s="674" t="s">
        <v>1848</v>
      </c>
    </row>
    <row r="137" spans="2:90" ht="247.5" customHeight="1" x14ac:dyDescent="0.35">
      <c r="B137" s="90" t="s">
        <v>1768</v>
      </c>
      <c r="C137" s="60" t="s">
        <v>131</v>
      </c>
      <c r="D137" s="91" t="s">
        <v>1812</v>
      </c>
      <c r="E137" s="61" t="s">
        <v>1849</v>
      </c>
      <c r="F137" s="91" t="s">
        <v>90</v>
      </c>
      <c r="G137" s="471">
        <v>2</v>
      </c>
      <c r="H137" s="92" t="s">
        <v>1850</v>
      </c>
      <c r="I137" s="92" t="s">
        <v>212</v>
      </c>
      <c r="J137" s="92" t="s">
        <v>1786</v>
      </c>
      <c r="K137" s="472" t="s">
        <v>729</v>
      </c>
      <c r="L137" s="473" t="s">
        <v>1851</v>
      </c>
      <c r="M137" s="91" t="s">
        <v>96</v>
      </c>
      <c r="N137" s="5">
        <v>44936</v>
      </c>
      <c r="O137" s="6">
        <v>45289</v>
      </c>
      <c r="P137" s="489" t="s">
        <v>561</v>
      </c>
      <c r="Q137" s="149" t="s">
        <v>263</v>
      </c>
      <c r="R137" s="150" t="s">
        <v>263</v>
      </c>
      <c r="S137" s="149" t="s">
        <v>263</v>
      </c>
      <c r="T137" s="150" t="s">
        <v>263</v>
      </c>
      <c r="U137" s="149" t="s">
        <v>263</v>
      </c>
      <c r="V137" s="150">
        <v>1</v>
      </c>
      <c r="W137" s="149" t="s">
        <v>263</v>
      </c>
      <c r="X137" s="150" t="s">
        <v>263</v>
      </c>
      <c r="Y137" s="149" t="s">
        <v>263</v>
      </c>
      <c r="Z137" s="150" t="s">
        <v>263</v>
      </c>
      <c r="AA137" s="149" t="s">
        <v>263</v>
      </c>
      <c r="AB137" s="474">
        <v>1</v>
      </c>
      <c r="AC137" s="464" t="s">
        <v>98</v>
      </c>
      <c r="AD137" s="465" t="s">
        <v>99</v>
      </c>
      <c r="AE137" s="466" t="s">
        <v>100</v>
      </c>
      <c r="AF137" s="100" t="s">
        <v>104</v>
      </c>
      <c r="AG137" s="99" t="s">
        <v>104</v>
      </c>
      <c r="AH137" s="701">
        <v>4155443333</v>
      </c>
      <c r="AI137" s="1006"/>
      <c r="AJ137" s="1168"/>
      <c r="AK137" s="139">
        <v>0</v>
      </c>
      <c r="AL137" s="258" t="s">
        <v>103</v>
      </c>
      <c r="AM137" s="258" t="s">
        <v>103</v>
      </c>
      <c r="AN137" s="153" t="str">
        <f t="shared" si="42"/>
        <v>No reporta avance para el período</v>
      </c>
      <c r="AO137" s="87" t="str">
        <f t="shared" si="27"/>
        <v>No Aplica</v>
      </c>
      <c r="AP137" s="475">
        <v>0</v>
      </c>
      <c r="AQ137" s="156" t="s">
        <v>104</v>
      </c>
      <c r="AR137" s="476">
        <v>0</v>
      </c>
      <c r="AS137" s="476">
        <v>0</v>
      </c>
      <c r="AT137" s="1053"/>
      <c r="AU137" s="1055"/>
      <c r="AV137" s="1055"/>
      <c r="AW137" s="1185"/>
      <c r="AX137" s="360">
        <v>1</v>
      </c>
      <c r="AY137" s="146" t="s">
        <v>1852</v>
      </c>
      <c r="AZ137" s="792" t="s">
        <v>1853</v>
      </c>
      <c r="BA137" s="490">
        <f t="shared" si="46"/>
        <v>1</v>
      </c>
      <c r="BB137" s="77" t="str">
        <f t="shared" si="29"/>
        <v>Satisfactorio</v>
      </c>
      <c r="BC137" s="80">
        <f>+IFERROR(SUM($AK137,$AX137,$BK137,$BX137,#REF!,$CU137),0)</f>
        <v>0</v>
      </c>
      <c r="BD137" s="103" t="s">
        <v>103</v>
      </c>
      <c r="BE137" s="281">
        <v>4155443333</v>
      </c>
      <c r="BF137" s="482">
        <f>4155443333*50%</f>
        <v>2077721666.5</v>
      </c>
      <c r="BG137" s="1041"/>
      <c r="BH137" s="1048"/>
      <c r="BI137" s="1044"/>
      <c r="BK137" s="124">
        <v>0</v>
      </c>
      <c r="BL137" s="124" t="s">
        <v>103</v>
      </c>
      <c r="BM137" s="124" t="s">
        <v>103</v>
      </c>
      <c r="BN137" s="76" t="str">
        <f>IFERROR(BK137/Y137,"No reporta avance para el período")</f>
        <v>No reporta avance para el período</v>
      </c>
      <c r="BO137" s="77" t="str">
        <f t="shared" si="44"/>
        <v>No Aplica</v>
      </c>
      <c r="BP137" s="80">
        <f>+IFERROR(SUM($AK137,$AX137,$BK137,$BX137,#REF!,$CU137,$DH137,$DU137,$EH137),0)</f>
        <v>0</v>
      </c>
      <c r="BQ137" s="81" t="s">
        <v>103</v>
      </c>
      <c r="BR137" s="106">
        <v>0</v>
      </c>
      <c r="BS137" s="106">
        <v>0</v>
      </c>
      <c r="BT137" s="890"/>
      <c r="BU137" s="890"/>
      <c r="BV137" s="890"/>
      <c r="BX137" s="795">
        <f>[5]DCD!FW19</f>
        <v>1</v>
      </c>
      <c r="BY137" s="796" t="str">
        <f>[5]DCD!FX19</f>
        <v>La difusión de información demográfica con un enfoque territorial, la DCD llevó a cabo visitas para identificar las necesidades de información estadística de algunas entidades o instituciones territoriales. Específicamente, se compartió información con los funcionarios de la Alcaldía de Montebello-Antioquia, la Alcaldía de Suesca-Cundinamarca, el Área Metropolitana de Cúcuta y el programa Manizales Como Vamos.
Durante estas sesiones de socialización, se presentaron los resultados del censo, las estadísticas vitales y las proyecciones de población. Además, se recopiló información utilizando formatos diseñados para detectar las necesidades estadísticas de la población. Esta información ha sido organizada en ayudas de memoria y se ha esquematizado en el plan de trabajo.
Asimismo, se han creado cuadros de información con mayor detalle para atender las demandas de planificación de los territorios, especialmente en aquellos departamentos donde las provincias tienen una influencia significativa.</v>
      </c>
      <c r="BZ137" s="615" t="str">
        <f>[5]DCD!FY19</f>
        <v>Los archivos reposan en la carpeta compartida que lleva por titulo "PAI/2023/DCD_14/"
- Carpeta "Ayudas de memora" (Contiene los archivos con la sistematización de las retroalimentaciones de las visitas realizadas en los municipios de Montebello, Suesca, Manizales y Cúcuta)
- Carpeta "Informes técnicos" (Contiene el plan de trabajo con la descripción técnica de la metodología aplicada en la realización de las visitas a las entidades e instituciones territoriales, además de los resultados de los ejercicios de agrupación de provincias)
-Carpeta "Listas de asistencia" (Contiene los listados de asistencia de las visitas realizadas durante el segundo semestre de 2023)</v>
      </c>
      <c r="CA137" s="76">
        <f t="shared" si="45"/>
        <v>1</v>
      </c>
      <c r="CB137" s="320" t="str">
        <f t="shared" ref="CB137:CB151" si="47">IF(ISTEXT(CA137),"No Aplica",IF(CA137&lt;=60%,"Bajo",IF(CA137&gt;=95%,"Satisfactorio",IF(CA137&gt;60%,"Medio",IF(CA137&lt;95%,"Medio",0)))))</f>
        <v>Satisfactorio</v>
      </c>
      <c r="CC137" s="80">
        <f>[5]DCD!GB19</f>
        <v>2</v>
      </c>
      <c r="CD137" s="81" t="str">
        <f>[5]DCD!GC19</f>
        <v>No aplica para el período</v>
      </c>
      <c r="CE137" s="175">
        <f>[5]DCD!GD19</f>
        <v>4155443333</v>
      </c>
      <c r="CF137" s="175">
        <f>[5]DCD!GE19</f>
        <v>4155443333</v>
      </c>
      <c r="CG137" s="835"/>
      <c r="CH137" s="835"/>
      <c r="CI137" s="835"/>
      <c r="CK137" s="672" t="s">
        <v>607</v>
      </c>
      <c r="CL137" s="674" t="s">
        <v>1854</v>
      </c>
    </row>
    <row r="138" spans="2:90" ht="210" customHeight="1" x14ac:dyDescent="0.35">
      <c r="B138" s="90" t="s">
        <v>1768</v>
      </c>
      <c r="C138" s="60" t="s">
        <v>131</v>
      </c>
      <c r="D138" s="91" t="s">
        <v>1855</v>
      </c>
      <c r="E138" s="61" t="s">
        <v>1856</v>
      </c>
      <c r="F138" s="91" t="s">
        <v>90</v>
      </c>
      <c r="G138" s="471">
        <v>4</v>
      </c>
      <c r="H138" s="92" t="s">
        <v>1857</v>
      </c>
      <c r="I138" s="92" t="s">
        <v>212</v>
      </c>
      <c r="J138" s="92" t="s">
        <v>1858</v>
      </c>
      <c r="K138" s="472" t="s">
        <v>729</v>
      </c>
      <c r="L138" s="473" t="s">
        <v>1859</v>
      </c>
      <c r="M138" s="91" t="s">
        <v>96</v>
      </c>
      <c r="N138" s="5">
        <v>44936</v>
      </c>
      <c r="O138" s="6">
        <v>45289</v>
      </c>
      <c r="P138" s="489" t="s">
        <v>121</v>
      </c>
      <c r="Q138" s="149" t="s">
        <v>263</v>
      </c>
      <c r="R138" s="150" t="s">
        <v>263</v>
      </c>
      <c r="S138" s="149"/>
      <c r="T138" s="150" t="s">
        <v>263</v>
      </c>
      <c r="U138" s="149" t="s">
        <v>263</v>
      </c>
      <c r="V138" s="150"/>
      <c r="W138" s="149" t="s">
        <v>263</v>
      </c>
      <c r="X138" s="150" t="s">
        <v>263</v>
      </c>
      <c r="Y138" s="149"/>
      <c r="Z138" s="150" t="s">
        <v>263</v>
      </c>
      <c r="AA138" s="149" t="s">
        <v>263</v>
      </c>
      <c r="AB138" s="474">
        <v>4</v>
      </c>
      <c r="AC138" s="464" t="s">
        <v>98</v>
      </c>
      <c r="AD138" s="465" t="s">
        <v>99</v>
      </c>
      <c r="AE138" s="466" t="s">
        <v>100</v>
      </c>
      <c r="AF138" s="100" t="s">
        <v>215</v>
      </c>
      <c r="AG138" s="99" t="s">
        <v>216</v>
      </c>
      <c r="AH138" s="701">
        <v>4155846</v>
      </c>
      <c r="AI138" s="1032">
        <v>1744825000</v>
      </c>
      <c r="AJ138" s="1168"/>
      <c r="AK138" s="139">
        <v>0</v>
      </c>
      <c r="AL138" s="258" t="s">
        <v>103</v>
      </c>
      <c r="AM138" s="258" t="s">
        <v>103</v>
      </c>
      <c r="AN138" s="153" t="str">
        <f t="shared" si="42"/>
        <v>No reporta avance para el período</v>
      </c>
      <c r="AO138" s="87" t="str">
        <f t="shared" ref="AO138:AO193" si="48">IF(ISTEXT(AN138),"No Aplica",IF(AN138&lt;=60%,"Bajo",IF(AN138&gt;=95%,"Satisfactorio",IF(AN138&gt;60%,"Medio",IF(AN138&lt;95%,"Medio",0)))))</f>
        <v>No Aplica</v>
      </c>
      <c r="AP138" s="475">
        <v>0</v>
      </c>
      <c r="AQ138" s="156" t="s">
        <v>104</v>
      </c>
      <c r="AR138" s="476">
        <v>0</v>
      </c>
      <c r="AS138" s="476">
        <v>0</v>
      </c>
      <c r="AT138" s="1033">
        <v>1032325000</v>
      </c>
      <c r="AU138" s="1033">
        <v>686537363</v>
      </c>
      <c r="AV138" s="1036">
        <v>67769046</v>
      </c>
      <c r="AW138" s="1185"/>
      <c r="AX138" s="124">
        <v>0</v>
      </c>
      <c r="AY138" s="124" t="s">
        <v>103</v>
      </c>
      <c r="AZ138" s="124" t="s">
        <v>103</v>
      </c>
      <c r="BA138" s="490" t="str">
        <f t="shared" si="46"/>
        <v>No reporta avance para el período</v>
      </c>
      <c r="BB138" s="77" t="str">
        <f t="shared" ref="BB138:BB193" si="49">IF(ISTEXT(BA138),"No Aplica",IF(BA138&lt;=60%,"Bajo",IF(BA138&gt;=95%,"Satisfactorio",IF(BA138&gt;60%,"Medio",IF(BA138&lt;95%,"Medio",0)))))</f>
        <v>No Aplica</v>
      </c>
      <c r="BC138" s="80">
        <f>+IFERROR(SUM($AK138,$AX138,$BK138,$BX138,#REF!,$CU138),0)</f>
        <v>0</v>
      </c>
      <c r="BD138" s="103" t="s">
        <v>103</v>
      </c>
      <c r="BE138" s="281">
        <v>4155846</v>
      </c>
      <c r="BF138" s="482">
        <v>0</v>
      </c>
      <c r="BG138" s="1039">
        <v>1032325000</v>
      </c>
      <c r="BH138" s="1042">
        <v>788274178</v>
      </c>
      <c r="BI138" s="1045">
        <v>263176184</v>
      </c>
      <c r="BK138" s="124">
        <v>0</v>
      </c>
      <c r="BL138" s="111" t="s">
        <v>1860</v>
      </c>
      <c r="BM138" s="124" t="s">
        <v>103</v>
      </c>
      <c r="BN138" s="76" t="str">
        <f t="shared" ref="BN138:BN141" si="50">IFERROR(BK138/Y138,"No reporta avance para el período")</f>
        <v>No reporta avance para el período</v>
      </c>
      <c r="BO138" s="77" t="str">
        <f t="shared" si="44"/>
        <v>No Aplica</v>
      </c>
      <c r="BP138" s="80">
        <f>+IFERROR(SUM($AK138,$AX138,$BK138,$BX138,#REF!,$CU138,$DH138,$DU138,$EH138),0)</f>
        <v>0</v>
      </c>
      <c r="BQ138" s="110" t="s">
        <v>734</v>
      </c>
      <c r="BR138" s="106">
        <v>0</v>
      </c>
      <c r="BS138" s="106">
        <v>0</v>
      </c>
      <c r="BT138" s="890" t="s">
        <v>1861</v>
      </c>
      <c r="BU138" s="890" t="s">
        <v>1862</v>
      </c>
      <c r="BV138" s="890" t="s">
        <v>1863</v>
      </c>
      <c r="BX138" s="793">
        <f>[5]DCD!FW20</f>
        <v>4</v>
      </c>
      <c r="BY138" s="146" t="str">
        <f>[5]DCD!FX20</f>
        <v>i. Informe de estadística sociodemográfica aplicada "Dinámica demográfica y sus efectos en la configuración urbana de Bogotá", versión revisada por pares externos, dispuesta para diagramación.
ii. Informe de estadística sociodemográfica aplicada "Población Negra, Afrocolombiana, Raizal y Palenquera en el departamento de Chocó", versión revisada por pares externos, dispuesta para diagramación.
iii. Informe de estadística sociodemográfica aplicada "Demografía Rural en Colombia", versión revisada por pares externos, dispuesta para diagramación.
iv. Documento de metodología demográfica aplicada "Aplicación del método de orfandad utilizando la Encuesta Nacional de Demografía y Salud 2015 y la Gran Encuesta Integrada de Hogares 2021", versión revisada por pares externos, dispuesta para diagramación.</v>
      </c>
      <c r="BZ138" s="342" t="str">
        <f>[5]DCD!FY20</f>
        <v>"Dinámica demográfica y sus efectos en la configuración urbana de Bogotá"
"Población Negra, Afrocolombiana, Raizal y Palenquera en el departamento de Chocó"
"Demografía Rural en Colombia",
"Aplicación del método de orfandad utilizando la Encuesta Nacional de Demografía y Salud 2015 y la Gran Encuesta Integrada de Hogares 2021"</v>
      </c>
      <c r="CA138" s="76">
        <f t="shared" si="45"/>
        <v>1</v>
      </c>
      <c r="CB138" s="320" t="str">
        <f t="shared" si="47"/>
        <v>Satisfactorio</v>
      </c>
      <c r="CC138" s="80">
        <f>[5]DCD!GB20</f>
        <v>4</v>
      </c>
      <c r="CD138" s="81" t="str">
        <f>[5]DCD!GC20</f>
        <v>No aplica para el período</v>
      </c>
      <c r="CE138" s="175">
        <f>[5]DCD!GD20</f>
        <v>4155846</v>
      </c>
      <c r="CF138" s="175">
        <f>[5]DCD!GE20</f>
        <v>4155846</v>
      </c>
      <c r="CG138" s="833" t="str">
        <f>[5]DCD!GF20</f>
        <v>$ 1.467.219.933,00</v>
      </c>
      <c r="CH138" s="833" t="str">
        <f>[5]DCD!GG20</f>
        <v>$ 1.290.929.403,13</v>
      </c>
      <c r="CI138" s="833" t="str">
        <f>[5]DCD!GH20</f>
        <v>$ 1.133.608.507,00</v>
      </c>
      <c r="CK138" s="672" t="s">
        <v>607</v>
      </c>
      <c r="CL138" s="674" t="s">
        <v>1864</v>
      </c>
    </row>
    <row r="139" spans="2:90" ht="109.5" customHeight="1" x14ac:dyDescent="0.35">
      <c r="B139" s="90" t="s">
        <v>1768</v>
      </c>
      <c r="C139" s="60" t="s">
        <v>131</v>
      </c>
      <c r="D139" s="91" t="s">
        <v>1855</v>
      </c>
      <c r="E139" s="61" t="s">
        <v>1865</v>
      </c>
      <c r="F139" s="91" t="s">
        <v>90</v>
      </c>
      <c r="G139" s="471">
        <v>2</v>
      </c>
      <c r="H139" s="92" t="s">
        <v>1866</v>
      </c>
      <c r="I139" s="92" t="s">
        <v>212</v>
      </c>
      <c r="J139" s="92" t="s">
        <v>1867</v>
      </c>
      <c r="K139" s="472" t="s">
        <v>729</v>
      </c>
      <c r="L139" s="473" t="s">
        <v>1868</v>
      </c>
      <c r="M139" s="91" t="s">
        <v>96</v>
      </c>
      <c r="N139" s="5">
        <v>44936</v>
      </c>
      <c r="O139" s="6">
        <v>45289</v>
      </c>
      <c r="P139" s="489" t="s">
        <v>561</v>
      </c>
      <c r="Q139" s="149" t="s">
        <v>263</v>
      </c>
      <c r="R139" s="150" t="s">
        <v>263</v>
      </c>
      <c r="S139" s="149" t="s">
        <v>263</v>
      </c>
      <c r="T139" s="150" t="s">
        <v>263</v>
      </c>
      <c r="U139" s="149" t="s">
        <v>263</v>
      </c>
      <c r="V139" s="150">
        <v>1</v>
      </c>
      <c r="W139" s="149" t="s">
        <v>263</v>
      </c>
      <c r="X139" s="150" t="s">
        <v>263</v>
      </c>
      <c r="Y139" s="149" t="s">
        <v>263</v>
      </c>
      <c r="Z139" s="150" t="s">
        <v>263</v>
      </c>
      <c r="AA139" s="149" t="s">
        <v>263</v>
      </c>
      <c r="AB139" s="474">
        <v>1</v>
      </c>
      <c r="AC139" s="464" t="s">
        <v>98</v>
      </c>
      <c r="AD139" s="465" t="s">
        <v>99</v>
      </c>
      <c r="AE139" s="466" t="s">
        <v>100</v>
      </c>
      <c r="AF139" s="100" t="s">
        <v>104</v>
      </c>
      <c r="AG139" s="99" t="s">
        <v>104</v>
      </c>
      <c r="AH139" s="701">
        <v>4155846</v>
      </c>
      <c r="AI139" s="1032"/>
      <c r="AJ139" s="1168"/>
      <c r="AK139" s="139">
        <v>0</v>
      </c>
      <c r="AL139" s="258" t="s">
        <v>103</v>
      </c>
      <c r="AM139" s="258" t="s">
        <v>103</v>
      </c>
      <c r="AN139" s="153" t="str">
        <f t="shared" si="42"/>
        <v>No reporta avance para el período</v>
      </c>
      <c r="AO139" s="87" t="str">
        <f t="shared" si="48"/>
        <v>No Aplica</v>
      </c>
      <c r="AP139" s="475">
        <v>0</v>
      </c>
      <c r="AQ139" s="156" t="s">
        <v>104</v>
      </c>
      <c r="AR139" s="476">
        <v>0</v>
      </c>
      <c r="AS139" s="476">
        <v>0</v>
      </c>
      <c r="AT139" s="1034"/>
      <c r="AU139" s="1034"/>
      <c r="AV139" s="1037"/>
      <c r="AW139" s="1185"/>
      <c r="AX139" s="360">
        <v>1</v>
      </c>
      <c r="AY139" s="342" t="s">
        <v>1869</v>
      </c>
      <c r="AZ139" s="342" t="s">
        <v>1870</v>
      </c>
      <c r="BA139" s="490">
        <f t="shared" si="46"/>
        <v>1</v>
      </c>
      <c r="BB139" s="77" t="str">
        <f t="shared" si="49"/>
        <v>Satisfactorio</v>
      </c>
      <c r="BC139" s="80">
        <f>+IFERROR(SUM($AK139,$AX139,$BK139,$BX139,#REF!,$CU139),0)</f>
        <v>0</v>
      </c>
      <c r="BD139" s="103" t="s">
        <v>103</v>
      </c>
      <c r="BE139" s="281">
        <v>4155846</v>
      </c>
      <c r="BF139" s="482">
        <f>4155846*50%</f>
        <v>2077923</v>
      </c>
      <c r="BG139" s="1040"/>
      <c r="BH139" s="1043"/>
      <c r="BI139" s="1046"/>
      <c r="BK139" s="124">
        <v>0</v>
      </c>
      <c r="BL139" s="124" t="s">
        <v>103</v>
      </c>
      <c r="BM139" s="124" t="s">
        <v>103</v>
      </c>
      <c r="BN139" s="76" t="str">
        <f t="shared" si="50"/>
        <v>No reporta avance para el período</v>
      </c>
      <c r="BO139" s="77" t="str">
        <f t="shared" si="44"/>
        <v>No Aplica</v>
      </c>
      <c r="BP139" s="80">
        <f>+IFERROR(SUM($AK139,$AX139,$BK139,$BX139,#REF!,$CU139,$DH139,$DU139,$EH139),0)</f>
        <v>0</v>
      </c>
      <c r="BQ139" s="81" t="s">
        <v>103</v>
      </c>
      <c r="BR139" s="106">
        <v>0</v>
      </c>
      <c r="BS139" s="106">
        <v>0</v>
      </c>
      <c r="BT139" s="890"/>
      <c r="BU139" s="890"/>
      <c r="BV139" s="890"/>
      <c r="BX139" s="797">
        <f>[5]DCD!FW21</f>
        <v>1</v>
      </c>
      <c r="BY139" s="378" t="str">
        <f>[5]DCD!FX21</f>
        <v>Boletín sociodemográfico "Niveles y tendencias de las Tasas de Fecundidad Global y Específicas por edad en Colombia para el periodo 2004 – 2022:  Cinco posibilidades de estimación a partir del Método Indirecto de Hijos Propios con base en el Censo 2018 y las Encuestas Sociodemográficas GEIH-2021/2022 y ENCV-2021/2022" elaborado</v>
      </c>
      <c r="BZ139" s="176" t="str">
        <f>[5]DCD!FY21</f>
        <v>Informe_Metodológico_Estimación_Fecundidad_Método_Hijos_Propios V3 202312</v>
      </c>
      <c r="CA139" s="76">
        <f t="shared" si="45"/>
        <v>1</v>
      </c>
      <c r="CB139" s="320" t="str">
        <f t="shared" si="47"/>
        <v>Satisfactorio</v>
      </c>
      <c r="CC139" s="80">
        <f>[5]DCD!GB21</f>
        <v>2</v>
      </c>
      <c r="CD139" s="81" t="str">
        <f>[5]DCD!GC21</f>
        <v>No aplica para el período</v>
      </c>
      <c r="CE139" s="175">
        <f>[5]DCD!GD21</f>
        <v>4155846</v>
      </c>
      <c r="CF139" s="175">
        <f>[5]DCD!GE21</f>
        <v>4155846</v>
      </c>
      <c r="CG139" s="834"/>
      <c r="CH139" s="834"/>
      <c r="CI139" s="834"/>
      <c r="CK139" s="672" t="s">
        <v>607</v>
      </c>
      <c r="CL139" s="674" t="s">
        <v>1871</v>
      </c>
    </row>
    <row r="140" spans="2:90" ht="71.25" customHeight="1" x14ac:dyDescent="0.35">
      <c r="B140" s="90" t="s">
        <v>1768</v>
      </c>
      <c r="C140" s="60" t="s">
        <v>131</v>
      </c>
      <c r="D140" s="91" t="s">
        <v>1855</v>
      </c>
      <c r="E140" s="61" t="s">
        <v>1872</v>
      </c>
      <c r="F140" s="91" t="s">
        <v>90</v>
      </c>
      <c r="G140" s="471">
        <v>1</v>
      </c>
      <c r="H140" s="487" t="s">
        <v>1873</v>
      </c>
      <c r="I140" s="92" t="s">
        <v>212</v>
      </c>
      <c r="J140" s="92" t="s">
        <v>1786</v>
      </c>
      <c r="K140" s="472" t="s">
        <v>729</v>
      </c>
      <c r="L140" s="473" t="s">
        <v>1874</v>
      </c>
      <c r="M140" s="91" t="s">
        <v>96</v>
      </c>
      <c r="N140" s="5">
        <v>44936</v>
      </c>
      <c r="O140" s="6">
        <v>45289</v>
      </c>
      <c r="P140" s="489" t="s">
        <v>121</v>
      </c>
      <c r="Q140" s="149" t="s">
        <v>263</v>
      </c>
      <c r="R140" s="150" t="s">
        <v>263</v>
      </c>
      <c r="S140" s="149" t="s">
        <v>263</v>
      </c>
      <c r="T140" s="150" t="s">
        <v>263</v>
      </c>
      <c r="U140" s="149" t="s">
        <v>263</v>
      </c>
      <c r="V140" s="150"/>
      <c r="W140" s="149" t="s">
        <v>263</v>
      </c>
      <c r="X140" s="150" t="s">
        <v>263</v>
      </c>
      <c r="Y140" s="149" t="s">
        <v>263</v>
      </c>
      <c r="Z140" s="150" t="s">
        <v>263</v>
      </c>
      <c r="AA140" s="149"/>
      <c r="AB140" s="474">
        <v>1</v>
      </c>
      <c r="AC140" s="464" t="s">
        <v>98</v>
      </c>
      <c r="AD140" s="465" t="s">
        <v>99</v>
      </c>
      <c r="AE140" s="466" t="s">
        <v>100</v>
      </c>
      <c r="AF140" s="100" t="s">
        <v>104</v>
      </c>
      <c r="AG140" s="99" t="s">
        <v>104</v>
      </c>
      <c r="AH140" s="701">
        <v>4155846</v>
      </c>
      <c r="AI140" s="1032"/>
      <c r="AJ140" s="1168"/>
      <c r="AK140" s="139">
        <v>0</v>
      </c>
      <c r="AL140" s="258" t="s">
        <v>103</v>
      </c>
      <c r="AM140" s="258" t="s">
        <v>103</v>
      </c>
      <c r="AN140" s="153" t="str">
        <f t="shared" si="42"/>
        <v>No reporta avance para el período</v>
      </c>
      <c r="AO140" s="87" t="str">
        <f t="shared" si="48"/>
        <v>No Aplica</v>
      </c>
      <c r="AP140" s="475">
        <v>0</v>
      </c>
      <c r="AQ140" s="156" t="s">
        <v>104</v>
      </c>
      <c r="AR140" s="476">
        <v>0</v>
      </c>
      <c r="AS140" s="476">
        <v>0</v>
      </c>
      <c r="AT140" s="1034"/>
      <c r="AU140" s="1034"/>
      <c r="AV140" s="1037"/>
      <c r="AW140" s="1185"/>
      <c r="AX140" s="124">
        <v>0</v>
      </c>
      <c r="AY140" s="124" t="s">
        <v>103</v>
      </c>
      <c r="AZ140" s="124" t="s">
        <v>103</v>
      </c>
      <c r="BA140" s="490" t="str">
        <f t="shared" si="46"/>
        <v>No reporta avance para el período</v>
      </c>
      <c r="BB140" s="77" t="str">
        <f t="shared" si="49"/>
        <v>No Aplica</v>
      </c>
      <c r="BC140" s="80">
        <f>+IFERROR(SUM($AK140,$AX140,$BK140,$BX140,#REF!,$CU140),0)</f>
        <v>0</v>
      </c>
      <c r="BD140" s="103" t="s">
        <v>103</v>
      </c>
      <c r="BE140" s="281">
        <v>4155846</v>
      </c>
      <c r="BF140" s="482">
        <v>0</v>
      </c>
      <c r="BG140" s="1040"/>
      <c r="BH140" s="1043"/>
      <c r="BI140" s="1046"/>
      <c r="BK140" s="124">
        <v>0</v>
      </c>
      <c r="BL140" s="111" t="s">
        <v>1875</v>
      </c>
      <c r="BM140" s="124" t="s">
        <v>103</v>
      </c>
      <c r="BN140" s="76" t="str">
        <f t="shared" si="50"/>
        <v>No reporta avance para el período</v>
      </c>
      <c r="BO140" s="77" t="str">
        <f t="shared" si="44"/>
        <v>No Aplica</v>
      </c>
      <c r="BP140" s="80">
        <f>+IFERROR(SUM($AK140,$AX140,$BK140,$BX140,#REF!,$CU140,$DH140,$DU140,$EH140),0)</f>
        <v>0</v>
      </c>
      <c r="BQ140" s="110" t="s">
        <v>734</v>
      </c>
      <c r="BR140" s="106">
        <v>0</v>
      </c>
      <c r="BS140" s="106">
        <v>0</v>
      </c>
      <c r="BT140" s="890"/>
      <c r="BU140" s="890"/>
      <c r="BV140" s="890"/>
      <c r="BX140" s="798">
        <f>[5]DCD!FW22</f>
        <v>1</v>
      </c>
      <c r="BY140" s="378" t="str">
        <f>[5]DCD!FX22</f>
        <v>Documento metológico "Combinación de métodos demográficos y estadísticos para establecer los impulsores demográficos del comportamiento reproductivo en Colombia: efectos diferenciales de tempo, quantum e implicaciones de cohorte" elaborado</v>
      </c>
      <c r="BZ140" s="176" t="str">
        <f>[5]DCD!FY22</f>
        <v>Doc Metodológico Impulsores Demográficos Comportamiento Reproductivo V1-202312</v>
      </c>
      <c r="CA140" s="76">
        <f t="shared" si="45"/>
        <v>1</v>
      </c>
      <c r="CB140" s="320" t="str">
        <f t="shared" si="47"/>
        <v>Satisfactorio</v>
      </c>
      <c r="CC140" s="80">
        <f>[5]DCD!GB22</f>
        <v>1</v>
      </c>
      <c r="CD140" s="81" t="str">
        <f>[5]DCD!GC22</f>
        <v>No aplica para el período</v>
      </c>
      <c r="CE140" s="175">
        <f>[5]DCD!GD22</f>
        <v>4155846</v>
      </c>
      <c r="CF140" s="175">
        <f>[5]DCD!GE22</f>
        <v>4155846</v>
      </c>
      <c r="CG140" s="834"/>
      <c r="CH140" s="834"/>
      <c r="CI140" s="834"/>
      <c r="CK140" s="672" t="s">
        <v>607</v>
      </c>
      <c r="CL140" s="674" t="s">
        <v>1876</v>
      </c>
    </row>
    <row r="141" spans="2:90" ht="69" x14ac:dyDescent="0.35">
      <c r="B141" s="90" t="s">
        <v>1768</v>
      </c>
      <c r="C141" s="60" t="s">
        <v>131</v>
      </c>
      <c r="D141" s="91" t="s">
        <v>1855</v>
      </c>
      <c r="E141" s="61" t="s">
        <v>1877</v>
      </c>
      <c r="F141" s="91" t="s">
        <v>90</v>
      </c>
      <c r="G141" s="471">
        <v>1</v>
      </c>
      <c r="H141" s="92" t="s">
        <v>1878</v>
      </c>
      <c r="I141" s="92" t="s">
        <v>212</v>
      </c>
      <c r="J141" s="92" t="s">
        <v>1786</v>
      </c>
      <c r="K141" s="472" t="s">
        <v>729</v>
      </c>
      <c r="L141" s="473" t="s">
        <v>1879</v>
      </c>
      <c r="M141" s="91" t="s">
        <v>96</v>
      </c>
      <c r="N141" s="5">
        <v>44936</v>
      </c>
      <c r="O141" s="6">
        <v>45289</v>
      </c>
      <c r="P141" s="491" t="s">
        <v>121</v>
      </c>
      <c r="Q141" s="149" t="s">
        <v>263</v>
      </c>
      <c r="R141" s="150" t="s">
        <v>263</v>
      </c>
      <c r="S141" s="149" t="s">
        <v>263</v>
      </c>
      <c r="T141" s="150" t="s">
        <v>263</v>
      </c>
      <c r="U141" s="149" t="s">
        <v>263</v>
      </c>
      <c r="V141" s="150" t="s">
        <v>263</v>
      </c>
      <c r="W141" s="149" t="s">
        <v>263</v>
      </c>
      <c r="X141" s="150" t="s">
        <v>263</v>
      </c>
      <c r="Y141" s="149" t="s">
        <v>263</v>
      </c>
      <c r="Z141" s="150" t="s">
        <v>263</v>
      </c>
      <c r="AA141" s="149" t="s">
        <v>263</v>
      </c>
      <c r="AB141" s="474">
        <v>1</v>
      </c>
      <c r="AC141" s="464" t="s">
        <v>98</v>
      </c>
      <c r="AD141" s="465" t="s">
        <v>99</v>
      </c>
      <c r="AE141" s="466" t="s">
        <v>100</v>
      </c>
      <c r="AF141" s="100" t="s">
        <v>104</v>
      </c>
      <c r="AG141" s="99" t="s">
        <v>104</v>
      </c>
      <c r="AH141" s="701">
        <v>1661197</v>
      </c>
      <c r="AI141" s="1032"/>
      <c r="AJ141" s="1168"/>
      <c r="AK141" s="139">
        <v>0</v>
      </c>
      <c r="AL141" s="258" t="s">
        <v>103</v>
      </c>
      <c r="AM141" s="258" t="s">
        <v>103</v>
      </c>
      <c r="AN141" s="153" t="str">
        <f t="shared" si="42"/>
        <v>No reporta avance para el período</v>
      </c>
      <c r="AO141" s="87" t="str">
        <f t="shared" si="48"/>
        <v>No Aplica</v>
      </c>
      <c r="AP141" s="475">
        <v>0</v>
      </c>
      <c r="AQ141" s="156" t="s">
        <v>104</v>
      </c>
      <c r="AR141" s="476">
        <v>0</v>
      </c>
      <c r="AS141" s="476">
        <v>0</v>
      </c>
      <c r="AT141" s="1034"/>
      <c r="AU141" s="1034"/>
      <c r="AV141" s="1037"/>
      <c r="AW141" s="1185"/>
      <c r="AX141" s="124">
        <v>0</v>
      </c>
      <c r="AY141" s="124" t="s">
        <v>103</v>
      </c>
      <c r="AZ141" s="124" t="s">
        <v>103</v>
      </c>
      <c r="BA141" s="490" t="str">
        <f t="shared" si="46"/>
        <v>No reporta avance para el período</v>
      </c>
      <c r="BB141" s="77" t="str">
        <f t="shared" si="49"/>
        <v>No Aplica</v>
      </c>
      <c r="BC141" s="80">
        <f>+IFERROR(SUM($AK141,$AX141,$BK141,$BX141,#REF!,$CU141),0)</f>
        <v>0</v>
      </c>
      <c r="BD141" s="103" t="s">
        <v>103</v>
      </c>
      <c r="BE141" s="281">
        <v>1661197</v>
      </c>
      <c r="BF141" s="482">
        <v>0</v>
      </c>
      <c r="BG141" s="1040"/>
      <c r="BH141" s="1043"/>
      <c r="BI141" s="1046"/>
      <c r="BK141" s="124">
        <v>0</v>
      </c>
      <c r="BL141" s="111" t="s">
        <v>1880</v>
      </c>
      <c r="BM141" s="124" t="s">
        <v>103</v>
      </c>
      <c r="BN141" s="76" t="str">
        <f t="shared" si="50"/>
        <v>No reporta avance para el período</v>
      </c>
      <c r="BO141" s="77" t="str">
        <f t="shared" si="44"/>
        <v>No Aplica</v>
      </c>
      <c r="BP141" s="80">
        <f>+IFERROR(SUM($AK141,$AX141,$BK141,$BX141,#REF!,$CU141,$DH141,$DU141,$EH141),0)</f>
        <v>0</v>
      </c>
      <c r="BQ141" s="110" t="s">
        <v>734</v>
      </c>
      <c r="BR141" s="106">
        <v>0</v>
      </c>
      <c r="BS141" s="106">
        <v>0</v>
      </c>
      <c r="BT141" s="890"/>
      <c r="BU141" s="890"/>
      <c r="BV141" s="890"/>
      <c r="BX141" s="798">
        <f>[5]DCD!FW23</f>
        <v>1</v>
      </c>
      <c r="BY141" s="146" t="str">
        <f>[5]DCD!FX23</f>
        <v xml:space="preserve">Archivo Excel con los resultados de la implementación del modelo de predicción de población a nivel municipal, </v>
      </c>
      <c r="BZ141" s="342" t="str">
        <f>[5]DCD!FY23</f>
        <v>Archivo Excel: Resultados ensamble predicción Residencia Adminsitrativa</v>
      </c>
      <c r="CA141" s="76">
        <f t="shared" si="45"/>
        <v>1</v>
      </c>
      <c r="CB141" s="320" t="str">
        <f t="shared" si="47"/>
        <v>Satisfactorio</v>
      </c>
      <c r="CC141" s="80">
        <f>[5]DCD!GB23</f>
        <v>1</v>
      </c>
      <c r="CD141" s="81" t="str">
        <f>[5]DCD!GC23</f>
        <v>No aplica para el período</v>
      </c>
      <c r="CE141" s="175">
        <f>[5]DCD!GD23</f>
        <v>1661197</v>
      </c>
      <c r="CF141" s="175">
        <f>[5]DCD!GE23</f>
        <v>1661197</v>
      </c>
      <c r="CG141" s="834"/>
      <c r="CH141" s="834"/>
      <c r="CI141" s="834"/>
      <c r="CK141" s="672" t="s">
        <v>607</v>
      </c>
      <c r="CL141" s="673" t="s">
        <v>1881</v>
      </c>
    </row>
    <row r="142" spans="2:90" ht="127.5" customHeight="1" x14ac:dyDescent="0.35">
      <c r="B142" s="90" t="s">
        <v>1768</v>
      </c>
      <c r="C142" s="60" t="s">
        <v>131</v>
      </c>
      <c r="D142" s="91" t="s">
        <v>1855</v>
      </c>
      <c r="E142" s="61" t="s">
        <v>1882</v>
      </c>
      <c r="F142" s="91" t="s">
        <v>90</v>
      </c>
      <c r="G142" s="478">
        <v>1</v>
      </c>
      <c r="H142" s="92" t="s">
        <v>1883</v>
      </c>
      <c r="I142" s="92" t="s">
        <v>212</v>
      </c>
      <c r="J142" s="92" t="s">
        <v>1884</v>
      </c>
      <c r="K142" s="472" t="s">
        <v>119</v>
      </c>
      <c r="L142" s="473" t="s">
        <v>1885</v>
      </c>
      <c r="M142" s="91" t="s">
        <v>96</v>
      </c>
      <c r="N142" s="5">
        <v>44936</v>
      </c>
      <c r="O142" s="6">
        <v>45289</v>
      </c>
      <c r="P142" s="489" t="s">
        <v>97</v>
      </c>
      <c r="Q142" s="149" t="s">
        <v>263</v>
      </c>
      <c r="R142" s="150" t="s">
        <v>263</v>
      </c>
      <c r="S142" s="149" t="s">
        <v>263</v>
      </c>
      <c r="T142" s="159">
        <v>0.3</v>
      </c>
      <c r="U142" s="149" t="s">
        <v>263</v>
      </c>
      <c r="V142" s="150"/>
      <c r="W142" s="149" t="s">
        <v>263</v>
      </c>
      <c r="X142" s="159">
        <v>0.6</v>
      </c>
      <c r="Y142" s="149" t="s">
        <v>263</v>
      </c>
      <c r="Z142" s="150" t="s">
        <v>263</v>
      </c>
      <c r="AA142" s="149" t="s">
        <v>263</v>
      </c>
      <c r="AB142" s="160">
        <v>1</v>
      </c>
      <c r="AC142" s="464" t="s">
        <v>98</v>
      </c>
      <c r="AD142" s="465" t="s">
        <v>99</v>
      </c>
      <c r="AE142" s="466" t="s">
        <v>100</v>
      </c>
      <c r="AF142" s="100" t="s">
        <v>104</v>
      </c>
      <c r="AG142" s="99" t="s">
        <v>104</v>
      </c>
      <c r="AH142" s="701">
        <v>4155846</v>
      </c>
      <c r="AI142" s="1032"/>
      <c r="AJ142" s="1168"/>
      <c r="AK142" s="139">
        <v>0</v>
      </c>
      <c r="AL142" s="258" t="s">
        <v>103</v>
      </c>
      <c r="AM142" s="258" t="s">
        <v>103</v>
      </c>
      <c r="AN142" s="153" t="str">
        <f t="shared" si="42"/>
        <v>No reporta avance para el período</v>
      </c>
      <c r="AO142" s="87" t="str">
        <f t="shared" si="48"/>
        <v>No Aplica</v>
      </c>
      <c r="AP142" s="475">
        <v>0</v>
      </c>
      <c r="AQ142" s="156" t="s">
        <v>104</v>
      </c>
      <c r="AR142" s="476">
        <v>0</v>
      </c>
      <c r="AS142" s="476">
        <v>0</v>
      </c>
      <c r="AT142" s="1034"/>
      <c r="AU142" s="1034"/>
      <c r="AV142" s="1037"/>
      <c r="AW142" s="1185"/>
      <c r="AX142" s="173">
        <v>0.3</v>
      </c>
      <c r="AY142" s="111" t="s">
        <v>1886</v>
      </c>
      <c r="AZ142" s="111" t="s">
        <v>1887</v>
      </c>
      <c r="BA142" s="76">
        <f>IFERROR(AX142/T142,"No reporta avance para el período")</f>
        <v>1</v>
      </c>
      <c r="BB142" s="77" t="str">
        <f t="shared" si="49"/>
        <v>Satisfactorio</v>
      </c>
      <c r="BC142" s="88">
        <f>+IFERROR(SUM($AK142,$AX142,$BK142,$BX142,#REF!,$CU142),0)</f>
        <v>0</v>
      </c>
      <c r="BD142" s="103" t="s">
        <v>103</v>
      </c>
      <c r="BE142" s="281">
        <v>4155846</v>
      </c>
      <c r="BF142" s="482">
        <v>0</v>
      </c>
      <c r="BG142" s="1040"/>
      <c r="BH142" s="1043"/>
      <c r="BI142" s="1046"/>
      <c r="BK142" s="173">
        <v>0.6</v>
      </c>
      <c r="BL142" s="111" t="s">
        <v>1888</v>
      </c>
      <c r="BM142" s="111" t="s">
        <v>1889</v>
      </c>
      <c r="BN142" s="76">
        <f>IFERROR(BK142/X142,"No reporta avance para el período")</f>
        <v>1</v>
      </c>
      <c r="BO142" s="77" t="str">
        <f t="shared" si="44"/>
        <v>Satisfactorio</v>
      </c>
      <c r="BP142" s="80">
        <f>+IFERROR(SUM($AK142,$AX142,$BK142,$BX142,#REF!,$CU142,$DH142,$DU142,$EH142),0)</f>
        <v>0</v>
      </c>
      <c r="BQ142" s="81" t="s">
        <v>103</v>
      </c>
      <c r="BR142" s="106">
        <v>0</v>
      </c>
      <c r="BS142" s="106">
        <v>0</v>
      </c>
      <c r="BT142" s="890"/>
      <c r="BU142" s="890"/>
      <c r="BV142" s="890"/>
      <c r="BX142" s="789">
        <f>[5]DCD!FW24</f>
        <v>1</v>
      </c>
      <c r="BY142" s="146" t="str">
        <f>[5]DCD!FX24</f>
        <v>Ayudas de memoria reuniones técnicas DANE-Universidad de Oxford.
Presentación con los resultados preliminares del ejercicio de estimación de residencia administrativa.
Propuesta metodológica del Modelo de aprendizaje automático
para la predicción por persona  del municipio de residencia
a partir de Registros Administrativos.</v>
      </c>
      <c r="BZ142" s="342" t="str">
        <f>[5]DCD!FY24</f>
        <v>Acta Reunión Avance Residencia Administrativa - 03112023
Acta Reunión Avance Residencia Administrativa - 12122023
PPT: 20231211_REBP_residencia_administrativa
Propuesta_metodológica_Prediccion_Residencia_Admin_202312 V1</v>
      </c>
      <c r="CA142" s="76">
        <f t="shared" si="45"/>
        <v>1</v>
      </c>
      <c r="CB142" s="320" t="str">
        <f t="shared" si="47"/>
        <v>Satisfactorio</v>
      </c>
      <c r="CC142" s="314">
        <v>1</v>
      </c>
      <c r="CD142" s="81" t="str">
        <f>[5]DCD!GC24</f>
        <v>No aplica para el período</v>
      </c>
      <c r="CE142" s="175">
        <f>[5]DCD!GD24</f>
        <v>4155846</v>
      </c>
      <c r="CF142" s="175">
        <f>[5]DCD!GE24</f>
        <v>4155846</v>
      </c>
      <c r="CG142" s="834"/>
      <c r="CH142" s="834"/>
      <c r="CI142" s="834"/>
      <c r="CK142" s="672" t="s">
        <v>607</v>
      </c>
      <c r="CL142" s="673" t="s">
        <v>1890</v>
      </c>
    </row>
    <row r="143" spans="2:90" ht="80.5" x14ac:dyDescent="0.35">
      <c r="B143" s="90" t="s">
        <v>1768</v>
      </c>
      <c r="C143" s="60" t="s">
        <v>131</v>
      </c>
      <c r="D143" s="91" t="s">
        <v>1855</v>
      </c>
      <c r="E143" s="61" t="s">
        <v>1891</v>
      </c>
      <c r="F143" s="91" t="s">
        <v>90</v>
      </c>
      <c r="G143" s="471">
        <v>1</v>
      </c>
      <c r="H143" s="92" t="s">
        <v>1892</v>
      </c>
      <c r="I143" s="92" t="s">
        <v>212</v>
      </c>
      <c r="J143" s="92" t="s">
        <v>1786</v>
      </c>
      <c r="K143" s="472" t="s">
        <v>729</v>
      </c>
      <c r="L143" s="473" t="s">
        <v>1893</v>
      </c>
      <c r="M143" s="91" t="s">
        <v>96</v>
      </c>
      <c r="N143" s="5">
        <v>44936</v>
      </c>
      <c r="O143" s="6">
        <v>45289</v>
      </c>
      <c r="P143" s="489" t="s">
        <v>121</v>
      </c>
      <c r="Q143" s="149" t="s">
        <v>263</v>
      </c>
      <c r="R143" s="150" t="s">
        <v>263</v>
      </c>
      <c r="S143" s="149" t="s">
        <v>263</v>
      </c>
      <c r="T143" s="150" t="s">
        <v>263</v>
      </c>
      <c r="U143" s="149" t="s">
        <v>263</v>
      </c>
      <c r="V143" s="150"/>
      <c r="W143" s="149" t="s">
        <v>263</v>
      </c>
      <c r="X143" s="150" t="s">
        <v>263</v>
      </c>
      <c r="Y143" s="149" t="s">
        <v>263</v>
      </c>
      <c r="Z143" s="150" t="s">
        <v>263</v>
      </c>
      <c r="AA143" s="149" t="s">
        <v>263</v>
      </c>
      <c r="AB143" s="474">
        <v>1</v>
      </c>
      <c r="AC143" s="464" t="s">
        <v>98</v>
      </c>
      <c r="AD143" s="465" t="s">
        <v>99</v>
      </c>
      <c r="AE143" s="466" t="s">
        <v>100</v>
      </c>
      <c r="AF143" s="100" t="s">
        <v>104</v>
      </c>
      <c r="AG143" s="99" t="s">
        <v>104</v>
      </c>
      <c r="AH143" s="701">
        <v>4155846</v>
      </c>
      <c r="AI143" s="1032"/>
      <c r="AJ143" s="1168"/>
      <c r="AK143" s="139">
        <v>0</v>
      </c>
      <c r="AL143" s="258" t="s">
        <v>103</v>
      </c>
      <c r="AM143" s="258" t="s">
        <v>103</v>
      </c>
      <c r="AN143" s="153" t="str">
        <f t="shared" si="42"/>
        <v>No reporta avance para el período</v>
      </c>
      <c r="AO143" s="87" t="str">
        <f t="shared" si="48"/>
        <v>No Aplica</v>
      </c>
      <c r="AP143" s="475">
        <v>0</v>
      </c>
      <c r="AQ143" s="156" t="s">
        <v>104</v>
      </c>
      <c r="AR143" s="476">
        <v>0</v>
      </c>
      <c r="AS143" s="476">
        <v>0</v>
      </c>
      <c r="AT143" s="1034"/>
      <c r="AU143" s="1034"/>
      <c r="AV143" s="1037"/>
      <c r="AW143" s="1185"/>
      <c r="AX143" s="124">
        <v>0</v>
      </c>
      <c r="AY143" s="124" t="s">
        <v>103</v>
      </c>
      <c r="AZ143" s="124" t="s">
        <v>103</v>
      </c>
      <c r="BA143" s="490" t="str">
        <f t="shared" si="46"/>
        <v>No reporta avance para el período</v>
      </c>
      <c r="BB143" s="77" t="str">
        <f t="shared" si="49"/>
        <v>No Aplica</v>
      </c>
      <c r="BC143" s="80">
        <f>+IFERROR(SUM($AK143,$AX143,$BK143,$BX143,#REF!,$CU143),0)</f>
        <v>0</v>
      </c>
      <c r="BD143" s="103" t="s">
        <v>103</v>
      </c>
      <c r="BE143" s="281">
        <v>4155846</v>
      </c>
      <c r="BF143" s="482">
        <v>0</v>
      </c>
      <c r="BG143" s="1040"/>
      <c r="BH143" s="1043"/>
      <c r="BI143" s="1046"/>
      <c r="BK143" s="124">
        <v>0</v>
      </c>
      <c r="BL143" s="111" t="s">
        <v>1894</v>
      </c>
      <c r="BM143" s="124" t="s">
        <v>103</v>
      </c>
      <c r="BN143" s="76" t="str">
        <f>IFERROR(BK143/Y143,"No reporta avance para el período")</f>
        <v>No reporta avance para el período</v>
      </c>
      <c r="BO143" s="77" t="str">
        <f t="shared" si="44"/>
        <v>No Aplica</v>
      </c>
      <c r="BP143" s="80">
        <f>+IFERROR(SUM($AK143,$AX143,$BK143,$BX143,#REF!,$CU143,$DH143,$DU143,$EH143),0)</f>
        <v>0</v>
      </c>
      <c r="BQ143" s="110" t="s">
        <v>734</v>
      </c>
      <c r="BR143" s="106">
        <v>0</v>
      </c>
      <c r="BS143" s="106">
        <v>0</v>
      </c>
      <c r="BT143" s="890"/>
      <c r="BU143" s="890"/>
      <c r="BV143" s="890"/>
      <c r="BX143" s="786">
        <f>[5]DCD!FW25</f>
        <v>1</v>
      </c>
      <c r="BY143" s="146" t="str">
        <f>[5]DCD!FX25</f>
        <v>Informe sociodemográfico sobre los efectos de la violencia en la demografía en los departamentos de Chocó, Valle, Cauca, Nariño y Cauca</v>
      </c>
      <c r="BZ143" s="342" t="str">
        <f>[5]DCD!FY25</f>
        <v>Informe consolidado efectos violencia deptos</v>
      </c>
      <c r="CA143" s="76">
        <f t="shared" si="45"/>
        <v>1</v>
      </c>
      <c r="CB143" s="320" t="str">
        <f t="shared" si="47"/>
        <v>Satisfactorio</v>
      </c>
      <c r="CC143" s="80">
        <f>[5]DCD!GB25</f>
        <v>1</v>
      </c>
      <c r="CD143" s="81" t="str">
        <f>[5]DCD!GC25</f>
        <v>No aplica para el período</v>
      </c>
      <c r="CE143" s="175">
        <f>[5]DCD!GD25</f>
        <v>4155846</v>
      </c>
      <c r="CF143" s="175">
        <f>[5]DCD!GE25</f>
        <v>4155846</v>
      </c>
      <c r="CG143" s="834"/>
      <c r="CH143" s="834"/>
      <c r="CI143" s="834"/>
      <c r="CK143" s="672" t="s">
        <v>607</v>
      </c>
      <c r="CL143" s="675" t="s">
        <v>1895</v>
      </c>
    </row>
    <row r="144" spans="2:90" ht="180.75" customHeight="1" x14ac:dyDescent="0.35">
      <c r="B144" s="90" t="s">
        <v>1768</v>
      </c>
      <c r="C144" s="60" t="s">
        <v>131</v>
      </c>
      <c r="D144" s="91" t="s">
        <v>1855</v>
      </c>
      <c r="E144" s="61" t="s">
        <v>1896</v>
      </c>
      <c r="F144" s="91" t="s">
        <v>90</v>
      </c>
      <c r="G144" s="471">
        <v>1</v>
      </c>
      <c r="H144" s="92" t="s">
        <v>1897</v>
      </c>
      <c r="I144" s="92" t="s">
        <v>212</v>
      </c>
      <c r="J144" s="92" t="s">
        <v>1786</v>
      </c>
      <c r="K144" s="472" t="s">
        <v>729</v>
      </c>
      <c r="L144" s="473" t="s">
        <v>1898</v>
      </c>
      <c r="M144" s="91" t="s">
        <v>96</v>
      </c>
      <c r="N144" s="5">
        <v>44936</v>
      </c>
      <c r="O144" s="6">
        <v>45291</v>
      </c>
      <c r="P144" s="491" t="s">
        <v>121</v>
      </c>
      <c r="Q144" s="149" t="s">
        <v>263</v>
      </c>
      <c r="R144" s="150" t="s">
        <v>263</v>
      </c>
      <c r="S144" s="149" t="s">
        <v>263</v>
      </c>
      <c r="T144" s="150" t="s">
        <v>263</v>
      </c>
      <c r="U144" s="149" t="s">
        <v>263</v>
      </c>
      <c r="V144" s="150" t="s">
        <v>263</v>
      </c>
      <c r="W144" s="149" t="s">
        <v>263</v>
      </c>
      <c r="X144" s="150" t="s">
        <v>263</v>
      </c>
      <c r="Y144" s="149" t="s">
        <v>263</v>
      </c>
      <c r="Z144" s="150" t="s">
        <v>263</v>
      </c>
      <c r="AA144" s="149" t="s">
        <v>263</v>
      </c>
      <c r="AB144" s="474">
        <v>1</v>
      </c>
      <c r="AC144" s="464" t="s">
        <v>98</v>
      </c>
      <c r="AD144" s="465" t="s">
        <v>99</v>
      </c>
      <c r="AE144" s="466" t="s">
        <v>100</v>
      </c>
      <c r="AF144" s="100" t="s">
        <v>215</v>
      </c>
      <c r="AG144" s="99" t="s">
        <v>216</v>
      </c>
      <c r="AH144" s="701">
        <v>1661197</v>
      </c>
      <c r="AI144" s="1032"/>
      <c r="AJ144" s="1168"/>
      <c r="AK144" s="139">
        <v>0</v>
      </c>
      <c r="AL144" s="258" t="s">
        <v>103</v>
      </c>
      <c r="AM144" s="258" t="s">
        <v>103</v>
      </c>
      <c r="AN144" s="153" t="str">
        <f t="shared" si="42"/>
        <v>No reporta avance para el período</v>
      </c>
      <c r="AO144" s="87" t="str">
        <f t="shared" si="48"/>
        <v>No Aplica</v>
      </c>
      <c r="AP144" s="475">
        <v>0</v>
      </c>
      <c r="AQ144" s="156" t="s">
        <v>104</v>
      </c>
      <c r="AR144" s="476">
        <v>0</v>
      </c>
      <c r="AS144" s="476">
        <v>0</v>
      </c>
      <c r="AT144" s="1034"/>
      <c r="AU144" s="1034"/>
      <c r="AV144" s="1037"/>
      <c r="AW144" s="1185"/>
      <c r="AX144" s="124">
        <v>0</v>
      </c>
      <c r="AY144" s="124" t="s">
        <v>103</v>
      </c>
      <c r="AZ144" s="124" t="s">
        <v>103</v>
      </c>
      <c r="BA144" s="490" t="str">
        <f t="shared" si="46"/>
        <v>No reporta avance para el período</v>
      </c>
      <c r="BB144" s="77" t="str">
        <f t="shared" si="49"/>
        <v>No Aplica</v>
      </c>
      <c r="BC144" s="80">
        <f>+IFERROR(SUM($AK144,$AX144,$BK144,$BX144,#REF!,$CU144),0)</f>
        <v>0</v>
      </c>
      <c r="BD144" s="103" t="s">
        <v>103</v>
      </c>
      <c r="BE144" s="281">
        <v>1661197</v>
      </c>
      <c r="BF144" s="482">
        <v>1661197</v>
      </c>
      <c r="BG144" s="1040"/>
      <c r="BH144" s="1043"/>
      <c r="BI144" s="1046"/>
      <c r="BK144" s="124">
        <v>0</v>
      </c>
      <c r="BL144" s="111" t="s">
        <v>1899</v>
      </c>
      <c r="BM144" s="124" t="s">
        <v>103</v>
      </c>
      <c r="BN144" s="76" t="str">
        <f t="shared" ref="BN144:BN149" si="51">IFERROR(BK144/Y144,"No reporta avance para el período")</f>
        <v>No reporta avance para el período</v>
      </c>
      <c r="BO144" s="77" t="str">
        <f t="shared" si="44"/>
        <v>No Aplica</v>
      </c>
      <c r="BP144" s="80">
        <f>+IFERROR(SUM($AK144,$AX144,$BK144,$BX144,#REF!,$CU144,$DH144,$DU144,$EH144),0)</f>
        <v>0</v>
      </c>
      <c r="BQ144" s="110" t="s">
        <v>734</v>
      </c>
      <c r="BR144" s="106">
        <v>0</v>
      </c>
      <c r="BS144" s="106">
        <v>0</v>
      </c>
      <c r="BT144" s="890"/>
      <c r="BU144" s="890"/>
      <c r="BV144" s="890"/>
      <c r="BX144" s="786">
        <f>[5]DCD!FW26</f>
        <v>1</v>
      </c>
      <c r="BY144" s="146" t="str">
        <f>[5]DCD!FX26</f>
        <v>Durante el 2023, se llevaron a cabo acciones para fortalecer, posicionar, difundir y construir el Sistema de Información de Estadísticas Migratorias (SIEM).
En el contexto del SIEM, se organizaron cuatro mesas técnicas interinstitucionales con el propósito de integrar la información estadística sobre la población migrante a partir de registros administrativos, operaciones estadísticas y fuentes alternativas existentes. Esto facilitaría el acceso a la información, permitiría un mejor uso estadístico y fortalecería el conocimiento del fenómeno migratorio.
Además, se consolidó la información del anuario de estadísticas migratorias a través de tableros interactivos. Estos tableros permiten hacer un seguimiento a indicadores y cifras de migración a lo largo del tiempo.
Del mismo modo, se han avanzado en las fases de detección de necesidades y en la elaboración de cronogramas para el desarrollo web del Sistema de Información.
Los resultados de estas actividades se documentaron en el plan general del SIEM y en los reportes de migración, adjuntándose la tercera entrega documental.</v>
      </c>
      <c r="BZ144" s="342" t="str">
        <f>[5]DCD!FY26</f>
        <v xml:space="preserve">
- Carpeta "Cuadros de resultado" (Contiene información de los resultados de proyecciones de migración, así como los resultados del anuario de migración con los documentos que soportan su construcción y su visualización mediante tablero de control).
- Carpeta "Documentos de análisis" (Contiene las evidencias de las 4 mesas de estadística migratoria realizadas durante el año, también se incluyen los documentos del plan general del SIEM, y el tercer reporte de migración).
- Carpeta "Documentos de diseño" (Contiene los documentos de diseño del desarrollo y las especificaciones de la herramienta web o api con la información interinstitucional sobre migración)</v>
      </c>
      <c r="CA144" s="76">
        <f t="shared" si="45"/>
        <v>1</v>
      </c>
      <c r="CB144" s="320" t="str">
        <f t="shared" si="47"/>
        <v>Satisfactorio</v>
      </c>
      <c r="CC144" s="80">
        <f>[5]DCD!GB26</f>
        <v>1</v>
      </c>
      <c r="CD144" s="81" t="str">
        <f>[5]DCD!GC26</f>
        <v>No aplica para el período</v>
      </c>
      <c r="CE144" s="175">
        <f>[5]DCD!GD26</f>
        <v>1661197</v>
      </c>
      <c r="CF144" s="175">
        <f>[5]DCD!GE26</f>
        <v>1661197</v>
      </c>
      <c r="CG144" s="834"/>
      <c r="CH144" s="834"/>
      <c r="CI144" s="834"/>
      <c r="CK144" s="672" t="s">
        <v>607</v>
      </c>
      <c r="CL144" s="675" t="s">
        <v>1900</v>
      </c>
    </row>
    <row r="145" spans="2:90" ht="99.75" customHeight="1" x14ac:dyDescent="0.35">
      <c r="B145" s="90" t="s">
        <v>1768</v>
      </c>
      <c r="C145" s="60" t="s">
        <v>131</v>
      </c>
      <c r="D145" s="91" t="s">
        <v>1855</v>
      </c>
      <c r="E145" s="61" t="s">
        <v>1901</v>
      </c>
      <c r="F145" s="91" t="s">
        <v>90</v>
      </c>
      <c r="G145" s="471">
        <v>2</v>
      </c>
      <c r="H145" s="92" t="s">
        <v>1902</v>
      </c>
      <c r="I145" s="92" t="s">
        <v>212</v>
      </c>
      <c r="J145" s="92" t="s">
        <v>1786</v>
      </c>
      <c r="K145" s="472" t="s">
        <v>729</v>
      </c>
      <c r="L145" s="473" t="s">
        <v>1903</v>
      </c>
      <c r="M145" s="91" t="s">
        <v>96</v>
      </c>
      <c r="N145" s="5">
        <v>44936</v>
      </c>
      <c r="O145" s="6">
        <v>45289</v>
      </c>
      <c r="P145" s="491" t="s">
        <v>121</v>
      </c>
      <c r="Q145" s="149" t="s">
        <v>263</v>
      </c>
      <c r="R145" s="150" t="s">
        <v>263</v>
      </c>
      <c r="S145" s="149" t="s">
        <v>263</v>
      </c>
      <c r="T145" s="150" t="s">
        <v>263</v>
      </c>
      <c r="U145" s="149" t="s">
        <v>263</v>
      </c>
      <c r="V145" s="150" t="s">
        <v>263</v>
      </c>
      <c r="W145" s="149" t="s">
        <v>263</v>
      </c>
      <c r="X145" s="150" t="s">
        <v>263</v>
      </c>
      <c r="Y145" s="149" t="s">
        <v>263</v>
      </c>
      <c r="Z145" s="150" t="s">
        <v>263</v>
      </c>
      <c r="AA145" s="149" t="s">
        <v>263</v>
      </c>
      <c r="AB145" s="474">
        <v>2</v>
      </c>
      <c r="AC145" s="464" t="s">
        <v>98</v>
      </c>
      <c r="AD145" s="465" t="s">
        <v>99</v>
      </c>
      <c r="AE145" s="466" t="s">
        <v>100</v>
      </c>
      <c r="AF145" s="100" t="s">
        <v>215</v>
      </c>
      <c r="AG145" s="99" t="s">
        <v>216</v>
      </c>
      <c r="AH145" s="701">
        <v>1661197</v>
      </c>
      <c r="AI145" s="1032"/>
      <c r="AJ145" s="1168"/>
      <c r="AK145" s="139">
        <v>0</v>
      </c>
      <c r="AL145" s="258" t="s">
        <v>103</v>
      </c>
      <c r="AM145" s="258" t="s">
        <v>103</v>
      </c>
      <c r="AN145" s="153" t="str">
        <f t="shared" si="42"/>
        <v>No reporta avance para el período</v>
      </c>
      <c r="AO145" s="87" t="str">
        <f t="shared" si="48"/>
        <v>No Aplica</v>
      </c>
      <c r="AP145" s="475">
        <v>0</v>
      </c>
      <c r="AQ145" s="156" t="s">
        <v>104</v>
      </c>
      <c r="AR145" s="476">
        <v>0</v>
      </c>
      <c r="AS145" s="476">
        <v>0</v>
      </c>
      <c r="AT145" s="1034"/>
      <c r="AU145" s="1034"/>
      <c r="AV145" s="1037"/>
      <c r="AW145" s="1185"/>
      <c r="AX145" s="124">
        <v>0</v>
      </c>
      <c r="AY145" s="124" t="s">
        <v>103</v>
      </c>
      <c r="AZ145" s="124" t="s">
        <v>103</v>
      </c>
      <c r="BA145" s="490" t="str">
        <f t="shared" si="46"/>
        <v>No reporta avance para el período</v>
      </c>
      <c r="BB145" s="77" t="str">
        <f t="shared" si="49"/>
        <v>No Aplica</v>
      </c>
      <c r="BC145" s="80">
        <f>+IFERROR(SUM($AK145,$AX145,$BK145,$BX145,#REF!,$CU145),0)</f>
        <v>0</v>
      </c>
      <c r="BD145" s="103" t="s">
        <v>103</v>
      </c>
      <c r="BE145" s="281">
        <v>1661197</v>
      </c>
      <c r="BF145" s="482">
        <v>0</v>
      </c>
      <c r="BG145" s="1040"/>
      <c r="BH145" s="1043"/>
      <c r="BI145" s="1046"/>
      <c r="BK145" s="124">
        <v>0</v>
      </c>
      <c r="BL145" s="111" t="s">
        <v>1904</v>
      </c>
      <c r="BM145" s="124" t="s">
        <v>103</v>
      </c>
      <c r="BN145" s="76" t="str">
        <f t="shared" si="51"/>
        <v>No reporta avance para el período</v>
      </c>
      <c r="BO145" s="77" t="str">
        <f t="shared" si="44"/>
        <v>No Aplica</v>
      </c>
      <c r="BP145" s="80">
        <f>+IFERROR(SUM($AK145,$AX145,$BK145,$BX145,#REF!,$CU145,$DH145,$DU145,$EH145),0)</f>
        <v>0</v>
      </c>
      <c r="BQ145" s="110" t="s">
        <v>734</v>
      </c>
      <c r="BR145" s="106">
        <v>0</v>
      </c>
      <c r="BS145" s="106">
        <v>0</v>
      </c>
      <c r="BT145" s="890"/>
      <c r="BU145" s="890"/>
      <c r="BV145" s="890"/>
      <c r="BX145" s="786">
        <f>[5]DCD!FW27</f>
        <v>2</v>
      </c>
      <c r="BY145" s="342" t="str">
        <f>[5]DCD!FX27</f>
        <v>i)Documento metodológico y tabla con los resultados del pronóstico de la residencia adminsitrativa del año 2021 a nivel municipal.
ii)Documento de recomendaciones para complementar un conteo de población a partir de registros adminsitrativos. Así com la arquitectura para el sistema de información de la población migrnate (interna e internacoal) que permitirá a consulta eficaz y centralizada de la información producida por los integrantes de la mesa de migración</v>
      </c>
      <c r="BZ145" s="342" t="str">
        <f>[5]DCD!FY27</f>
        <v xml:space="preserve">
*Actas reuniones
*Mapas y scatterplots Residencia Administrativa
*Mapas y scatterplots Residencia Administrativa
*Propuesta_metodológica_Prediccion_Residencia_Admin_2023 1 </v>
      </c>
      <c r="CA145" s="76">
        <f t="shared" si="45"/>
        <v>1</v>
      </c>
      <c r="CB145" s="320" t="str">
        <f t="shared" si="47"/>
        <v>Satisfactorio</v>
      </c>
      <c r="CC145" s="80">
        <f>[5]DCD!GB27</f>
        <v>2</v>
      </c>
      <c r="CD145" s="81" t="str">
        <f>[5]DCD!GC27</f>
        <v>No aplica para el período</v>
      </c>
      <c r="CE145" s="175">
        <f>[5]DCD!GD27</f>
        <v>1661197</v>
      </c>
      <c r="CF145" s="175">
        <f>[5]DCD!GE27</f>
        <v>1661197</v>
      </c>
      <c r="CG145" s="834"/>
      <c r="CH145" s="834"/>
      <c r="CI145" s="834"/>
      <c r="CK145" s="672" t="s">
        <v>607</v>
      </c>
      <c r="CL145" s="675" t="s">
        <v>1905</v>
      </c>
    </row>
    <row r="146" spans="2:90" ht="99.75" customHeight="1" x14ac:dyDescent="0.35">
      <c r="B146" s="90" t="s">
        <v>1768</v>
      </c>
      <c r="C146" s="60" t="s">
        <v>131</v>
      </c>
      <c r="D146" s="91" t="s">
        <v>1855</v>
      </c>
      <c r="E146" s="61" t="s">
        <v>1906</v>
      </c>
      <c r="F146" s="91" t="s">
        <v>90</v>
      </c>
      <c r="G146" s="471">
        <v>2</v>
      </c>
      <c r="H146" s="92" t="s">
        <v>1907</v>
      </c>
      <c r="I146" s="92" t="s">
        <v>212</v>
      </c>
      <c r="J146" s="92" t="s">
        <v>1786</v>
      </c>
      <c r="K146" s="472" t="s">
        <v>729</v>
      </c>
      <c r="L146" s="473" t="s">
        <v>1908</v>
      </c>
      <c r="M146" s="91" t="s">
        <v>96</v>
      </c>
      <c r="N146" s="5">
        <v>44936</v>
      </c>
      <c r="O146" s="6">
        <v>45289</v>
      </c>
      <c r="P146" s="489" t="s">
        <v>121</v>
      </c>
      <c r="Q146" s="149" t="s">
        <v>263</v>
      </c>
      <c r="R146" s="150" t="s">
        <v>263</v>
      </c>
      <c r="S146" s="149" t="s">
        <v>263</v>
      </c>
      <c r="T146" s="150" t="s">
        <v>263</v>
      </c>
      <c r="U146" s="149" t="s">
        <v>263</v>
      </c>
      <c r="V146" s="150"/>
      <c r="W146" s="149" t="s">
        <v>263</v>
      </c>
      <c r="X146" s="150" t="s">
        <v>263</v>
      </c>
      <c r="Y146" s="149" t="s">
        <v>263</v>
      </c>
      <c r="Z146" s="150" t="s">
        <v>263</v>
      </c>
      <c r="AA146" s="149" t="s">
        <v>263</v>
      </c>
      <c r="AB146" s="474">
        <v>2</v>
      </c>
      <c r="AC146" s="464" t="s">
        <v>98</v>
      </c>
      <c r="AD146" s="465" t="s">
        <v>99</v>
      </c>
      <c r="AE146" s="466" t="s">
        <v>100</v>
      </c>
      <c r="AF146" s="100" t="s">
        <v>215</v>
      </c>
      <c r="AG146" s="99" t="s">
        <v>216</v>
      </c>
      <c r="AH146" s="701">
        <v>1661197</v>
      </c>
      <c r="AI146" s="1032"/>
      <c r="AJ146" s="1168"/>
      <c r="AK146" s="139">
        <v>0</v>
      </c>
      <c r="AL146" s="258" t="s">
        <v>103</v>
      </c>
      <c r="AM146" s="258" t="s">
        <v>103</v>
      </c>
      <c r="AN146" s="153" t="str">
        <f t="shared" si="42"/>
        <v>No reporta avance para el período</v>
      </c>
      <c r="AO146" s="87" t="str">
        <f t="shared" si="48"/>
        <v>No Aplica</v>
      </c>
      <c r="AP146" s="475">
        <v>0</v>
      </c>
      <c r="AQ146" s="156" t="s">
        <v>104</v>
      </c>
      <c r="AR146" s="476">
        <v>0</v>
      </c>
      <c r="AS146" s="476">
        <v>0</v>
      </c>
      <c r="AT146" s="1034"/>
      <c r="AU146" s="1034"/>
      <c r="AV146" s="1037"/>
      <c r="AW146" s="1185"/>
      <c r="AX146" s="124">
        <v>0</v>
      </c>
      <c r="AY146" s="124" t="s">
        <v>103</v>
      </c>
      <c r="AZ146" s="124" t="s">
        <v>103</v>
      </c>
      <c r="BA146" s="490" t="str">
        <f t="shared" si="46"/>
        <v>No reporta avance para el período</v>
      </c>
      <c r="BB146" s="77" t="str">
        <f t="shared" si="49"/>
        <v>No Aplica</v>
      </c>
      <c r="BC146" s="80">
        <f>+IFERROR(SUM($AK146,$AX146,$BK146,$BX146,#REF!,$CU146),0)</f>
        <v>0</v>
      </c>
      <c r="BD146" s="103" t="s">
        <v>103</v>
      </c>
      <c r="BE146" s="281">
        <v>1661197</v>
      </c>
      <c r="BF146" s="482">
        <v>0</v>
      </c>
      <c r="BG146" s="1040"/>
      <c r="BH146" s="1043"/>
      <c r="BI146" s="1046"/>
      <c r="BK146" s="124">
        <v>0</v>
      </c>
      <c r="BL146" s="111" t="s">
        <v>1909</v>
      </c>
      <c r="BM146" s="124" t="s">
        <v>103</v>
      </c>
      <c r="BN146" s="76" t="str">
        <f t="shared" si="51"/>
        <v>No reporta avance para el período</v>
      </c>
      <c r="BO146" s="77" t="str">
        <f t="shared" si="44"/>
        <v>No Aplica</v>
      </c>
      <c r="BP146" s="80">
        <f>+IFERROR(SUM($AK146,$AX146,$BK146,$BX146,#REF!,$CU146,$DH146,$DU146,$EH146),0)</f>
        <v>0</v>
      </c>
      <c r="BQ146" s="110" t="s">
        <v>734</v>
      </c>
      <c r="BR146" s="106">
        <v>0</v>
      </c>
      <c r="BS146" s="106">
        <v>0</v>
      </c>
      <c r="BT146" s="890"/>
      <c r="BU146" s="890"/>
      <c r="BV146" s="890"/>
      <c r="BX146" s="786">
        <f>[5]DCD!FW28</f>
        <v>2</v>
      </c>
      <c r="BY146" s="342" t="str">
        <f>[5]DCD!FX28</f>
        <v>i)Documento de recomendaciones para aprovechar los registros adminsitrativos apra complementar la información recogida en un censo tradicional</v>
      </c>
      <c r="BZ146" s="342" t="str">
        <f>[5]DCD!FY28</f>
        <v>*Padrón adminsitrativo
*Prod 4.1 documento final - exploración metodología estadística, operativa y componente TI
*Prod 4.2 documento final - conceptualización temática
*Prod 4.3 documento final - análisis y recomendaciones
*Prod 4.4 documento final - cumplimiento de objetivos
*Prod 4.5 documento final - especificaciones técnicas y metodológicas
*Prod 4.6 documento final - talleres de trabajo</v>
      </c>
      <c r="CA146" s="76">
        <f t="shared" si="45"/>
        <v>1</v>
      </c>
      <c r="CB146" s="320" t="str">
        <f t="shared" si="47"/>
        <v>Satisfactorio</v>
      </c>
      <c r="CC146" s="80">
        <f>[5]DCD!GB28</f>
        <v>2</v>
      </c>
      <c r="CD146" s="81" t="str">
        <f>[5]DCD!GC28</f>
        <v>No aplica para el período</v>
      </c>
      <c r="CE146" s="175">
        <f>[5]DCD!GD28</f>
        <v>1661197</v>
      </c>
      <c r="CF146" s="175">
        <f>[5]DCD!GE28</f>
        <v>1661197</v>
      </c>
      <c r="CG146" s="834"/>
      <c r="CH146" s="834"/>
      <c r="CI146" s="834"/>
      <c r="CK146" s="672" t="s">
        <v>607</v>
      </c>
      <c r="CL146" s="674" t="s">
        <v>1910</v>
      </c>
    </row>
    <row r="147" spans="2:90" ht="99.75" customHeight="1" x14ac:dyDescent="0.35">
      <c r="B147" s="90" t="s">
        <v>1768</v>
      </c>
      <c r="C147" s="60" t="s">
        <v>131</v>
      </c>
      <c r="D147" s="91" t="s">
        <v>1855</v>
      </c>
      <c r="E147" s="61" t="s">
        <v>1911</v>
      </c>
      <c r="F147" s="91" t="s">
        <v>90</v>
      </c>
      <c r="G147" s="492">
        <v>3</v>
      </c>
      <c r="H147" s="92" t="s">
        <v>1912</v>
      </c>
      <c r="I147" s="92" t="s">
        <v>212</v>
      </c>
      <c r="J147" s="493" t="s">
        <v>1786</v>
      </c>
      <c r="K147" s="494" t="s">
        <v>729</v>
      </c>
      <c r="L147" s="495" t="s">
        <v>1913</v>
      </c>
      <c r="M147" s="496" t="s">
        <v>96</v>
      </c>
      <c r="N147" s="5">
        <v>44936</v>
      </c>
      <c r="O147" s="6">
        <v>45289</v>
      </c>
      <c r="P147" s="489" t="s">
        <v>121</v>
      </c>
      <c r="Q147" s="149" t="s">
        <v>263</v>
      </c>
      <c r="R147" s="150" t="s">
        <v>263</v>
      </c>
      <c r="S147" s="149" t="s">
        <v>263</v>
      </c>
      <c r="T147" s="150" t="s">
        <v>263</v>
      </c>
      <c r="U147" s="149" t="s">
        <v>263</v>
      </c>
      <c r="V147" s="150"/>
      <c r="W147" s="149" t="s">
        <v>263</v>
      </c>
      <c r="X147" s="150" t="s">
        <v>263</v>
      </c>
      <c r="Y147" s="149" t="s">
        <v>263</v>
      </c>
      <c r="Z147" s="150" t="s">
        <v>263</v>
      </c>
      <c r="AA147" s="149" t="s">
        <v>263</v>
      </c>
      <c r="AB147" s="474">
        <v>3</v>
      </c>
      <c r="AC147" s="464" t="s">
        <v>98</v>
      </c>
      <c r="AD147" s="465" t="s">
        <v>99</v>
      </c>
      <c r="AE147" s="466" t="s">
        <v>100</v>
      </c>
      <c r="AF147" s="100" t="s">
        <v>215</v>
      </c>
      <c r="AG147" s="99" t="s">
        <v>216</v>
      </c>
      <c r="AH147" s="701">
        <v>1661197</v>
      </c>
      <c r="AI147" s="1032"/>
      <c r="AJ147" s="1168"/>
      <c r="AK147" s="139">
        <v>0</v>
      </c>
      <c r="AL147" s="258" t="s">
        <v>103</v>
      </c>
      <c r="AM147" s="258" t="s">
        <v>103</v>
      </c>
      <c r="AN147" s="153" t="str">
        <f t="shared" si="42"/>
        <v>No reporta avance para el período</v>
      </c>
      <c r="AO147" s="87" t="str">
        <f t="shared" si="48"/>
        <v>No Aplica</v>
      </c>
      <c r="AP147" s="475">
        <v>0</v>
      </c>
      <c r="AQ147" s="156" t="s">
        <v>104</v>
      </c>
      <c r="AR147" s="476">
        <v>0</v>
      </c>
      <c r="AS147" s="476">
        <v>0</v>
      </c>
      <c r="AT147" s="1035"/>
      <c r="AU147" s="1035"/>
      <c r="AV147" s="1038"/>
      <c r="AW147" s="1185"/>
      <c r="AX147" s="124">
        <v>0</v>
      </c>
      <c r="AY147" s="124" t="s">
        <v>103</v>
      </c>
      <c r="AZ147" s="124" t="s">
        <v>103</v>
      </c>
      <c r="BA147" s="490" t="str">
        <f t="shared" si="46"/>
        <v>No reporta avance para el período</v>
      </c>
      <c r="BB147" s="77" t="str">
        <f t="shared" si="49"/>
        <v>No Aplica</v>
      </c>
      <c r="BC147" s="80">
        <f>+IFERROR(SUM($AK147,$AX147,$BK147,$BX147,#REF!,$CU147),0)</f>
        <v>0</v>
      </c>
      <c r="BD147" s="103" t="s">
        <v>103</v>
      </c>
      <c r="BE147" s="281">
        <v>1661197</v>
      </c>
      <c r="BF147" s="482">
        <v>0</v>
      </c>
      <c r="BG147" s="1041"/>
      <c r="BH147" s="1044"/>
      <c r="BI147" s="1046"/>
      <c r="BK147" s="124">
        <v>0</v>
      </c>
      <c r="BL147" s="111" t="s">
        <v>1914</v>
      </c>
      <c r="BM147" s="124" t="s">
        <v>103</v>
      </c>
      <c r="BN147" s="76" t="str">
        <f t="shared" si="51"/>
        <v>No reporta avance para el período</v>
      </c>
      <c r="BO147" s="77" t="str">
        <f t="shared" si="44"/>
        <v>No Aplica</v>
      </c>
      <c r="BP147" s="80">
        <f>+IFERROR(SUM($AK147,$AX147,$BK147,$BX147,#REF!,$CU147,$DH147,$DU147,$EH147),0)</f>
        <v>0</v>
      </c>
      <c r="BQ147" s="110" t="s">
        <v>734</v>
      </c>
      <c r="BR147" s="106">
        <v>0</v>
      </c>
      <c r="BS147" s="106">
        <v>0</v>
      </c>
      <c r="BT147" s="860"/>
      <c r="BU147" s="860"/>
      <c r="BV147" s="860"/>
      <c r="BX147" s="786">
        <f>[5]DCD!FW29</f>
        <v>3</v>
      </c>
      <c r="BY147" s="176" t="str">
        <f>[5]DCD!FX29</f>
        <v>Se realizó una reingeniería de los procesos de la base de datos relacional del REBP para el año 2018.
Se automatizaron y armonizaron procesos de validación de consistencia de los RRAA que entrna al REBP para facilitar la integración de registros en la base de datos.</v>
      </c>
      <c r="BZ147" s="176" t="str">
        <f>[5]DCD!FY29</f>
        <v>*DocumentacionActualizada_2023_12_31
*DocumentacionActualizada_2023_12_31</v>
      </c>
      <c r="CA147" s="76">
        <f t="shared" si="45"/>
        <v>1</v>
      </c>
      <c r="CB147" s="320" t="str">
        <f t="shared" si="47"/>
        <v>Satisfactorio</v>
      </c>
      <c r="CC147" s="80">
        <f>[5]DCD!GB29</f>
        <v>3</v>
      </c>
      <c r="CD147" s="81" t="str">
        <f>[5]DCD!GC29</f>
        <v>No aplica para el período</v>
      </c>
      <c r="CE147" s="175">
        <f>[5]DCD!GD29</f>
        <v>1661197</v>
      </c>
      <c r="CF147" s="175">
        <f>[5]DCD!GE29</f>
        <v>1661197</v>
      </c>
      <c r="CG147" s="835"/>
      <c r="CH147" s="835"/>
      <c r="CI147" s="835"/>
      <c r="CK147" s="672" t="s">
        <v>607</v>
      </c>
      <c r="CL147" s="674" t="s">
        <v>1915</v>
      </c>
    </row>
    <row r="148" spans="2:90" ht="157.5" customHeight="1" x14ac:dyDescent="0.35">
      <c r="B148" s="497" t="s">
        <v>1768</v>
      </c>
      <c r="C148" s="60"/>
      <c r="D148" s="91"/>
      <c r="E148" s="61" t="s">
        <v>1916</v>
      </c>
      <c r="F148" s="91" t="s">
        <v>90</v>
      </c>
      <c r="G148" s="215">
        <v>1</v>
      </c>
      <c r="H148" s="498" t="s">
        <v>1917</v>
      </c>
      <c r="I148" s="483" t="s">
        <v>212</v>
      </c>
      <c r="J148" s="499" t="s">
        <v>1918</v>
      </c>
      <c r="K148" s="500" t="s">
        <v>119</v>
      </c>
      <c r="L148" s="500" t="s">
        <v>1919</v>
      </c>
      <c r="M148" s="501" t="s">
        <v>418</v>
      </c>
      <c r="N148" s="18">
        <v>45078</v>
      </c>
      <c r="O148" s="5">
        <v>45290</v>
      </c>
      <c r="P148" s="491" t="s">
        <v>121</v>
      </c>
      <c r="Q148" s="149" t="s">
        <v>263</v>
      </c>
      <c r="R148" s="150" t="s">
        <v>263</v>
      </c>
      <c r="S148" s="149" t="s">
        <v>263</v>
      </c>
      <c r="T148" s="150" t="s">
        <v>263</v>
      </c>
      <c r="U148" s="149" t="s">
        <v>263</v>
      </c>
      <c r="V148" s="479"/>
      <c r="W148" s="149" t="s">
        <v>263</v>
      </c>
      <c r="X148" s="150" t="s">
        <v>263</v>
      </c>
      <c r="Y148" s="149" t="s">
        <v>263</v>
      </c>
      <c r="Z148" s="150" t="s">
        <v>263</v>
      </c>
      <c r="AA148" s="149" t="s">
        <v>263</v>
      </c>
      <c r="AB148" s="484">
        <v>1</v>
      </c>
      <c r="AC148" s="464" t="s">
        <v>98</v>
      </c>
      <c r="AD148" s="465" t="s">
        <v>99</v>
      </c>
      <c r="AE148" s="466" t="s">
        <v>100</v>
      </c>
      <c r="AF148" s="100" t="s">
        <v>101</v>
      </c>
      <c r="AG148" s="99" t="s">
        <v>1827</v>
      </c>
      <c r="AH148" s="701">
        <v>156983712</v>
      </c>
      <c r="AI148" s="502">
        <v>0</v>
      </c>
      <c r="AJ148" s="1168"/>
      <c r="AK148" s="125">
        <v>0</v>
      </c>
      <c r="AL148" s="258" t="s">
        <v>103</v>
      </c>
      <c r="AM148" s="258" t="s">
        <v>103</v>
      </c>
      <c r="AN148" s="153" t="str">
        <f t="shared" si="42"/>
        <v>No reporta avance para el período</v>
      </c>
      <c r="AO148" s="87" t="str">
        <f t="shared" si="48"/>
        <v>No Aplica</v>
      </c>
      <c r="AP148" s="229">
        <v>0</v>
      </c>
      <c r="AQ148" s="156" t="s">
        <v>104</v>
      </c>
      <c r="AR148" s="476">
        <v>0</v>
      </c>
      <c r="AS148" s="476">
        <v>0</v>
      </c>
      <c r="AT148" s="156">
        <v>0</v>
      </c>
      <c r="AU148" s="186">
        <v>0</v>
      </c>
      <c r="AV148" s="186">
        <v>0</v>
      </c>
      <c r="AW148" s="1185"/>
      <c r="AX148" s="173">
        <v>0</v>
      </c>
      <c r="AY148" s="124" t="s">
        <v>103</v>
      </c>
      <c r="AZ148" s="124" t="s">
        <v>103</v>
      </c>
      <c r="BA148" s="490" t="str">
        <f t="shared" si="46"/>
        <v>No reporta avance para el período</v>
      </c>
      <c r="BB148" s="77" t="str">
        <f t="shared" si="49"/>
        <v>No Aplica</v>
      </c>
      <c r="BC148" s="88">
        <f>+IFERROR(SUM($AK148,$AX148,$BK148,$BX148,#REF!,$CU148),0)</f>
        <v>0</v>
      </c>
      <c r="BD148" s="103" t="s">
        <v>103</v>
      </c>
      <c r="BE148" s="281">
        <v>156983712</v>
      </c>
      <c r="BF148" s="482">
        <v>0</v>
      </c>
      <c r="BG148" s="278">
        <v>0</v>
      </c>
      <c r="BH148" s="482">
        <v>0</v>
      </c>
      <c r="BI148" s="482">
        <v>0</v>
      </c>
      <c r="BK148" s="173">
        <v>0</v>
      </c>
      <c r="BL148" s="111" t="s">
        <v>1920</v>
      </c>
      <c r="BM148" s="124" t="s">
        <v>103</v>
      </c>
      <c r="BN148" s="76" t="str">
        <f t="shared" si="51"/>
        <v>No reporta avance para el período</v>
      </c>
      <c r="BO148" s="77" t="str">
        <f t="shared" si="44"/>
        <v>No Aplica</v>
      </c>
      <c r="BP148" s="88">
        <f>+IFERROR(SUM($AK148,$AX148,$BK148,$BX148,#REF!,$CU148,$DH148,$DU148,$EH148),0)</f>
        <v>0</v>
      </c>
      <c r="BQ148" s="110" t="s">
        <v>734</v>
      </c>
      <c r="BR148" s="106">
        <v>0</v>
      </c>
      <c r="BS148" s="106">
        <v>0</v>
      </c>
      <c r="BT148" s="106">
        <v>0</v>
      </c>
      <c r="BU148" s="106">
        <v>0</v>
      </c>
      <c r="BV148" s="106">
        <v>0</v>
      </c>
      <c r="BX148" s="791">
        <f>[5]DCD!FW30</f>
        <v>1</v>
      </c>
      <c r="BY148" s="176" t="str">
        <f>[5]DCD!FX30</f>
        <v>Propuesta metodológica para la visibilización de los grupos étnicos en las operaciones estadísticas. Versión 1
Documento propuesta de protocolo de relacionamiento con los grupos étnicos raciales (capítulo indígena). Versión 1
Documento sobre Lecciones para el uso de información estadística de las comunidades étnicas. Versión 1
Propuesta conformación y funcionamiento Comité étnico para la adecuación e incorporación del enfoque étnico en las operaciones estadísticas del Sistema Estadístico Nacional -SEN</v>
      </c>
      <c r="BZ148" s="176" t="str">
        <f>[5]DCD!FY30</f>
        <v>Contenido_Visibilidad Estadística_14112023
Documento_Protocolo_Relacionamiento_Version_27122023
Lección_Uso de la información estadistica_05102023
Propuesta_Comité técnico de adecuacion</v>
      </c>
      <c r="CA148" s="76">
        <f t="shared" si="45"/>
        <v>1</v>
      </c>
      <c r="CB148" s="320" t="str">
        <f t="shared" si="47"/>
        <v>Satisfactorio</v>
      </c>
      <c r="CC148" s="703">
        <f>[5]DCD!GB30</f>
        <v>1</v>
      </c>
      <c r="CD148" s="81" t="str">
        <f>[5]DCD!GC30</f>
        <v>No aplica para el período</v>
      </c>
      <c r="CE148" s="175">
        <f>[5]DCD!GD30</f>
        <v>156983712</v>
      </c>
      <c r="CF148" s="175">
        <f>[5]DCD!GE30</f>
        <v>156983712</v>
      </c>
      <c r="CG148" s="698">
        <f>[5]DCD!GF30</f>
        <v>0</v>
      </c>
      <c r="CH148" s="698">
        <f>[5]DCD!GG30</f>
        <v>0</v>
      </c>
      <c r="CI148" s="698">
        <f>[5]DCD!GH30</f>
        <v>0</v>
      </c>
      <c r="CK148" s="672" t="s">
        <v>607</v>
      </c>
      <c r="CL148" s="674" t="s">
        <v>1921</v>
      </c>
    </row>
    <row r="149" spans="2:90" ht="190.5" customHeight="1" x14ac:dyDescent="0.35">
      <c r="B149" s="497" t="s">
        <v>1768</v>
      </c>
      <c r="C149" s="60" t="s">
        <v>131</v>
      </c>
      <c r="D149" s="91" t="s">
        <v>1769</v>
      </c>
      <c r="E149" s="61" t="s">
        <v>1922</v>
      </c>
      <c r="F149" s="91" t="s">
        <v>90</v>
      </c>
      <c r="G149" s="503">
        <v>7</v>
      </c>
      <c r="H149" s="498" t="s">
        <v>1923</v>
      </c>
      <c r="I149" s="483" t="s">
        <v>212</v>
      </c>
      <c r="J149" s="499" t="s">
        <v>1924</v>
      </c>
      <c r="K149" s="500" t="s">
        <v>729</v>
      </c>
      <c r="L149" s="500" t="s">
        <v>1925</v>
      </c>
      <c r="M149" s="501" t="s">
        <v>418</v>
      </c>
      <c r="N149" s="19">
        <v>45108</v>
      </c>
      <c r="O149" s="8">
        <v>45291</v>
      </c>
      <c r="P149" s="491" t="s">
        <v>121</v>
      </c>
      <c r="Q149" s="149" t="s">
        <v>263</v>
      </c>
      <c r="R149" s="150" t="s">
        <v>263</v>
      </c>
      <c r="S149" s="149" t="s">
        <v>263</v>
      </c>
      <c r="T149" s="150" t="s">
        <v>263</v>
      </c>
      <c r="U149" s="149" t="s">
        <v>263</v>
      </c>
      <c r="V149" s="479"/>
      <c r="W149" s="149" t="s">
        <v>263</v>
      </c>
      <c r="X149" s="150" t="s">
        <v>263</v>
      </c>
      <c r="Y149" s="149" t="s">
        <v>263</v>
      </c>
      <c r="Z149" s="150" t="s">
        <v>263</v>
      </c>
      <c r="AA149" s="149" t="s">
        <v>263</v>
      </c>
      <c r="AB149" s="504">
        <v>7</v>
      </c>
      <c r="AC149" s="464" t="s">
        <v>98</v>
      </c>
      <c r="AD149" s="465" t="s">
        <v>99</v>
      </c>
      <c r="AE149" s="466" t="s">
        <v>406</v>
      </c>
      <c r="AF149" s="100" t="s">
        <v>101</v>
      </c>
      <c r="AG149" s="99" t="s">
        <v>1827</v>
      </c>
      <c r="AH149" s="502">
        <v>0</v>
      </c>
      <c r="AI149" s="1004">
        <v>1291184452</v>
      </c>
      <c r="AJ149" s="1168"/>
      <c r="AK149" s="125">
        <v>0</v>
      </c>
      <c r="AL149" s="258" t="s">
        <v>103</v>
      </c>
      <c r="AM149" s="258" t="s">
        <v>103</v>
      </c>
      <c r="AN149" s="153" t="str">
        <f t="shared" si="42"/>
        <v>No reporta avance para el período</v>
      </c>
      <c r="AO149" s="87" t="str">
        <f t="shared" si="48"/>
        <v>No Aplica</v>
      </c>
      <c r="AP149" s="229">
        <v>0</v>
      </c>
      <c r="AQ149" s="156" t="s">
        <v>104</v>
      </c>
      <c r="AR149" s="476">
        <v>0</v>
      </c>
      <c r="AS149" s="476">
        <v>0</v>
      </c>
      <c r="AT149" s="156">
        <v>0</v>
      </c>
      <c r="AU149" s="186">
        <v>0</v>
      </c>
      <c r="AV149" s="186">
        <v>0</v>
      </c>
      <c r="AW149" s="1185"/>
      <c r="AX149" s="230">
        <v>0</v>
      </c>
      <c r="AY149" s="258" t="s">
        <v>103</v>
      </c>
      <c r="AZ149" s="258" t="s">
        <v>103</v>
      </c>
      <c r="BA149" s="153" t="str">
        <f t="shared" ref="BA149:BA151" si="52">IFERROR(AX149/AF149,"No reporta avance para el período")</f>
        <v>No reporta avance para el período</v>
      </c>
      <c r="BB149" s="87" t="str">
        <f t="shared" si="49"/>
        <v>No Aplica</v>
      </c>
      <c r="BC149" s="229">
        <v>0</v>
      </c>
      <c r="BD149" s="156" t="s">
        <v>104</v>
      </c>
      <c r="BE149" s="476">
        <v>0</v>
      </c>
      <c r="BF149" s="476">
        <v>0</v>
      </c>
      <c r="BG149" s="156">
        <v>0</v>
      </c>
      <c r="BH149" s="186">
        <v>0</v>
      </c>
      <c r="BI149" s="186">
        <v>0</v>
      </c>
      <c r="BK149" s="799">
        <v>0</v>
      </c>
      <c r="BL149" s="505" t="s">
        <v>1926</v>
      </c>
      <c r="BM149" s="505" t="s">
        <v>1927</v>
      </c>
      <c r="BN149" s="76" t="str">
        <f t="shared" si="51"/>
        <v>No reporta avance para el período</v>
      </c>
      <c r="BO149" s="77" t="str">
        <f t="shared" si="44"/>
        <v>No Aplica</v>
      </c>
      <c r="BP149" s="88">
        <f>+IFERROR(SUM($AK149,$AX149,$BK149,$BX149,#REF!,$CU149,$DH149,$DU149,$EH149),0)</f>
        <v>0</v>
      </c>
      <c r="BQ149" s="110" t="s">
        <v>734</v>
      </c>
      <c r="BR149" s="106">
        <v>0</v>
      </c>
      <c r="BS149" s="106">
        <v>0</v>
      </c>
      <c r="BT149" s="859" t="s">
        <v>1779</v>
      </c>
      <c r="BU149" s="859" t="s">
        <v>1780</v>
      </c>
      <c r="BV149" s="859" t="s">
        <v>1781</v>
      </c>
      <c r="BX149" s="800">
        <v>4</v>
      </c>
      <c r="BY149" s="787" t="s">
        <v>1926</v>
      </c>
      <c r="BZ149" s="787" t="s">
        <v>1928</v>
      </c>
      <c r="CA149" s="76">
        <f t="shared" si="45"/>
        <v>0.5714285714285714</v>
      </c>
      <c r="CB149" s="702" t="str">
        <f t="shared" si="47"/>
        <v>Bajo</v>
      </c>
      <c r="CC149" s="506">
        <v>4</v>
      </c>
      <c r="CD149" s="110" t="str">
        <f>[5]DCD!GC31</f>
        <v>Por problemas con el operador "Programa de las Naciones Unidas para el Desarrollo-PNUD" no se pudieron realizar los 7 talleres programados; se hicieron cuatro (dos (2) en la comunidad del pueblo Wiwa y Kunshamake en La Guajira y Magdalena y dos (2)con los pueblos Embera Katíos, Dovido, Wounnan y Tule en Chocó). Dado lo anterior se programaron para el año 2024 los tres (3) talleres faltantes; uno(1) con ASOPBATEA en Nariño y dos (2) con Yukpa en César.</v>
      </c>
      <c r="CE149" s="175">
        <f>[5]DCD!GD31</f>
        <v>156983712</v>
      </c>
      <c r="CF149" s="175">
        <f>[5]DCD!GE31</f>
        <v>156983712</v>
      </c>
      <c r="CG149" s="833" t="str">
        <f>[5]DCD!GF31</f>
        <v>$ 1.499.676.215,22</v>
      </c>
      <c r="CH149" s="833" t="str">
        <f>[5]DCD!GG31</f>
        <v>$ 1.271.949.260,54</v>
      </c>
      <c r="CI149" s="833" t="str">
        <f>[5]DCD!GH31</f>
        <v>$ 1.239.863.095,00</v>
      </c>
      <c r="CK149" s="672" t="s">
        <v>607</v>
      </c>
      <c r="CL149" s="674" t="s">
        <v>1929</v>
      </c>
    </row>
    <row r="150" spans="2:90" ht="99.75" customHeight="1" x14ac:dyDescent="0.35">
      <c r="B150" s="497" t="s">
        <v>1768</v>
      </c>
      <c r="C150" s="60" t="s">
        <v>131</v>
      </c>
      <c r="D150" s="91" t="s">
        <v>1769</v>
      </c>
      <c r="E150" s="61" t="s">
        <v>1930</v>
      </c>
      <c r="F150" s="91" t="s">
        <v>90</v>
      </c>
      <c r="G150" s="503">
        <v>1</v>
      </c>
      <c r="H150" s="498" t="s">
        <v>1931</v>
      </c>
      <c r="I150" s="483" t="s">
        <v>212</v>
      </c>
      <c r="J150" s="499" t="s">
        <v>1932</v>
      </c>
      <c r="K150" s="500" t="s">
        <v>729</v>
      </c>
      <c r="L150" s="500" t="s">
        <v>1933</v>
      </c>
      <c r="M150" s="501" t="s">
        <v>418</v>
      </c>
      <c r="N150" s="19">
        <v>45109</v>
      </c>
      <c r="O150" s="8">
        <v>45291</v>
      </c>
      <c r="P150" s="491" t="s">
        <v>121</v>
      </c>
      <c r="Q150" s="149" t="s">
        <v>263</v>
      </c>
      <c r="R150" s="150" t="s">
        <v>263</v>
      </c>
      <c r="S150" s="149" t="s">
        <v>263</v>
      </c>
      <c r="T150" s="150" t="s">
        <v>263</v>
      </c>
      <c r="U150" s="149" t="s">
        <v>263</v>
      </c>
      <c r="V150" s="479"/>
      <c r="W150" s="149" t="s">
        <v>263</v>
      </c>
      <c r="X150" s="150" t="s">
        <v>263</v>
      </c>
      <c r="Y150" s="149" t="s">
        <v>263</v>
      </c>
      <c r="Z150" s="150" t="s">
        <v>263</v>
      </c>
      <c r="AA150" s="149" t="s">
        <v>263</v>
      </c>
      <c r="AB150" s="504">
        <v>1</v>
      </c>
      <c r="AC150" s="464" t="s">
        <v>98</v>
      </c>
      <c r="AD150" s="465" t="s">
        <v>99</v>
      </c>
      <c r="AE150" s="466" t="s">
        <v>406</v>
      </c>
      <c r="AF150" s="100" t="s">
        <v>104</v>
      </c>
      <c r="AG150" s="507" t="s">
        <v>104</v>
      </c>
      <c r="AH150" s="502">
        <v>0</v>
      </c>
      <c r="AI150" s="1006"/>
      <c r="AJ150" s="1168"/>
      <c r="AK150" s="125">
        <v>0</v>
      </c>
      <c r="AL150" s="258" t="s">
        <v>103</v>
      </c>
      <c r="AM150" s="258" t="s">
        <v>103</v>
      </c>
      <c r="AN150" s="153" t="str">
        <f t="shared" si="42"/>
        <v>No reporta avance para el período</v>
      </c>
      <c r="AO150" s="87" t="str">
        <f t="shared" si="48"/>
        <v>No Aplica</v>
      </c>
      <c r="AP150" s="229">
        <v>0</v>
      </c>
      <c r="AQ150" s="156" t="s">
        <v>104</v>
      </c>
      <c r="AR150" s="476">
        <v>0</v>
      </c>
      <c r="AS150" s="476">
        <v>0</v>
      </c>
      <c r="AT150" s="156">
        <v>0</v>
      </c>
      <c r="AU150" s="186">
        <v>0</v>
      </c>
      <c r="AV150" s="186">
        <v>0</v>
      </c>
      <c r="AW150" s="1185"/>
      <c r="AX150" s="230">
        <v>0</v>
      </c>
      <c r="AY150" s="258" t="s">
        <v>103</v>
      </c>
      <c r="AZ150" s="258" t="s">
        <v>103</v>
      </c>
      <c r="BA150" s="153" t="str">
        <f t="shared" si="52"/>
        <v>No reporta avance para el período</v>
      </c>
      <c r="BB150" s="87" t="str">
        <f t="shared" si="49"/>
        <v>No Aplica</v>
      </c>
      <c r="BC150" s="229">
        <v>0</v>
      </c>
      <c r="BD150" s="156" t="s">
        <v>104</v>
      </c>
      <c r="BE150" s="476">
        <v>0</v>
      </c>
      <c r="BF150" s="476">
        <v>0</v>
      </c>
      <c r="BG150" s="156">
        <v>0</v>
      </c>
      <c r="BH150" s="186">
        <v>0</v>
      </c>
      <c r="BI150" s="186">
        <v>0</v>
      </c>
      <c r="BK150" s="124">
        <v>1</v>
      </c>
      <c r="BL150" s="407" t="s">
        <v>1934</v>
      </c>
      <c r="BM150" s="407" t="s">
        <v>1935</v>
      </c>
      <c r="BN150" s="76">
        <f>IFERROR(BK150/AB150,"No reporta avance para el período")</f>
        <v>1</v>
      </c>
      <c r="BO150" s="77" t="str">
        <f t="shared" si="44"/>
        <v>Satisfactorio</v>
      </c>
      <c r="BP150" s="88">
        <f>+IFERROR(SUM($AK150,$AX150,$BK150,$BX150,#REF!,$CU150,$DH150,$DU150,$EH150),0)</f>
        <v>0</v>
      </c>
      <c r="BQ150" s="81" t="s">
        <v>103</v>
      </c>
      <c r="BR150" s="106">
        <v>0</v>
      </c>
      <c r="BS150" s="106">
        <v>0</v>
      </c>
      <c r="BT150" s="860"/>
      <c r="BU150" s="860"/>
      <c r="BV150" s="860"/>
      <c r="BX150" s="788">
        <v>1</v>
      </c>
      <c r="BY150" s="801" t="s">
        <v>1936</v>
      </c>
      <c r="BZ150" s="787" t="s">
        <v>1937</v>
      </c>
      <c r="CA150" s="76">
        <f t="shared" si="45"/>
        <v>1</v>
      </c>
      <c r="CB150" s="702" t="str">
        <f t="shared" si="47"/>
        <v>Satisfactorio</v>
      </c>
      <c r="CC150" s="506">
        <v>1</v>
      </c>
      <c r="CD150" s="508"/>
      <c r="CE150" s="175">
        <f>[5]DCD!GD32</f>
        <v>156983712</v>
      </c>
      <c r="CF150" s="175">
        <f>[5]DCD!GE32</f>
        <v>156983712</v>
      </c>
      <c r="CG150" s="835"/>
      <c r="CH150" s="835"/>
      <c r="CI150" s="835"/>
      <c r="CK150" s="672" t="s">
        <v>607</v>
      </c>
      <c r="CL150" s="674" t="s">
        <v>1938</v>
      </c>
    </row>
    <row r="151" spans="2:90" ht="216" customHeight="1" x14ac:dyDescent="0.35">
      <c r="B151" s="497" t="s">
        <v>1768</v>
      </c>
      <c r="C151" s="60" t="s">
        <v>131</v>
      </c>
      <c r="D151" s="91" t="s">
        <v>1855</v>
      </c>
      <c r="E151" s="61" t="s">
        <v>1939</v>
      </c>
      <c r="F151" s="91" t="s">
        <v>90</v>
      </c>
      <c r="G151" s="503">
        <v>1</v>
      </c>
      <c r="H151" s="498" t="s">
        <v>1940</v>
      </c>
      <c r="I151" s="92" t="s">
        <v>212</v>
      </c>
      <c r="J151" s="509" t="s">
        <v>1786</v>
      </c>
      <c r="K151" s="494" t="s">
        <v>729</v>
      </c>
      <c r="L151" s="473" t="s">
        <v>1941</v>
      </c>
      <c r="M151" s="510" t="s">
        <v>418</v>
      </c>
      <c r="N151" s="8">
        <v>45110</v>
      </c>
      <c r="O151" s="8">
        <v>45291</v>
      </c>
      <c r="P151" s="491" t="s">
        <v>121</v>
      </c>
      <c r="Q151" s="149" t="s">
        <v>263</v>
      </c>
      <c r="R151" s="150" t="s">
        <v>263</v>
      </c>
      <c r="S151" s="149" t="s">
        <v>263</v>
      </c>
      <c r="T151" s="150" t="s">
        <v>263</v>
      </c>
      <c r="U151" s="149" t="s">
        <v>263</v>
      </c>
      <c r="V151" s="479"/>
      <c r="W151" s="149" t="s">
        <v>263</v>
      </c>
      <c r="X151" s="150" t="s">
        <v>263</v>
      </c>
      <c r="Y151" s="149" t="s">
        <v>263</v>
      </c>
      <c r="Z151" s="150" t="s">
        <v>263</v>
      </c>
      <c r="AA151" s="149" t="s">
        <v>263</v>
      </c>
      <c r="AB151" s="504">
        <v>1</v>
      </c>
      <c r="AC151" s="464" t="s">
        <v>98</v>
      </c>
      <c r="AD151" s="465" t="s">
        <v>99</v>
      </c>
      <c r="AE151" s="466" t="s">
        <v>406</v>
      </c>
      <c r="AF151" s="100" t="s">
        <v>104</v>
      </c>
      <c r="AG151" s="507" t="s">
        <v>104</v>
      </c>
      <c r="AH151" s="502">
        <v>0</v>
      </c>
      <c r="AI151" s="502">
        <v>1744825000</v>
      </c>
      <c r="AJ151" s="1168"/>
      <c r="AK151" s="125">
        <v>0</v>
      </c>
      <c r="AL151" s="258" t="s">
        <v>103</v>
      </c>
      <c r="AM151" s="258" t="s">
        <v>103</v>
      </c>
      <c r="AN151" s="153" t="str">
        <f t="shared" si="42"/>
        <v>No reporta avance para el período</v>
      </c>
      <c r="AO151" s="87" t="str">
        <f t="shared" si="48"/>
        <v>No Aplica</v>
      </c>
      <c r="AP151" s="229">
        <v>0</v>
      </c>
      <c r="AQ151" s="156" t="s">
        <v>104</v>
      </c>
      <c r="AR151" s="476">
        <v>0</v>
      </c>
      <c r="AS151" s="476">
        <v>0</v>
      </c>
      <c r="AT151" s="156">
        <v>0</v>
      </c>
      <c r="AU151" s="186">
        <v>0</v>
      </c>
      <c r="AV151" s="186">
        <v>0</v>
      </c>
      <c r="AW151" s="1185"/>
      <c r="AX151" s="230">
        <v>0</v>
      </c>
      <c r="AY151" s="258" t="s">
        <v>103</v>
      </c>
      <c r="AZ151" s="258" t="s">
        <v>103</v>
      </c>
      <c r="BA151" s="153" t="str">
        <f t="shared" si="52"/>
        <v>No reporta avance para el período</v>
      </c>
      <c r="BB151" s="87" t="str">
        <f t="shared" si="49"/>
        <v>No Aplica</v>
      </c>
      <c r="BC151" s="229">
        <v>0</v>
      </c>
      <c r="BD151" s="156" t="s">
        <v>104</v>
      </c>
      <c r="BE151" s="476">
        <v>0</v>
      </c>
      <c r="BF151" s="476">
        <v>0</v>
      </c>
      <c r="BG151" s="156">
        <v>0</v>
      </c>
      <c r="BH151" s="186">
        <v>0</v>
      </c>
      <c r="BI151" s="186">
        <v>0</v>
      </c>
      <c r="BK151" s="124">
        <v>0</v>
      </c>
      <c r="BL151" s="111" t="s">
        <v>1942</v>
      </c>
      <c r="BM151" s="124" t="s">
        <v>103</v>
      </c>
      <c r="BN151" s="76" t="str">
        <f t="shared" ref="BN151:BN156" si="53">IFERROR(BK151/Y151,"No reporta avance para el período")</f>
        <v>No reporta avance para el período</v>
      </c>
      <c r="BO151" s="77" t="str">
        <f t="shared" si="44"/>
        <v>No Aplica</v>
      </c>
      <c r="BP151" s="88">
        <f>+IFERROR(SUM($AK151,$AX151,$BK151,$BX151,#REF!,$CU151,$DH151,$DU151,$EH151),0)</f>
        <v>0</v>
      </c>
      <c r="BQ151" s="110" t="s">
        <v>734</v>
      </c>
      <c r="BR151" s="106">
        <v>0</v>
      </c>
      <c r="BS151" s="106">
        <v>0</v>
      </c>
      <c r="BT151" s="106" t="s">
        <v>1861</v>
      </c>
      <c r="BU151" s="106" t="s">
        <v>1862</v>
      </c>
      <c r="BV151" s="106" t="s">
        <v>1863</v>
      </c>
      <c r="BX151" s="788">
        <v>1</v>
      </c>
      <c r="BY151" s="383" t="s">
        <v>1943</v>
      </c>
      <c r="BZ151" s="802" t="s">
        <v>1944</v>
      </c>
      <c r="CA151" s="76">
        <f t="shared" si="45"/>
        <v>1</v>
      </c>
      <c r="CB151" s="702" t="str">
        <f t="shared" si="47"/>
        <v>Satisfactorio</v>
      </c>
      <c r="CC151" s="506">
        <v>1</v>
      </c>
      <c r="CD151" s="511"/>
      <c r="CE151" s="175">
        <f>[5]DCD!GD33</f>
        <v>156983712</v>
      </c>
      <c r="CF151" s="175">
        <f>[5]DCD!GE33</f>
        <v>156983712</v>
      </c>
      <c r="CG151" s="84" t="str">
        <f>[5]DCD!GF33</f>
        <v>$ 1.467.219.933,00</v>
      </c>
      <c r="CH151" s="84" t="str">
        <f>[5]DCD!GG33</f>
        <v>$ 1.290.929.403,13</v>
      </c>
      <c r="CI151" s="84" t="str">
        <f>[5]DCD!GH33</f>
        <v>$ 1.133.608.507,00</v>
      </c>
      <c r="CK151" s="672" t="s">
        <v>607</v>
      </c>
      <c r="CL151" s="674" t="s">
        <v>1945</v>
      </c>
    </row>
    <row r="152" spans="2:90" ht="409.5" customHeight="1" x14ac:dyDescent="0.35">
      <c r="B152" s="695" t="s">
        <v>1946</v>
      </c>
      <c r="C152" s="60" t="s">
        <v>1947</v>
      </c>
      <c r="D152" s="60" t="s">
        <v>1948</v>
      </c>
      <c r="E152" s="61" t="s">
        <v>1949</v>
      </c>
      <c r="F152" s="512" t="s">
        <v>259</v>
      </c>
      <c r="G152" s="215">
        <v>1</v>
      </c>
      <c r="H152" s="513" t="s">
        <v>1950</v>
      </c>
      <c r="I152" s="62" t="s">
        <v>212</v>
      </c>
      <c r="J152" s="62" t="s">
        <v>1951</v>
      </c>
      <c r="K152" s="514" t="s">
        <v>119</v>
      </c>
      <c r="L152" s="514" t="s">
        <v>1952</v>
      </c>
      <c r="M152" s="60" t="s">
        <v>96</v>
      </c>
      <c r="N152" s="4">
        <v>44930</v>
      </c>
      <c r="O152" s="7">
        <v>45275</v>
      </c>
      <c r="P152" s="119" t="s">
        <v>159</v>
      </c>
      <c r="Q152" s="149"/>
      <c r="R152" s="515"/>
      <c r="S152" s="734">
        <v>0.25</v>
      </c>
      <c r="T152" s="515"/>
      <c r="U152" s="149"/>
      <c r="V152" s="516">
        <v>0.5</v>
      </c>
      <c r="W152" s="149"/>
      <c r="X152" s="515"/>
      <c r="Y152" s="734">
        <v>0.75</v>
      </c>
      <c r="Z152" s="515"/>
      <c r="AA152" s="149"/>
      <c r="AB152" s="517">
        <v>1</v>
      </c>
      <c r="AC152" s="67" t="s">
        <v>1953</v>
      </c>
      <c r="AD152" s="68" t="s">
        <v>99</v>
      </c>
      <c r="AE152" s="69" t="s">
        <v>1954</v>
      </c>
      <c r="AF152" s="70" t="s">
        <v>104</v>
      </c>
      <c r="AG152" s="69" t="s">
        <v>104</v>
      </c>
      <c r="AH152" s="730">
        <v>84195707</v>
      </c>
      <c r="AI152" s="1030">
        <v>694502309</v>
      </c>
      <c r="AJ152" s="1168"/>
      <c r="AK152" s="297">
        <f>25%/100%</f>
        <v>0.25</v>
      </c>
      <c r="AL152" s="803" t="s">
        <v>1955</v>
      </c>
      <c r="AM152" s="771" t="s">
        <v>1956</v>
      </c>
      <c r="AN152" s="274">
        <f t="shared" si="42"/>
        <v>1</v>
      </c>
      <c r="AO152" s="73" t="str">
        <f t="shared" si="48"/>
        <v>Satisfactorio</v>
      </c>
      <c r="AP152" s="276">
        <f>+IFERROR(SUM($AK152,$AY152,$BL156),0)</f>
        <v>0.25</v>
      </c>
      <c r="AQ152" s="166"/>
      <c r="AR152" s="294">
        <v>72250185</v>
      </c>
      <c r="AS152" s="294">
        <v>18062546</v>
      </c>
      <c r="AT152" s="1031">
        <v>694502309</v>
      </c>
      <c r="AU152" s="1031">
        <v>620907619</v>
      </c>
      <c r="AV152" s="1031">
        <v>64885984</v>
      </c>
      <c r="AW152" s="1185"/>
      <c r="AX152" s="173">
        <f>50%/100%</f>
        <v>0.5</v>
      </c>
      <c r="AY152" s="146" t="s">
        <v>1957</v>
      </c>
      <c r="AZ152" s="111" t="s">
        <v>1956</v>
      </c>
      <c r="BA152" s="76">
        <f t="shared" si="46"/>
        <v>1</v>
      </c>
      <c r="BB152" s="77" t="str">
        <f t="shared" si="49"/>
        <v>Satisfactorio</v>
      </c>
      <c r="BC152" s="88">
        <f>+IFERROR(SUM($AK152,$AX152,$BK152,$BX152,#REF!,$CU152),0)</f>
        <v>0</v>
      </c>
      <c r="BD152" s="103" t="s">
        <v>103</v>
      </c>
      <c r="BE152" s="282">
        <v>23449459</v>
      </c>
      <c r="BF152" s="518">
        <f>+BE152</f>
        <v>23449459</v>
      </c>
      <c r="BG152" s="519">
        <v>754502309</v>
      </c>
      <c r="BH152" s="520">
        <v>734384764.65999997</v>
      </c>
      <c r="BI152" s="521">
        <v>261452680</v>
      </c>
      <c r="BK152" s="173">
        <f>75%/100%</f>
        <v>0.75</v>
      </c>
      <c r="BL152" s="146" t="s">
        <v>1958</v>
      </c>
      <c r="BM152" s="111" t="s">
        <v>1956</v>
      </c>
      <c r="BN152" s="76">
        <f t="shared" si="53"/>
        <v>1</v>
      </c>
      <c r="BO152" s="77" t="str">
        <f t="shared" si="44"/>
        <v>Satisfactorio</v>
      </c>
      <c r="BP152" s="88">
        <f>+IFERROR(SUM($AK152,$AX152,$BK152,$BX152,#REF!,$CU152,$DH152,$DU152,$EH152),0)</f>
        <v>0</v>
      </c>
      <c r="BQ152" s="81" t="s">
        <v>103</v>
      </c>
      <c r="BR152" s="106">
        <v>23449459</v>
      </c>
      <c r="BS152" s="106">
        <v>23449459</v>
      </c>
      <c r="BT152" s="859" t="s">
        <v>1959</v>
      </c>
      <c r="BU152" s="859" t="s">
        <v>1960</v>
      </c>
      <c r="BV152" s="859" t="s">
        <v>1961</v>
      </c>
      <c r="BX152" s="173">
        <f>100%/100%</f>
        <v>1</v>
      </c>
      <c r="BY152" s="146" t="s">
        <v>1962</v>
      </c>
      <c r="BZ152" s="111" t="s">
        <v>1956</v>
      </c>
      <c r="CA152" s="76">
        <f>IFERROR(BX152/AB152,"No reporta avance para el período")</f>
        <v>1</v>
      </c>
      <c r="CB152" s="77" t="str">
        <f>IF(ISTEXT(CA152),"No Aplica",IF(CA152&lt;=60%,"Bajo",IF(CA152&gt;=95%,"Satisfactorio",IF(CA152&gt;60%,"Medio",IF(CA152&lt;95%,"Medio",0)))))</f>
        <v>Satisfactorio</v>
      </c>
      <c r="CC152" s="88">
        <v>1</v>
      </c>
      <c r="CD152" s="174" t="s">
        <v>103</v>
      </c>
      <c r="CE152" s="175">
        <v>23449459</v>
      </c>
      <c r="CF152" s="175">
        <v>23449459</v>
      </c>
      <c r="CG152" s="1021">
        <v>1243902309</v>
      </c>
      <c r="CH152" s="1021">
        <v>1203220426.3299999</v>
      </c>
      <c r="CI152" s="1021">
        <v>848532756.34000003</v>
      </c>
      <c r="CK152" s="672" t="s">
        <v>2654</v>
      </c>
      <c r="CL152" s="673" t="s">
        <v>2664</v>
      </c>
    </row>
    <row r="153" spans="2:90" ht="409.5" customHeight="1" x14ac:dyDescent="0.35">
      <c r="B153" s="695" t="s">
        <v>1946</v>
      </c>
      <c r="C153" s="60" t="s">
        <v>1947</v>
      </c>
      <c r="D153" s="60" t="s">
        <v>1948</v>
      </c>
      <c r="E153" s="61" t="s">
        <v>1963</v>
      </c>
      <c r="F153" s="512" t="s">
        <v>259</v>
      </c>
      <c r="G153" s="215">
        <v>1</v>
      </c>
      <c r="H153" s="513" t="s">
        <v>1964</v>
      </c>
      <c r="I153" s="62" t="s">
        <v>212</v>
      </c>
      <c r="J153" s="62" t="s">
        <v>1951</v>
      </c>
      <c r="K153" s="514" t="s">
        <v>119</v>
      </c>
      <c r="L153" s="514" t="s">
        <v>1952</v>
      </c>
      <c r="M153" s="60" t="s">
        <v>96</v>
      </c>
      <c r="N153" s="4">
        <v>44930</v>
      </c>
      <c r="O153" s="7">
        <v>45275</v>
      </c>
      <c r="P153" s="119" t="s">
        <v>159</v>
      </c>
      <c r="Q153" s="149"/>
      <c r="R153" s="515"/>
      <c r="S153" s="734">
        <v>0.25</v>
      </c>
      <c r="T153" s="515"/>
      <c r="U153" s="149"/>
      <c r="V153" s="516">
        <v>0.5</v>
      </c>
      <c r="W153" s="149"/>
      <c r="X153" s="515"/>
      <c r="Y153" s="734">
        <v>0.75</v>
      </c>
      <c r="Z153" s="515"/>
      <c r="AA153" s="149"/>
      <c r="AB153" s="517">
        <v>1</v>
      </c>
      <c r="AC153" s="67" t="s">
        <v>1953</v>
      </c>
      <c r="AD153" s="68" t="s">
        <v>99</v>
      </c>
      <c r="AE153" s="69" t="s">
        <v>161</v>
      </c>
      <c r="AF153" s="70" t="s">
        <v>104</v>
      </c>
      <c r="AG153" s="69" t="s">
        <v>104</v>
      </c>
      <c r="AH153" s="730">
        <v>71960504</v>
      </c>
      <c r="AI153" s="1030"/>
      <c r="AJ153" s="1168"/>
      <c r="AK153" s="297">
        <f>25%/100%</f>
        <v>0.25</v>
      </c>
      <c r="AL153" s="803" t="s">
        <v>1965</v>
      </c>
      <c r="AM153" s="771" t="s">
        <v>1966</v>
      </c>
      <c r="AN153" s="274">
        <f t="shared" si="42"/>
        <v>1</v>
      </c>
      <c r="AO153" s="73" t="str">
        <f t="shared" si="48"/>
        <v>Satisfactorio</v>
      </c>
      <c r="AP153" s="276">
        <f>+IFERROR(SUM($AK153,$AY153,$BL153),0)</f>
        <v>0.25</v>
      </c>
      <c r="AQ153" s="166"/>
      <c r="AR153" s="294">
        <v>71389612</v>
      </c>
      <c r="AS153" s="294">
        <v>17847403</v>
      </c>
      <c r="AT153" s="1008"/>
      <c r="AU153" s="1008"/>
      <c r="AV153" s="1007"/>
      <c r="AW153" s="1185"/>
      <c r="AX153" s="173">
        <f>50%/100%</f>
        <v>0.5</v>
      </c>
      <c r="AY153" s="146" t="s">
        <v>1967</v>
      </c>
      <c r="AZ153" s="111" t="s">
        <v>1966</v>
      </c>
      <c r="BA153" s="76">
        <f t="shared" si="46"/>
        <v>1</v>
      </c>
      <c r="BB153" s="77" t="str">
        <f t="shared" si="49"/>
        <v>Satisfactorio</v>
      </c>
      <c r="BC153" s="88">
        <f>+IFERROR(SUM($AK153,$AX153,$BK153,$BX153,#REF!,$CU153),0)</f>
        <v>0</v>
      </c>
      <c r="BD153" s="103" t="s">
        <v>103</v>
      </c>
      <c r="BE153" s="282">
        <v>9472859</v>
      </c>
      <c r="BF153" s="518">
        <f>+BE153</f>
        <v>9472859</v>
      </c>
      <c r="BG153" s="1027">
        <v>545497691</v>
      </c>
      <c r="BH153" s="1027">
        <v>411418682</v>
      </c>
      <c r="BI153" s="1027">
        <v>167241249</v>
      </c>
      <c r="BK153" s="173">
        <f>75%/100%</f>
        <v>0.75</v>
      </c>
      <c r="BL153" s="111" t="s">
        <v>1968</v>
      </c>
      <c r="BM153" s="111" t="s">
        <v>1966</v>
      </c>
      <c r="BN153" s="76">
        <f t="shared" si="53"/>
        <v>1</v>
      </c>
      <c r="BO153" s="77" t="str">
        <f t="shared" si="44"/>
        <v>Satisfactorio</v>
      </c>
      <c r="BP153" s="88">
        <v>1</v>
      </c>
      <c r="BQ153" s="81" t="s">
        <v>103</v>
      </c>
      <c r="BR153" s="106">
        <v>9472859</v>
      </c>
      <c r="BS153" s="107">
        <f>+BR153</f>
        <v>9472859</v>
      </c>
      <c r="BT153" s="890"/>
      <c r="BU153" s="890"/>
      <c r="BV153" s="890"/>
      <c r="BX153" s="173">
        <f>100%/100%</f>
        <v>1</v>
      </c>
      <c r="BY153" s="111" t="s">
        <v>1969</v>
      </c>
      <c r="BZ153" s="111" t="s">
        <v>1970</v>
      </c>
      <c r="CA153" s="76">
        <f>IFERROR(BX153/AB153,"No reporta avance para el período")</f>
        <v>1</v>
      </c>
      <c r="CB153" s="77" t="str">
        <f t="shared" ref="CB153:CB165" si="54">IF(ISTEXT(CA153),"No Aplica",IF(CA153&lt;=60%,"Bajo",IF(CA153&gt;=95%,"Satisfactorio",IF(CA153&gt;60%,"Medio",IF(CA153&lt;95%,"Medio",0)))))</f>
        <v>Satisfactorio</v>
      </c>
      <c r="CC153" s="88">
        <v>1</v>
      </c>
      <c r="CD153" s="174" t="s">
        <v>103</v>
      </c>
      <c r="CE153" s="175">
        <v>9472859</v>
      </c>
      <c r="CF153" s="175">
        <v>9472859</v>
      </c>
      <c r="CG153" s="1023"/>
      <c r="CH153" s="1023"/>
      <c r="CI153" s="1023"/>
      <c r="CK153" s="672" t="s">
        <v>2654</v>
      </c>
      <c r="CL153" s="673" t="s">
        <v>1971</v>
      </c>
    </row>
    <row r="154" spans="2:90" ht="409.5" customHeight="1" x14ac:dyDescent="0.35">
      <c r="B154" s="695" t="s">
        <v>1946</v>
      </c>
      <c r="C154" s="60" t="s">
        <v>1947</v>
      </c>
      <c r="D154" s="60" t="s">
        <v>1972</v>
      </c>
      <c r="E154" s="61" t="s">
        <v>1973</v>
      </c>
      <c r="F154" s="512" t="s">
        <v>259</v>
      </c>
      <c r="G154" s="215">
        <v>1</v>
      </c>
      <c r="H154" s="513" t="s">
        <v>1974</v>
      </c>
      <c r="I154" s="62" t="s">
        <v>212</v>
      </c>
      <c r="J154" s="62" t="s">
        <v>1951</v>
      </c>
      <c r="K154" s="514" t="s">
        <v>119</v>
      </c>
      <c r="L154" s="514" t="s">
        <v>1952</v>
      </c>
      <c r="M154" s="60" t="s">
        <v>96</v>
      </c>
      <c r="N154" s="4">
        <v>44930</v>
      </c>
      <c r="O154" s="7">
        <v>45275</v>
      </c>
      <c r="P154" s="119" t="s">
        <v>159</v>
      </c>
      <c r="Q154" s="149"/>
      <c r="R154" s="515"/>
      <c r="S154" s="734">
        <v>0.25</v>
      </c>
      <c r="T154" s="515"/>
      <c r="U154" s="149"/>
      <c r="V154" s="516">
        <v>0.5</v>
      </c>
      <c r="W154" s="149"/>
      <c r="X154" s="515"/>
      <c r="Y154" s="734">
        <v>0.75</v>
      </c>
      <c r="Z154" s="515"/>
      <c r="AA154" s="149"/>
      <c r="AB154" s="517">
        <v>1</v>
      </c>
      <c r="AC154" s="67" t="s">
        <v>1953</v>
      </c>
      <c r="AD154" s="68" t="s">
        <v>99</v>
      </c>
      <c r="AE154" s="69" t="s">
        <v>189</v>
      </c>
      <c r="AF154" s="70" t="s">
        <v>104</v>
      </c>
      <c r="AG154" s="69" t="s">
        <v>104</v>
      </c>
      <c r="AH154" s="730">
        <v>36468347</v>
      </c>
      <c r="AI154" s="1030">
        <v>605497691</v>
      </c>
      <c r="AJ154" s="1168"/>
      <c r="AK154" s="297">
        <f>25%/100%</f>
        <v>0.25</v>
      </c>
      <c r="AL154" s="804" t="s">
        <v>1975</v>
      </c>
      <c r="AM154" s="771" t="s">
        <v>1976</v>
      </c>
      <c r="AN154" s="274">
        <f t="shared" si="42"/>
        <v>1</v>
      </c>
      <c r="AO154" s="73" t="str">
        <f t="shared" si="48"/>
        <v>Satisfactorio</v>
      </c>
      <c r="AP154" s="276">
        <f>+IFERROR(SUM($AK154,$AY154,$BL154),0)</f>
        <v>0.25</v>
      </c>
      <c r="AQ154" s="73"/>
      <c r="AR154" s="294">
        <v>36702271</v>
      </c>
      <c r="AS154" s="294">
        <v>9175568</v>
      </c>
      <c r="AT154" s="1031">
        <v>605497691</v>
      </c>
      <c r="AU154" s="1031">
        <v>369671640.67000002</v>
      </c>
      <c r="AV154" s="1031">
        <v>43538780</v>
      </c>
      <c r="AW154" s="1185"/>
      <c r="AX154" s="173">
        <f>50%/100%</f>
        <v>0.5</v>
      </c>
      <c r="AY154" s="146" t="s">
        <v>1977</v>
      </c>
      <c r="AZ154" s="111" t="s">
        <v>1976</v>
      </c>
      <c r="BA154" s="76">
        <f t="shared" si="46"/>
        <v>1</v>
      </c>
      <c r="BB154" s="77" t="str">
        <f t="shared" si="49"/>
        <v>Satisfactorio</v>
      </c>
      <c r="BC154" s="88">
        <f>+IFERROR(SUM($AK154,$AX154,$BK154,$BX154,#REF!,$CU154),0)</f>
        <v>0</v>
      </c>
      <c r="BD154" s="103" t="s">
        <v>103</v>
      </c>
      <c r="BE154" s="282">
        <v>10292954</v>
      </c>
      <c r="BF154" s="518">
        <f>+BE154</f>
        <v>10292954</v>
      </c>
      <c r="BG154" s="1028"/>
      <c r="BH154" s="1028"/>
      <c r="BI154" s="1028"/>
      <c r="BK154" s="173">
        <f>75%/100%</f>
        <v>0.75</v>
      </c>
      <c r="BL154" s="111" t="s">
        <v>1978</v>
      </c>
      <c r="BM154" s="111" t="s">
        <v>1976</v>
      </c>
      <c r="BN154" s="76">
        <f t="shared" si="53"/>
        <v>1</v>
      </c>
      <c r="BO154" s="77" t="str">
        <f t="shared" si="44"/>
        <v>Satisfactorio</v>
      </c>
      <c r="BP154" s="88">
        <v>1</v>
      </c>
      <c r="BQ154" s="81" t="s">
        <v>103</v>
      </c>
      <c r="BR154" s="106">
        <v>10292954</v>
      </c>
      <c r="BS154" s="107">
        <f>+BR154</f>
        <v>10292954</v>
      </c>
      <c r="BT154" s="860"/>
      <c r="BU154" s="860"/>
      <c r="BV154" s="860"/>
      <c r="BX154" s="173">
        <v>1</v>
      </c>
      <c r="BY154" s="111" t="s">
        <v>1979</v>
      </c>
      <c r="BZ154" s="111" t="s">
        <v>1976</v>
      </c>
      <c r="CA154" s="76">
        <f>IFERROR(BX154/AB154,"No reporta avance para el período")</f>
        <v>1</v>
      </c>
      <c r="CB154" s="77" t="str">
        <f t="shared" si="54"/>
        <v>Satisfactorio</v>
      </c>
      <c r="CC154" s="88">
        <v>1</v>
      </c>
      <c r="CD154" s="174" t="s">
        <v>103</v>
      </c>
      <c r="CE154" s="175">
        <v>10292954</v>
      </c>
      <c r="CF154" s="175">
        <v>10292954</v>
      </c>
      <c r="CG154" s="1021">
        <v>806097691</v>
      </c>
      <c r="CH154" s="1021">
        <v>751324074.46000004</v>
      </c>
      <c r="CI154" s="1021">
        <v>632776015.64999998</v>
      </c>
      <c r="CK154" s="672" t="s">
        <v>2654</v>
      </c>
      <c r="CL154" s="673" t="s">
        <v>1980</v>
      </c>
    </row>
    <row r="155" spans="2:90" ht="241.5" customHeight="1" x14ac:dyDescent="0.4">
      <c r="B155" s="695" t="s">
        <v>1946</v>
      </c>
      <c r="C155" s="60" t="s">
        <v>1947</v>
      </c>
      <c r="D155" s="60" t="s">
        <v>1972</v>
      </c>
      <c r="E155" s="818" t="s">
        <v>1981</v>
      </c>
      <c r="F155" s="512" t="s">
        <v>259</v>
      </c>
      <c r="G155" s="215">
        <v>1</v>
      </c>
      <c r="H155" s="513" t="s">
        <v>1982</v>
      </c>
      <c r="I155" s="62" t="s">
        <v>92</v>
      </c>
      <c r="J155" s="62" t="s">
        <v>1951</v>
      </c>
      <c r="K155" s="514" t="s">
        <v>119</v>
      </c>
      <c r="L155" s="514" t="s">
        <v>1952</v>
      </c>
      <c r="M155" s="60" t="s">
        <v>96</v>
      </c>
      <c r="N155" s="4">
        <v>44930</v>
      </c>
      <c r="O155" s="7">
        <v>45275</v>
      </c>
      <c r="P155" s="119" t="s">
        <v>159</v>
      </c>
      <c r="Q155" s="149"/>
      <c r="R155" s="515"/>
      <c r="S155" s="734">
        <v>0.25</v>
      </c>
      <c r="T155" s="515"/>
      <c r="U155" s="149"/>
      <c r="V155" s="516">
        <v>0.5</v>
      </c>
      <c r="W155" s="149"/>
      <c r="X155" s="515"/>
      <c r="Y155" s="734">
        <v>0.75</v>
      </c>
      <c r="Z155" s="515"/>
      <c r="AA155" s="149"/>
      <c r="AB155" s="517">
        <v>1</v>
      </c>
      <c r="AC155" s="67" t="s">
        <v>1953</v>
      </c>
      <c r="AD155" s="68" t="s">
        <v>99</v>
      </c>
      <c r="AE155" s="69" t="s">
        <v>161</v>
      </c>
      <c r="AF155" s="70" t="s">
        <v>104</v>
      </c>
      <c r="AG155" s="69" t="s">
        <v>104</v>
      </c>
      <c r="AH155" s="730">
        <v>24312231</v>
      </c>
      <c r="AI155" s="1030"/>
      <c r="AJ155" s="1168"/>
      <c r="AK155" s="297">
        <f>25%/100%</f>
        <v>0.25</v>
      </c>
      <c r="AL155" s="803" t="s">
        <v>1983</v>
      </c>
      <c r="AM155" s="771" t="s">
        <v>1984</v>
      </c>
      <c r="AN155" s="274">
        <f t="shared" si="42"/>
        <v>1</v>
      </c>
      <c r="AO155" s="73" t="str">
        <f t="shared" si="48"/>
        <v>Satisfactorio</v>
      </c>
      <c r="AP155" s="276">
        <f>+IFERROR(SUM($AK155,$AY155,$BL155),0)</f>
        <v>0.25</v>
      </c>
      <c r="AQ155" s="73"/>
      <c r="AR155" s="294">
        <v>24401746</v>
      </c>
      <c r="AS155" s="294">
        <v>6100437</v>
      </c>
      <c r="AT155" s="1007"/>
      <c r="AU155" s="1007"/>
      <c r="AV155" s="1007"/>
      <c r="AW155" s="1185"/>
      <c r="AX155" s="173">
        <f>50%/100%</f>
        <v>0.5</v>
      </c>
      <c r="AY155" s="146" t="s">
        <v>1985</v>
      </c>
      <c r="AZ155" s="111" t="s">
        <v>1984</v>
      </c>
      <c r="BA155" s="76">
        <f t="shared" si="46"/>
        <v>1</v>
      </c>
      <c r="BB155" s="77" t="str">
        <f t="shared" si="49"/>
        <v>Satisfactorio</v>
      </c>
      <c r="BC155" s="88">
        <f>+IFERROR(SUM($AK155,$AX155,$BK155,$BX155,#REF!,$CU155),0)</f>
        <v>0</v>
      </c>
      <c r="BD155" s="103" t="s">
        <v>103</v>
      </c>
      <c r="BE155" s="282">
        <v>6320112</v>
      </c>
      <c r="BF155" s="518">
        <f>+BE155</f>
        <v>6320112</v>
      </c>
      <c r="BG155" s="1028"/>
      <c r="BH155" s="1028"/>
      <c r="BI155" s="1028"/>
      <c r="BK155" s="173">
        <f>75%/100%</f>
        <v>0.75</v>
      </c>
      <c r="BL155" s="111" t="s">
        <v>1986</v>
      </c>
      <c r="BM155" s="111" t="s">
        <v>1984</v>
      </c>
      <c r="BN155" s="76">
        <f t="shared" si="53"/>
        <v>1</v>
      </c>
      <c r="BO155" s="77" t="str">
        <f t="shared" si="44"/>
        <v>Satisfactorio</v>
      </c>
      <c r="BP155" s="88">
        <v>1</v>
      </c>
      <c r="BQ155" s="81" t="s">
        <v>103</v>
      </c>
      <c r="BR155" s="106">
        <v>6320112</v>
      </c>
      <c r="BS155" s="107">
        <f>+BR155</f>
        <v>6320112</v>
      </c>
      <c r="BT155" s="859" t="s">
        <v>1987</v>
      </c>
      <c r="BU155" s="859" t="s">
        <v>1988</v>
      </c>
      <c r="BV155" s="859" t="s">
        <v>1989</v>
      </c>
      <c r="BX155" s="173">
        <v>1</v>
      </c>
      <c r="BY155" s="111" t="s">
        <v>1990</v>
      </c>
      <c r="BZ155" s="111" t="s">
        <v>1984</v>
      </c>
      <c r="CA155" s="76">
        <f>IFERROR(BX155/AB155,"No reporta avance para el período")</f>
        <v>1</v>
      </c>
      <c r="CB155" s="77" t="str">
        <f t="shared" si="54"/>
        <v>Satisfactorio</v>
      </c>
      <c r="CC155" s="88">
        <v>1</v>
      </c>
      <c r="CD155" s="174" t="s">
        <v>103</v>
      </c>
      <c r="CE155" s="175">
        <v>6320112</v>
      </c>
      <c r="CF155" s="175">
        <v>6320112</v>
      </c>
      <c r="CG155" s="1022"/>
      <c r="CH155" s="1022"/>
      <c r="CI155" s="1022"/>
      <c r="CK155" s="672" t="s">
        <v>2654</v>
      </c>
      <c r="CL155" s="673" t="s">
        <v>1981</v>
      </c>
    </row>
    <row r="156" spans="2:90" ht="409.5" customHeight="1" x14ac:dyDescent="0.4">
      <c r="B156" s="695" t="s">
        <v>1946</v>
      </c>
      <c r="C156" s="60" t="s">
        <v>1947</v>
      </c>
      <c r="D156" s="60" t="s">
        <v>1972</v>
      </c>
      <c r="E156" s="819" t="s">
        <v>1991</v>
      </c>
      <c r="F156" s="512" t="s">
        <v>259</v>
      </c>
      <c r="G156" s="215">
        <v>1</v>
      </c>
      <c r="H156" s="513" t="s">
        <v>1992</v>
      </c>
      <c r="I156" s="62" t="s">
        <v>212</v>
      </c>
      <c r="J156" s="62" t="s">
        <v>1951</v>
      </c>
      <c r="K156" s="514" t="s">
        <v>119</v>
      </c>
      <c r="L156" s="514" t="s">
        <v>1952</v>
      </c>
      <c r="M156" s="60" t="s">
        <v>96</v>
      </c>
      <c r="N156" s="4">
        <v>44930</v>
      </c>
      <c r="O156" s="7">
        <v>45275</v>
      </c>
      <c r="P156" s="119" t="s">
        <v>159</v>
      </c>
      <c r="Q156" s="149"/>
      <c r="R156" s="515"/>
      <c r="S156" s="734">
        <v>0.25</v>
      </c>
      <c r="T156" s="515"/>
      <c r="U156" s="149"/>
      <c r="V156" s="516">
        <v>0.5</v>
      </c>
      <c r="W156" s="149"/>
      <c r="X156" s="515"/>
      <c r="Y156" s="734">
        <v>0.75</v>
      </c>
      <c r="Z156" s="515"/>
      <c r="AA156" s="149"/>
      <c r="AB156" s="517">
        <v>1</v>
      </c>
      <c r="AC156" s="67" t="s">
        <v>1953</v>
      </c>
      <c r="AD156" s="68" t="s">
        <v>99</v>
      </c>
      <c r="AE156" s="69" t="s">
        <v>1993</v>
      </c>
      <c r="AF156" s="70" t="s">
        <v>104</v>
      </c>
      <c r="AG156" s="69" t="s">
        <v>104</v>
      </c>
      <c r="AH156" s="730">
        <v>54893819</v>
      </c>
      <c r="AI156" s="1030"/>
      <c r="AJ156" s="1168"/>
      <c r="AK156" s="297">
        <f>25%/100%</f>
        <v>0.25</v>
      </c>
      <c r="AL156" s="803" t="s">
        <v>1994</v>
      </c>
      <c r="AM156" s="771" t="s">
        <v>1995</v>
      </c>
      <c r="AN156" s="274">
        <f t="shared" si="42"/>
        <v>1</v>
      </c>
      <c r="AO156" s="73" t="str">
        <f t="shared" si="48"/>
        <v>Satisfactorio</v>
      </c>
      <c r="AP156" s="276">
        <f>+IFERROR(SUM($AK156,$AY156,$BL156),0)</f>
        <v>0.25</v>
      </c>
      <c r="AQ156" s="73"/>
      <c r="AR156" s="294">
        <v>54548473</v>
      </c>
      <c r="AS156" s="294">
        <v>13637118</v>
      </c>
      <c r="AT156" s="1007"/>
      <c r="AU156" s="1007"/>
      <c r="AV156" s="1007"/>
      <c r="AW156" s="1185"/>
      <c r="AX156" s="173">
        <f>50%/100%</f>
        <v>0.5</v>
      </c>
      <c r="AY156" s="146" t="s">
        <v>1996</v>
      </c>
      <c r="AZ156" s="111" t="s">
        <v>1997</v>
      </c>
      <c r="BA156" s="76">
        <f t="shared" si="46"/>
        <v>1</v>
      </c>
      <c r="BB156" s="77" t="str">
        <f t="shared" si="49"/>
        <v>Satisfactorio</v>
      </c>
      <c r="BC156" s="88">
        <f>+IFERROR(SUM($AK156,$AX156,$BK156,$BX156,#REF!,$CU156),0)</f>
        <v>0</v>
      </c>
      <c r="BD156" s="103" t="s">
        <v>103</v>
      </c>
      <c r="BE156" s="282">
        <v>15630867</v>
      </c>
      <c r="BF156" s="518">
        <f>+BE156</f>
        <v>15630867</v>
      </c>
      <c r="BG156" s="1029"/>
      <c r="BH156" s="1029"/>
      <c r="BI156" s="1029"/>
      <c r="BK156" s="173">
        <f>75%/100%</f>
        <v>0.75</v>
      </c>
      <c r="BL156" s="111" t="s">
        <v>1998</v>
      </c>
      <c r="BM156" s="111" t="s">
        <v>1997</v>
      </c>
      <c r="BN156" s="76">
        <f t="shared" si="53"/>
        <v>1</v>
      </c>
      <c r="BO156" s="77" t="str">
        <f t="shared" si="44"/>
        <v>Satisfactorio</v>
      </c>
      <c r="BP156" s="88">
        <v>1</v>
      </c>
      <c r="BQ156" s="81" t="s">
        <v>103</v>
      </c>
      <c r="BR156" s="106">
        <v>15630867</v>
      </c>
      <c r="BS156" s="107">
        <f>+BR156</f>
        <v>15630867</v>
      </c>
      <c r="BT156" s="860"/>
      <c r="BU156" s="860"/>
      <c r="BV156" s="860"/>
      <c r="BX156" s="173">
        <v>1</v>
      </c>
      <c r="BY156" s="111" t="s">
        <v>1999</v>
      </c>
      <c r="BZ156" s="111" t="s">
        <v>1997</v>
      </c>
      <c r="CA156" s="76">
        <f>IFERROR(BX156/AB156,"No reporta avance para el período")</f>
        <v>1</v>
      </c>
      <c r="CB156" s="77" t="str">
        <f t="shared" si="54"/>
        <v>Satisfactorio</v>
      </c>
      <c r="CC156" s="88">
        <v>1</v>
      </c>
      <c r="CD156" s="174" t="s">
        <v>103</v>
      </c>
      <c r="CE156" s="175">
        <v>15630867</v>
      </c>
      <c r="CF156" s="175">
        <v>15630867</v>
      </c>
      <c r="CG156" s="1023"/>
      <c r="CH156" s="1023"/>
      <c r="CI156" s="1023"/>
      <c r="CK156" s="672" t="s">
        <v>2654</v>
      </c>
      <c r="CL156" s="675" t="s">
        <v>1991</v>
      </c>
    </row>
    <row r="157" spans="2:90" ht="103.5" customHeight="1" x14ac:dyDescent="0.35">
      <c r="B157" s="90" t="s">
        <v>2000</v>
      </c>
      <c r="C157" s="60" t="s">
        <v>2001</v>
      </c>
      <c r="D157" s="91" t="s">
        <v>2002</v>
      </c>
      <c r="E157" s="61" t="s">
        <v>2003</v>
      </c>
      <c r="F157" s="91" t="s">
        <v>259</v>
      </c>
      <c r="G157" s="503">
        <v>3</v>
      </c>
      <c r="H157" s="92" t="s">
        <v>2004</v>
      </c>
      <c r="I157" s="92" t="s">
        <v>212</v>
      </c>
      <c r="J157" s="92" t="s">
        <v>2005</v>
      </c>
      <c r="K157" s="92" t="s">
        <v>729</v>
      </c>
      <c r="L157" s="92" t="s">
        <v>2006</v>
      </c>
      <c r="M157" s="91" t="s">
        <v>96</v>
      </c>
      <c r="N157" s="5">
        <v>44958</v>
      </c>
      <c r="O157" s="6">
        <v>45289</v>
      </c>
      <c r="P157" s="93" t="s">
        <v>97</v>
      </c>
      <c r="Q157" s="113"/>
      <c r="R157" s="114"/>
      <c r="S157" s="113"/>
      <c r="T157" s="114"/>
      <c r="U157" s="113"/>
      <c r="V157" s="114"/>
      <c r="W157" s="94">
        <v>1</v>
      </c>
      <c r="X157" s="114"/>
      <c r="Y157" s="113"/>
      <c r="Z157" s="114"/>
      <c r="AA157" s="94">
        <v>1</v>
      </c>
      <c r="AB157" s="96">
        <v>1</v>
      </c>
      <c r="AC157" s="97" t="s">
        <v>98</v>
      </c>
      <c r="AD157" s="98" t="s">
        <v>99</v>
      </c>
      <c r="AE157" s="99" t="s">
        <v>100</v>
      </c>
      <c r="AF157" s="100" t="s">
        <v>104</v>
      </c>
      <c r="AG157" s="99" t="s">
        <v>104</v>
      </c>
      <c r="AH157" s="701">
        <v>81166000</v>
      </c>
      <c r="AI157" s="1004">
        <v>1725318000</v>
      </c>
      <c r="AJ157" s="1168"/>
      <c r="AK157" s="103">
        <v>0</v>
      </c>
      <c r="AL157" s="258" t="s">
        <v>103</v>
      </c>
      <c r="AM157" s="258" t="s">
        <v>103</v>
      </c>
      <c r="AN157" s="164" t="str">
        <f t="shared" si="42"/>
        <v>No reporta avance para el período</v>
      </c>
      <c r="AO157" s="73" t="str">
        <f t="shared" si="48"/>
        <v>No Aplica</v>
      </c>
      <c r="AP157" s="345">
        <f t="shared" ref="AP157:AP165" si="55">+IFERROR(SUM($AK157,$AX157,$BJ157),0)</f>
        <v>0</v>
      </c>
      <c r="AQ157" s="166"/>
      <c r="AR157" s="167">
        <v>0</v>
      </c>
      <c r="AS157" s="168">
        <v>0</v>
      </c>
      <c r="AT157" s="910">
        <v>1725318000</v>
      </c>
      <c r="AU157" s="892">
        <v>1537975251</v>
      </c>
      <c r="AV157" s="892">
        <v>229138491</v>
      </c>
      <c r="AW157" s="1185"/>
      <c r="AX157" s="124">
        <v>0</v>
      </c>
      <c r="AY157" s="124" t="s">
        <v>103</v>
      </c>
      <c r="AZ157" s="124" t="s">
        <v>103</v>
      </c>
      <c r="BA157" s="76" t="str">
        <f t="shared" si="46"/>
        <v>No reporta avance para el período</v>
      </c>
      <c r="BB157" s="77" t="str">
        <f t="shared" si="49"/>
        <v>No Aplica</v>
      </c>
      <c r="BC157" s="284">
        <f>+IFERROR(SUM($AK157,$AX157,$BK157,$BX157,#REF!,$CU157),0)</f>
        <v>0</v>
      </c>
      <c r="BD157" s="103" t="s">
        <v>103</v>
      </c>
      <c r="BE157" s="518">
        <v>0</v>
      </c>
      <c r="BF157" s="522">
        <v>0</v>
      </c>
      <c r="BG157" s="1009">
        <v>1686651333</v>
      </c>
      <c r="BH157" s="1013">
        <v>1660163194</v>
      </c>
      <c r="BI157" s="1016">
        <v>832813221</v>
      </c>
      <c r="BK157" s="124">
        <v>1</v>
      </c>
      <c r="BL157" s="523" t="s">
        <v>2007</v>
      </c>
      <c r="BM157" s="146" t="s">
        <v>2008</v>
      </c>
      <c r="BN157" s="76">
        <f>IFERROR(BK157/W157,"No reporta avance para el período")</f>
        <v>1</v>
      </c>
      <c r="BO157" s="77" t="str">
        <f t="shared" si="44"/>
        <v>Satisfactorio</v>
      </c>
      <c r="BP157" s="80">
        <f>+IFERROR(SUM($AK157,$AX157,$BK157,$BX157,#REF!,$CU157,$DH157,$DU157,$EH157),0)</f>
        <v>0</v>
      </c>
      <c r="BQ157" s="124" t="s">
        <v>103</v>
      </c>
      <c r="BR157" s="106">
        <v>0</v>
      </c>
      <c r="BS157" s="106">
        <v>0</v>
      </c>
      <c r="BT157" s="859" t="s">
        <v>2009</v>
      </c>
      <c r="BU157" s="859" t="s">
        <v>2010</v>
      </c>
      <c r="BV157" s="859" t="s">
        <v>2011</v>
      </c>
      <c r="BX157" s="805">
        <v>1</v>
      </c>
      <c r="BY157" s="342" t="s">
        <v>2012</v>
      </c>
      <c r="BZ157" s="342" t="s">
        <v>2013</v>
      </c>
      <c r="CA157" s="76">
        <f t="shared" ref="CA157:CA165" si="56">IFERROR(BX157/AB157,"No reporta avance para el período")</f>
        <v>1</v>
      </c>
      <c r="CB157" s="77" t="str">
        <f t="shared" si="54"/>
        <v>Satisfactorio</v>
      </c>
      <c r="CC157" s="80">
        <v>3</v>
      </c>
      <c r="CD157" s="394" t="s">
        <v>103</v>
      </c>
      <c r="CE157" s="308" t="s">
        <v>2014</v>
      </c>
      <c r="CF157" s="317" t="s">
        <v>2014</v>
      </c>
      <c r="CG157" s="84">
        <v>0</v>
      </c>
      <c r="CH157" s="84">
        <v>0</v>
      </c>
      <c r="CI157" s="84">
        <v>0</v>
      </c>
      <c r="CK157" s="672" t="s">
        <v>172</v>
      </c>
      <c r="CL157" s="674" t="s">
        <v>2015</v>
      </c>
    </row>
    <row r="158" spans="2:90" ht="167.25" customHeight="1" x14ac:dyDescent="0.35">
      <c r="B158" s="90" t="s">
        <v>2000</v>
      </c>
      <c r="C158" s="60" t="s">
        <v>2001</v>
      </c>
      <c r="D158" s="91" t="s">
        <v>2002</v>
      </c>
      <c r="E158" s="61" t="s">
        <v>2016</v>
      </c>
      <c r="F158" s="91" t="s">
        <v>210</v>
      </c>
      <c r="G158" s="524">
        <v>3</v>
      </c>
      <c r="H158" s="92" t="s">
        <v>2017</v>
      </c>
      <c r="I158" s="92" t="s">
        <v>212</v>
      </c>
      <c r="J158" s="92" t="s">
        <v>2018</v>
      </c>
      <c r="K158" s="92" t="s">
        <v>729</v>
      </c>
      <c r="L158" s="92" t="s">
        <v>2019</v>
      </c>
      <c r="M158" s="91" t="s">
        <v>96</v>
      </c>
      <c r="N158" s="5">
        <v>44958</v>
      </c>
      <c r="O158" s="6">
        <v>45289</v>
      </c>
      <c r="P158" s="93" t="s">
        <v>159</v>
      </c>
      <c r="Q158" s="120"/>
      <c r="R158" s="525"/>
      <c r="S158" s="94">
        <v>0</v>
      </c>
      <c r="T158" s="525"/>
      <c r="U158" s="120"/>
      <c r="V158" s="95">
        <v>1</v>
      </c>
      <c r="W158" s="94"/>
      <c r="X158" s="95"/>
      <c r="Y158" s="94">
        <v>1</v>
      </c>
      <c r="Z158" s="95"/>
      <c r="AA158" s="94"/>
      <c r="AB158" s="96">
        <v>1</v>
      </c>
      <c r="AC158" s="97" t="s">
        <v>98</v>
      </c>
      <c r="AD158" s="98" t="s">
        <v>99</v>
      </c>
      <c r="AE158" s="99" t="s">
        <v>100</v>
      </c>
      <c r="AF158" s="100" t="s">
        <v>215</v>
      </c>
      <c r="AG158" s="99" t="s">
        <v>216</v>
      </c>
      <c r="AH158" s="701">
        <v>31173000</v>
      </c>
      <c r="AI158" s="1005"/>
      <c r="AJ158" s="1168"/>
      <c r="AK158" s="103">
        <v>0</v>
      </c>
      <c r="AL158" s="803" t="s">
        <v>2020</v>
      </c>
      <c r="AM158" s="806" t="s">
        <v>2021</v>
      </c>
      <c r="AN158" s="274" t="str">
        <f t="shared" si="42"/>
        <v>No reporta avance para el período</v>
      </c>
      <c r="AO158" s="73" t="str">
        <f t="shared" si="48"/>
        <v>No Aplica</v>
      </c>
      <c r="AP158" s="345">
        <f t="shared" si="55"/>
        <v>1</v>
      </c>
      <c r="AQ158" s="166" t="s">
        <v>2022</v>
      </c>
      <c r="AR158" s="526">
        <v>31173000</v>
      </c>
      <c r="AS158" s="527">
        <v>7793250</v>
      </c>
      <c r="AT158" s="911"/>
      <c r="AU158" s="893"/>
      <c r="AV158" s="893"/>
      <c r="AW158" s="1185"/>
      <c r="AX158" s="124">
        <v>1</v>
      </c>
      <c r="AY158" s="111" t="s">
        <v>2023</v>
      </c>
      <c r="AZ158" s="111" t="s">
        <v>2024</v>
      </c>
      <c r="BA158" s="76">
        <f t="shared" si="46"/>
        <v>1</v>
      </c>
      <c r="BB158" s="77" t="str">
        <f t="shared" si="49"/>
        <v>Satisfactorio</v>
      </c>
      <c r="BC158" s="80">
        <f>+IFERROR(SUM($AK158,$AX158,$BK158,$BX158,#REF!,$CU158),0)</f>
        <v>0</v>
      </c>
      <c r="BD158" s="103" t="s">
        <v>103</v>
      </c>
      <c r="BE158" s="212">
        <v>31173000</v>
      </c>
      <c r="BF158" s="528">
        <v>15586500</v>
      </c>
      <c r="BG158" s="1010"/>
      <c r="BH158" s="1014"/>
      <c r="BI158" s="1017"/>
      <c r="BK158" s="124">
        <v>1</v>
      </c>
      <c r="BL158" s="532" t="s">
        <v>2025</v>
      </c>
      <c r="BM158" s="111" t="s">
        <v>2026</v>
      </c>
      <c r="BN158" s="76">
        <f>IFERROR(BK158/Y158,"No reporta avance para el período")</f>
        <v>1</v>
      </c>
      <c r="BO158" s="77" t="str">
        <f t="shared" si="44"/>
        <v>Satisfactorio</v>
      </c>
      <c r="BP158" s="80">
        <f>+IFERROR(SUM($AK158,$AX158,$BK158,$BX158,#REF!,$CU158,$DH158,$DU158,$EH158),0)</f>
        <v>0</v>
      </c>
      <c r="BQ158" s="81" t="s">
        <v>103</v>
      </c>
      <c r="BR158" s="106">
        <v>31173000</v>
      </c>
      <c r="BS158" s="106">
        <v>23379750</v>
      </c>
      <c r="BT158" s="890"/>
      <c r="BU158" s="890"/>
      <c r="BV158" s="890"/>
      <c r="BX158" s="807">
        <v>1</v>
      </c>
      <c r="BY158" s="176" t="s">
        <v>2027</v>
      </c>
      <c r="BZ158" s="258" t="s">
        <v>2028</v>
      </c>
      <c r="CA158" s="76">
        <f t="shared" si="56"/>
        <v>1</v>
      </c>
      <c r="CB158" s="77" t="str">
        <f t="shared" si="54"/>
        <v>Satisfactorio</v>
      </c>
      <c r="CC158" s="80">
        <v>3</v>
      </c>
      <c r="CD158" s="394" t="s">
        <v>103</v>
      </c>
      <c r="CE158" s="139" t="s">
        <v>2029</v>
      </c>
      <c r="CF158" s="140" t="s">
        <v>2029</v>
      </c>
      <c r="CG158" s="698">
        <v>0</v>
      </c>
      <c r="CH158" s="698">
        <v>0</v>
      </c>
      <c r="CI158" s="698">
        <v>0</v>
      </c>
      <c r="CK158" s="672" t="s">
        <v>172</v>
      </c>
      <c r="CL158" s="674" t="s">
        <v>2030</v>
      </c>
    </row>
    <row r="159" spans="2:90" ht="148.5" customHeight="1" x14ac:dyDescent="0.35">
      <c r="B159" s="90" t="s">
        <v>2000</v>
      </c>
      <c r="C159" s="60" t="s">
        <v>2001</v>
      </c>
      <c r="D159" s="91" t="s">
        <v>2002</v>
      </c>
      <c r="E159" s="61" t="s">
        <v>2031</v>
      </c>
      <c r="F159" s="91" t="s">
        <v>259</v>
      </c>
      <c r="G159" s="524">
        <v>2</v>
      </c>
      <c r="H159" s="92" t="s">
        <v>2032</v>
      </c>
      <c r="I159" s="92" t="s">
        <v>212</v>
      </c>
      <c r="J159" s="92" t="s">
        <v>2033</v>
      </c>
      <c r="K159" s="92" t="s">
        <v>729</v>
      </c>
      <c r="L159" s="92" t="s">
        <v>2034</v>
      </c>
      <c r="M159" s="91" t="s">
        <v>96</v>
      </c>
      <c r="N159" s="5">
        <v>44958</v>
      </c>
      <c r="O159" s="6">
        <v>45289</v>
      </c>
      <c r="P159" s="93" t="s">
        <v>121</v>
      </c>
      <c r="Q159" s="113"/>
      <c r="R159" s="114"/>
      <c r="S159" s="113"/>
      <c r="T159" s="114"/>
      <c r="U159" s="113"/>
      <c r="V159" s="114"/>
      <c r="W159" s="113"/>
      <c r="X159" s="114"/>
      <c r="Y159" s="113"/>
      <c r="Z159" s="114"/>
      <c r="AA159" s="113"/>
      <c r="AB159" s="96">
        <v>2</v>
      </c>
      <c r="AC159" s="97" t="s">
        <v>98</v>
      </c>
      <c r="AD159" s="98" t="s">
        <v>99</v>
      </c>
      <c r="AE159" s="99" t="s">
        <v>100</v>
      </c>
      <c r="AF159" s="100" t="s">
        <v>104</v>
      </c>
      <c r="AG159" s="99" t="s">
        <v>104</v>
      </c>
      <c r="AH159" s="529" t="s">
        <v>2035</v>
      </c>
      <c r="AI159" s="1005"/>
      <c r="AJ159" s="1168"/>
      <c r="AK159" s="103">
        <v>0</v>
      </c>
      <c r="AL159" s="258" t="s">
        <v>103</v>
      </c>
      <c r="AM159" s="258" t="s">
        <v>103</v>
      </c>
      <c r="AN159" s="164" t="str">
        <f t="shared" si="42"/>
        <v>No reporta avance para el período</v>
      </c>
      <c r="AO159" s="73" t="str">
        <f t="shared" si="48"/>
        <v>No Aplica</v>
      </c>
      <c r="AP159" s="345">
        <f t="shared" si="55"/>
        <v>0</v>
      </c>
      <c r="AQ159" s="166"/>
      <c r="AR159" s="167">
        <v>0</v>
      </c>
      <c r="AS159" s="168">
        <v>0</v>
      </c>
      <c r="AT159" s="911"/>
      <c r="AU159" s="893"/>
      <c r="AV159" s="893"/>
      <c r="AW159" s="1185"/>
      <c r="AX159" s="124">
        <v>0</v>
      </c>
      <c r="AY159" s="124" t="s">
        <v>103</v>
      </c>
      <c r="AZ159" s="124" t="s">
        <v>103</v>
      </c>
      <c r="BA159" s="76" t="str">
        <f t="shared" si="46"/>
        <v>No reporta avance para el período</v>
      </c>
      <c r="BB159" s="77" t="str">
        <f t="shared" si="49"/>
        <v>No Aplica</v>
      </c>
      <c r="BC159" s="80">
        <f>+IFERROR(SUM($AK159,$AX159,$BK159,$BX159,#REF!,$CU159),0)</f>
        <v>0</v>
      </c>
      <c r="BD159" s="103" t="s">
        <v>103</v>
      </c>
      <c r="BE159" s="530"/>
      <c r="BF159" s="531">
        <v>0</v>
      </c>
      <c r="BG159" s="1010"/>
      <c r="BH159" s="1014"/>
      <c r="BI159" s="1017"/>
      <c r="BK159" s="124">
        <v>0</v>
      </c>
      <c r="BL159" s="532" t="s">
        <v>2036</v>
      </c>
      <c r="BM159" s="124" t="s">
        <v>103</v>
      </c>
      <c r="BN159" s="76" t="str">
        <f t="shared" ref="BN159:BN161" si="57">IFERROR(BK159/Y159,"No reporta avance para el período")</f>
        <v>No reporta avance para el período</v>
      </c>
      <c r="BO159" s="77" t="str">
        <f t="shared" si="44"/>
        <v>No Aplica</v>
      </c>
      <c r="BP159" s="80">
        <f>+IFERROR(SUM($AK159,$AX159,$BK159,$BX159,#REF!,$CU159,$DH159,$DU159,$EH159),0)</f>
        <v>0</v>
      </c>
      <c r="BQ159" s="110" t="s">
        <v>734</v>
      </c>
      <c r="BR159" s="106">
        <v>0</v>
      </c>
      <c r="BS159" s="106">
        <v>0</v>
      </c>
      <c r="BT159" s="890"/>
      <c r="BU159" s="890"/>
      <c r="BV159" s="890"/>
      <c r="BX159" s="807">
        <v>2</v>
      </c>
      <c r="BY159" s="176" t="s">
        <v>2037</v>
      </c>
      <c r="BZ159" s="176" t="s">
        <v>2013</v>
      </c>
      <c r="CA159" s="76">
        <f>IFERROR(BX159/AB159,"No reporta avance para el período")</f>
        <v>1</v>
      </c>
      <c r="CB159" s="77" t="str">
        <f t="shared" si="54"/>
        <v>Satisfactorio</v>
      </c>
      <c r="CC159" s="80">
        <v>2</v>
      </c>
      <c r="CD159" s="394" t="s">
        <v>103</v>
      </c>
      <c r="CE159" s="139" t="s">
        <v>2038</v>
      </c>
      <c r="CF159" s="130" t="s">
        <v>2038</v>
      </c>
      <c r="CG159" s="1019" t="s">
        <v>2009</v>
      </c>
      <c r="CH159" s="1024" t="s">
        <v>2039</v>
      </c>
      <c r="CI159" s="833" t="s">
        <v>2040</v>
      </c>
      <c r="CK159" s="672" t="s">
        <v>172</v>
      </c>
      <c r="CL159" s="824" t="s">
        <v>2041</v>
      </c>
    </row>
    <row r="160" spans="2:90" ht="92.25" customHeight="1" x14ac:dyDescent="0.35">
      <c r="B160" s="90" t="s">
        <v>2000</v>
      </c>
      <c r="C160" s="60" t="s">
        <v>2001</v>
      </c>
      <c r="D160" s="91" t="s">
        <v>2002</v>
      </c>
      <c r="E160" s="61" t="s">
        <v>2042</v>
      </c>
      <c r="F160" s="91" t="s">
        <v>259</v>
      </c>
      <c r="G160" s="524">
        <v>1</v>
      </c>
      <c r="H160" s="92" t="s">
        <v>2043</v>
      </c>
      <c r="I160" s="92" t="s">
        <v>212</v>
      </c>
      <c r="J160" s="92" t="s">
        <v>2033</v>
      </c>
      <c r="K160" s="92" t="s">
        <v>729</v>
      </c>
      <c r="L160" s="92" t="s">
        <v>2044</v>
      </c>
      <c r="M160" s="91" t="s">
        <v>96</v>
      </c>
      <c r="N160" s="5">
        <v>44958</v>
      </c>
      <c r="O160" s="6">
        <v>45289</v>
      </c>
      <c r="P160" s="93" t="s">
        <v>121</v>
      </c>
      <c r="Q160" s="113"/>
      <c r="R160" s="114"/>
      <c r="S160" s="113"/>
      <c r="T160" s="114"/>
      <c r="U160" s="113"/>
      <c r="V160" s="114"/>
      <c r="W160" s="113"/>
      <c r="X160" s="114"/>
      <c r="Y160" s="113"/>
      <c r="Z160" s="114"/>
      <c r="AA160" s="113"/>
      <c r="AB160" s="96">
        <v>1</v>
      </c>
      <c r="AC160" s="97" t="s">
        <v>98</v>
      </c>
      <c r="AD160" s="98" t="s">
        <v>99</v>
      </c>
      <c r="AE160" s="99" t="s">
        <v>100</v>
      </c>
      <c r="AF160" s="100" t="s">
        <v>104</v>
      </c>
      <c r="AG160" s="99" t="s">
        <v>104</v>
      </c>
      <c r="AH160" s="533">
        <v>231657000</v>
      </c>
      <c r="AI160" s="1006"/>
      <c r="AJ160" s="1168"/>
      <c r="AK160" s="103">
        <v>0</v>
      </c>
      <c r="AL160" s="258" t="s">
        <v>103</v>
      </c>
      <c r="AM160" s="258" t="s">
        <v>103</v>
      </c>
      <c r="AN160" s="164" t="str">
        <f t="shared" si="42"/>
        <v>No reporta avance para el período</v>
      </c>
      <c r="AO160" s="73" t="str">
        <f t="shared" si="48"/>
        <v>No Aplica</v>
      </c>
      <c r="AP160" s="345">
        <f t="shared" si="55"/>
        <v>0</v>
      </c>
      <c r="AQ160" s="166"/>
      <c r="AR160" s="167">
        <v>0</v>
      </c>
      <c r="AS160" s="168">
        <v>0</v>
      </c>
      <c r="AT160" s="726"/>
      <c r="AU160" s="715"/>
      <c r="AV160" s="715"/>
      <c r="AW160" s="1185"/>
      <c r="AX160" s="124">
        <v>0</v>
      </c>
      <c r="AY160" s="124" t="s">
        <v>103</v>
      </c>
      <c r="AZ160" s="124" t="s">
        <v>103</v>
      </c>
      <c r="BA160" s="76" t="str">
        <f t="shared" si="46"/>
        <v>No reporta avance para el período</v>
      </c>
      <c r="BB160" s="77" t="str">
        <f t="shared" si="49"/>
        <v>No Aplica</v>
      </c>
      <c r="BC160" s="80">
        <f>+IFERROR(SUM($AK160,$AX160,$BK160,$BX160,#REF!,$CU160),0)</f>
        <v>0</v>
      </c>
      <c r="BD160" s="103" t="s">
        <v>103</v>
      </c>
      <c r="BE160" s="534"/>
      <c r="BF160" s="518">
        <v>0</v>
      </c>
      <c r="BG160" s="1026"/>
      <c r="BH160" s="1015"/>
      <c r="BI160" s="1018"/>
      <c r="BK160" s="124">
        <v>0</v>
      </c>
      <c r="BL160" s="111" t="s">
        <v>2045</v>
      </c>
      <c r="BM160" s="124" t="s">
        <v>103</v>
      </c>
      <c r="BN160" s="76" t="str">
        <f t="shared" si="57"/>
        <v>No reporta avance para el período</v>
      </c>
      <c r="BO160" s="77" t="str">
        <f t="shared" si="44"/>
        <v>No Aplica</v>
      </c>
      <c r="BP160" s="80">
        <f>+IFERROR(SUM($AK160,$AX160,$BK160,$BX160,#REF!,$CU160,$DH160,$DU160,$EH160),0)</f>
        <v>0</v>
      </c>
      <c r="BQ160" s="110" t="s">
        <v>734</v>
      </c>
      <c r="BR160" s="106">
        <v>0</v>
      </c>
      <c r="BS160" s="106">
        <v>0</v>
      </c>
      <c r="BT160" s="860"/>
      <c r="BU160" s="860"/>
      <c r="BV160" s="860"/>
      <c r="BX160" s="807">
        <v>1</v>
      </c>
      <c r="BY160" s="176" t="s">
        <v>2046</v>
      </c>
      <c r="BZ160" s="258" t="s">
        <v>2047</v>
      </c>
      <c r="CA160" s="76">
        <f t="shared" si="56"/>
        <v>1</v>
      </c>
      <c r="CB160" s="77" t="str">
        <f t="shared" si="54"/>
        <v>Satisfactorio</v>
      </c>
      <c r="CC160" s="80">
        <v>1</v>
      </c>
      <c r="CD160" s="394" t="s">
        <v>103</v>
      </c>
      <c r="CE160" s="139" t="s">
        <v>2048</v>
      </c>
      <c r="CF160" s="130" t="s">
        <v>2048</v>
      </c>
      <c r="CG160" s="1020"/>
      <c r="CH160" s="1025"/>
      <c r="CI160" s="835"/>
      <c r="CK160" s="672" t="s">
        <v>172</v>
      </c>
      <c r="CL160" s="822" t="s">
        <v>2049</v>
      </c>
    </row>
    <row r="161" spans="2:90" ht="184.5" customHeight="1" x14ac:dyDescent="0.35">
      <c r="B161" s="90" t="s">
        <v>2000</v>
      </c>
      <c r="C161" s="60" t="s">
        <v>2001</v>
      </c>
      <c r="D161" s="91" t="s">
        <v>2050</v>
      </c>
      <c r="E161" s="61" t="s">
        <v>2051</v>
      </c>
      <c r="F161" s="91" t="s">
        <v>275</v>
      </c>
      <c r="G161" s="524">
        <v>4</v>
      </c>
      <c r="H161" s="92" t="s">
        <v>2052</v>
      </c>
      <c r="I161" s="92" t="s">
        <v>212</v>
      </c>
      <c r="J161" s="92" t="s">
        <v>2053</v>
      </c>
      <c r="K161" s="92" t="s">
        <v>729</v>
      </c>
      <c r="L161" s="272" t="s">
        <v>2054</v>
      </c>
      <c r="M161" s="91" t="s">
        <v>96</v>
      </c>
      <c r="N161" s="5">
        <v>44958</v>
      </c>
      <c r="O161" s="6">
        <v>45289</v>
      </c>
      <c r="P161" s="93" t="s">
        <v>561</v>
      </c>
      <c r="Q161" s="113"/>
      <c r="R161" s="114"/>
      <c r="S161" s="113"/>
      <c r="T161" s="114"/>
      <c r="U161" s="113"/>
      <c r="V161" s="95">
        <v>2</v>
      </c>
      <c r="W161" s="113"/>
      <c r="X161" s="114"/>
      <c r="Y161" s="113"/>
      <c r="Z161" s="114"/>
      <c r="AA161" s="113"/>
      <c r="AB161" s="96">
        <v>2</v>
      </c>
      <c r="AC161" s="97" t="s">
        <v>2055</v>
      </c>
      <c r="AD161" s="98" t="s">
        <v>99</v>
      </c>
      <c r="AE161" s="99" t="s">
        <v>189</v>
      </c>
      <c r="AF161" s="100" t="s">
        <v>104</v>
      </c>
      <c r="AG161" s="99" t="s">
        <v>104</v>
      </c>
      <c r="AH161" s="535" t="s">
        <v>2056</v>
      </c>
      <c r="AI161" s="1004">
        <v>1274682000</v>
      </c>
      <c r="AJ161" s="1168"/>
      <c r="AK161" s="103">
        <v>0</v>
      </c>
      <c r="AL161" s="258" t="s">
        <v>103</v>
      </c>
      <c r="AM161" s="258" t="s">
        <v>103</v>
      </c>
      <c r="AN161" s="164" t="str">
        <f t="shared" si="42"/>
        <v>No reporta avance para el período</v>
      </c>
      <c r="AO161" s="73" t="str">
        <f t="shared" si="48"/>
        <v>No Aplica</v>
      </c>
      <c r="AP161" s="345">
        <f t="shared" si="55"/>
        <v>2</v>
      </c>
      <c r="AQ161" s="166"/>
      <c r="AR161" s="167">
        <v>0</v>
      </c>
      <c r="AS161" s="167">
        <v>0</v>
      </c>
      <c r="AT161" s="1007">
        <v>1274682000</v>
      </c>
      <c r="AU161" s="1007">
        <v>1170583000</v>
      </c>
      <c r="AV161" s="893">
        <v>169465000</v>
      </c>
      <c r="AW161" s="1185"/>
      <c r="AX161" s="124">
        <v>2</v>
      </c>
      <c r="AY161" s="111" t="s">
        <v>2057</v>
      </c>
      <c r="AZ161" s="111" t="s">
        <v>2058</v>
      </c>
      <c r="BA161" s="76">
        <f>IFERROR(AX161/V161,"No reporta avance para el período")</f>
        <v>1</v>
      </c>
      <c r="BB161" s="77" t="str">
        <f t="shared" si="49"/>
        <v>Satisfactorio</v>
      </c>
      <c r="BC161" s="440">
        <f>+IFERROR(SUM($AK161,$AX161,$BK161,$BX161,#REF!,$CU161),0)</f>
        <v>0</v>
      </c>
      <c r="BD161" s="103" t="s">
        <v>103</v>
      </c>
      <c r="BE161" s="278">
        <v>59800000</v>
      </c>
      <c r="BF161" s="212">
        <v>29900000</v>
      </c>
      <c r="BG161" s="1009">
        <v>1313348667</v>
      </c>
      <c r="BH161" s="1012">
        <v>1179642173</v>
      </c>
      <c r="BI161" s="1013">
        <v>545803673</v>
      </c>
      <c r="BK161" s="124">
        <v>0</v>
      </c>
      <c r="BL161" s="124" t="s">
        <v>103</v>
      </c>
      <c r="BM161" s="124" t="s">
        <v>103</v>
      </c>
      <c r="BN161" s="76" t="str">
        <f t="shared" si="57"/>
        <v>No reporta avance para el período</v>
      </c>
      <c r="BO161" s="77" t="str">
        <f t="shared" si="44"/>
        <v>No Aplica</v>
      </c>
      <c r="BP161" s="80">
        <f>+IFERROR(SUM($AK161,$AX161,$BK161,$BX161,#REF!,$CU161,$DH161,$DU161,$EH161),0)</f>
        <v>0</v>
      </c>
      <c r="BQ161" s="81" t="s">
        <v>103</v>
      </c>
      <c r="BR161" s="106">
        <v>0</v>
      </c>
      <c r="BS161" s="106">
        <v>0</v>
      </c>
      <c r="BT161" s="859" t="s">
        <v>2059</v>
      </c>
      <c r="BU161" s="859" t="s">
        <v>2060</v>
      </c>
      <c r="BV161" s="859" t="s">
        <v>2061</v>
      </c>
      <c r="BX161" s="807">
        <v>2</v>
      </c>
      <c r="BY161" s="176" t="s">
        <v>2062</v>
      </c>
      <c r="BZ161" s="176" t="s">
        <v>2063</v>
      </c>
      <c r="CA161" s="76">
        <f>IFERROR(BX161/AB161,"No reporta avance para el período")</f>
        <v>1</v>
      </c>
      <c r="CB161" s="77" t="str">
        <f t="shared" si="54"/>
        <v>Satisfactorio</v>
      </c>
      <c r="CC161" s="80">
        <v>4</v>
      </c>
      <c r="CD161" s="394" t="s">
        <v>103</v>
      </c>
      <c r="CE161" s="139" t="s">
        <v>2064</v>
      </c>
      <c r="CF161" s="140" t="s">
        <v>2064</v>
      </c>
      <c r="CG161" s="699">
        <v>0</v>
      </c>
      <c r="CH161" s="699">
        <v>0</v>
      </c>
      <c r="CI161" s="140">
        <v>0</v>
      </c>
      <c r="CK161" s="672" t="s">
        <v>172</v>
      </c>
      <c r="CL161" s="822" t="s">
        <v>2065</v>
      </c>
    </row>
    <row r="162" spans="2:90" ht="84" customHeight="1" x14ac:dyDescent="0.35">
      <c r="B162" s="90" t="s">
        <v>2000</v>
      </c>
      <c r="C162" s="60" t="s">
        <v>2001</v>
      </c>
      <c r="D162" s="91" t="s">
        <v>2050</v>
      </c>
      <c r="E162" s="61" t="s">
        <v>2066</v>
      </c>
      <c r="F162" s="91" t="s">
        <v>2067</v>
      </c>
      <c r="G162" s="524">
        <v>2</v>
      </c>
      <c r="H162" s="92" t="s">
        <v>2068</v>
      </c>
      <c r="I162" s="92" t="s">
        <v>212</v>
      </c>
      <c r="J162" s="92" t="s">
        <v>2069</v>
      </c>
      <c r="K162" s="92" t="s">
        <v>729</v>
      </c>
      <c r="L162" s="280" t="s">
        <v>2070</v>
      </c>
      <c r="M162" s="91" t="s">
        <v>96</v>
      </c>
      <c r="N162" s="5">
        <v>44958</v>
      </c>
      <c r="O162" s="6">
        <v>45289</v>
      </c>
      <c r="P162" s="93" t="s">
        <v>121</v>
      </c>
      <c r="Q162" s="113"/>
      <c r="R162" s="114"/>
      <c r="S162" s="113"/>
      <c r="T162" s="114"/>
      <c r="U162" s="113"/>
      <c r="V162" s="114"/>
      <c r="W162" s="113"/>
      <c r="X162" s="114"/>
      <c r="Y162" s="113"/>
      <c r="Z162" s="114"/>
      <c r="AA162" s="113"/>
      <c r="AB162" s="96">
        <v>2</v>
      </c>
      <c r="AC162" s="97" t="s">
        <v>2055</v>
      </c>
      <c r="AD162" s="98" t="s">
        <v>99</v>
      </c>
      <c r="AE162" s="99" t="s">
        <v>100</v>
      </c>
      <c r="AF162" s="100" t="s">
        <v>104</v>
      </c>
      <c r="AG162" s="99" t="s">
        <v>104</v>
      </c>
      <c r="AH162" s="536">
        <v>59800000</v>
      </c>
      <c r="AI162" s="1005"/>
      <c r="AJ162" s="1168"/>
      <c r="AK162" s="103">
        <v>0</v>
      </c>
      <c r="AL162" s="258" t="s">
        <v>103</v>
      </c>
      <c r="AM162" s="258" t="s">
        <v>103</v>
      </c>
      <c r="AN162" s="164" t="str">
        <f t="shared" si="42"/>
        <v>No reporta avance para el período</v>
      </c>
      <c r="AO162" s="73" t="str">
        <f t="shared" si="48"/>
        <v>No Aplica</v>
      </c>
      <c r="AP162" s="345">
        <f t="shared" si="55"/>
        <v>0</v>
      </c>
      <c r="AQ162" s="166"/>
      <c r="AR162" s="167">
        <v>0</v>
      </c>
      <c r="AS162" s="167">
        <v>0</v>
      </c>
      <c r="AT162" s="1007"/>
      <c r="AU162" s="1007"/>
      <c r="AV162" s="893"/>
      <c r="AW162" s="1185"/>
      <c r="AX162" s="124">
        <v>0</v>
      </c>
      <c r="AY162" s="124" t="s">
        <v>103</v>
      </c>
      <c r="AZ162" s="124" t="s">
        <v>103</v>
      </c>
      <c r="BA162" s="76" t="str">
        <f t="shared" si="46"/>
        <v>No reporta avance para el período</v>
      </c>
      <c r="BB162" s="77" t="str">
        <f t="shared" si="49"/>
        <v>No Aplica</v>
      </c>
      <c r="BC162" s="80">
        <f>+IFERROR(SUM($AK162,$AX162,$BK162,$BX162,#REF!,$CU162),0)</f>
        <v>0</v>
      </c>
      <c r="BD162" s="103" t="s">
        <v>103</v>
      </c>
      <c r="BE162" s="282">
        <v>0</v>
      </c>
      <c r="BF162" s="518">
        <v>0</v>
      </c>
      <c r="BG162" s="1010"/>
      <c r="BH162" s="1010"/>
      <c r="BI162" s="1014"/>
      <c r="BK162" s="124">
        <v>0</v>
      </c>
      <c r="BL162" s="146" t="s">
        <v>2071</v>
      </c>
      <c r="BM162" s="124" t="s">
        <v>103</v>
      </c>
      <c r="BN162" s="76" t="str">
        <f>IFERROR(BK162/#REF!,"No reporta avance para el período")</f>
        <v>No reporta avance para el período</v>
      </c>
      <c r="BO162" s="77" t="str">
        <f t="shared" si="44"/>
        <v>No Aplica</v>
      </c>
      <c r="BP162" s="80">
        <f>+IFERROR(SUM($AK162,$AX162,$BK162,$BX162,#REF!,$CU162,$DH162,$DU162,$EH162),0)</f>
        <v>0</v>
      </c>
      <c r="BQ162" s="110" t="s">
        <v>734</v>
      </c>
      <c r="BR162" s="106">
        <v>0</v>
      </c>
      <c r="BS162" s="106">
        <v>0</v>
      </c>
      <c r="BT162" s="890"/>
      <c r="BU162" s="890"/>
      <c r="BV162" s="890"/>
      <c r="BX162" s="807">
        <v>2</v>
      </c>
      <c r="BY162" s="176" t="s">
        <v>2072</v>
      </c>
      <c r="BZ162" s="258" t="s">
        <v>2073</v>
      </c>
      <c r="CA162" s="76">
        <f t="shared" si="56"/>
        <v>1</v>
      </c>
      <c r="CB162" s="77" t="str">
        <f t="shared" si="54"/>
        <v>Satisfactorio</v>
      </c>
      <c r="CC162" s="80">
        <v>2</v>
      </c>
      <c r="CD162" s="394" t="s">
        <v>103</v>
      </c>
      <c r="CE162" s="139" t="s">
        <v>2064</v>
      </c>
      <c r="CF162" s="140" t="s">
        <v>2064</v>
      </c>
      <c r="CG162" s="833" t="s">
        <v>2059</v>
      </c>
      <c r="CH162" s="833" t="s">
        <v>2074</v>
      </c>
      <c r="CI162" s="833" t="s">
        <v>2075</v>
      </c>
      <c r="CK162" s="672" t="s">
        <v>172</v>
      </c>
      <c r="CL162" s="822" t="s">
        <v>2076</v>
      </c>
    </row>
    <row r="163" spans="2:90" ht="69.75" customHeight="1" x14ac:dyDescent="0.35">
      <c r="B163" s="90" t="s">
        <v>2000</v>
      </c>
      <c r="C163" s="60" t="s">
        <v>2001</v>
      </c>
      <c r="D163" s="91" t="s">
        <v>2050</v>
      </c>
      <c r="E163" s="61" t="s">
        <v>2077</v>
      </c>
      <c r="F163" s="91" t="s">
        <v>259</v>
      </c>
      <c r="G163" s="524">
        <v>1</v>
      </c>
      <c r="H163" s="272" t="s">
        <v>2078</v>
      </c>
      <c r="I163" s="92" t="s">
        <v>212</v>
      </c>
      <c r="J163" s="272" t="s">
        <v>2079</v>
      </c>
      <c r="K163" s="92" t="s">
        <v>729</v>
      </c>
      <c r="L163" s="272" t="s">
        <v>2080</v>
      </c>
      <c r="M163" s="91" t="s">
        <v>96</v>
      </c>
      <c r="N163" s="5">
        <v>44958</v>
      </c>
      <c r="O163" s="6">
        <v>45289</v>
      </c>
      <c r="P163" s="93" t="s">
        <v>121</v>
      </c>
      <c r="Q163" s="113"/>
      <c r="R163" s="114"/>
      <c r="S163" s="113"/>
      <c r="T163" s="114"/>
      <c r="U163" s="113"/>
      <c r="V163" s="114"/>
      <c r="W163" s="113"/>
      <c r="X163" s="114"/>
      <c r="Y163" s="113"/>
      <c r="Z163" s="114"/>
      <c r="AA163" s="113"/>
      <c r="AB163" s="96">
        <v>1</v>
      </c>
      <c r="AC163" s="97" t="s">
        <v>98</v>
      </c>
      <c r="AD163" s="98" t="s">
        <v>99</v>
      </c>
      <c r="AE163" s="99" t="s">
        <v>100</v>
      </c>
      <c r="AF163" s="100" t="s">
        <v>104</v>
      </c>
      <c r="AG163" s="99" t="s">
        <v>104</v>
      </c>
      <c r="AH163" s="537">
        <v>220000000</v>
      </c>
      <c r="AI163" s="1005"/>
      <c r="AJ163" s="1168"/>
      <c r="AK163" s="103">
        <v>0</v>
      </c>
      <c r="AL163" s="258" t="s">
        <v>103</v>
      </c>
      <c r="AM163" s="258" t="s">
        <v>103</v>
      </c>
      <c r="AN163" s="164" t="str">
        <f t="shared" si="42"/>
        <v>No reporta avance para el período</v>
      </c>
      <c r="AO163" s="73" t="str">
        <f t="shared" si="48"/>
        <v>No Aplica</v>
      </c>
      <c r="AP163" s="345">
        <f t="shared" si="55"/>
        <v>0</v>
      </c>
      <c r="AQ163" s="166"/>
      <c r="AR163" s="167">
        <v>0</v>
      </c>
      <c r="AS163" s="167">
        <v>0</v>
      </c>
      <c r="AT163" s="1007"/>
      <c r="AU163" s="1007"/>
      <c r="AV163" s="893"/>
      <c r="AW163" s="1185"/>
      <c r="AX163" s="124">
        <v>0</v>
      </c>
      <c r="AY163" s="124" t="s">
        <v>103</v>
      </c>
      <c r="AZ163" s="124" t="s">
        <v>103</v>
      </c>
      <c r="BA163" s="76" t="str">
        <f t="shared" si="46"/>
        <v>No reporta avance para el período</v>
      </c>
      <c r="BB163" s="77" t="str">
        <f t="shared" si="49"/>
        <v>No Aplica</v>
      </c>
      <c r="BC163" s="80">
        <f>+IFERROR(SUM($AK163,$AX163,$BK163,$BX163,#REF!,$CU163),0)</f>
        <v>0</v>
      </c>
      <c r="BD163" s="103" t="s">
        <v>103</v>
      </c>
      <c r="BE163" s="282">
        <v>0</v>
      </c>
      <c r="BF163" s="518">
        <v>0</v>
      </c>
      <c r="BG163" s="1010"/>
      <c r="BH163" s="1010"/>
      <c r="BI163" s="1014"/>
      <c r="BK163" s="124">
        <v>0</v>
      </c>
      <c r="BL163" s="523" t="s">
        <v>2081</v>
      </c>
      <c r="BM163" s="124" t="s">
        <v>103</v>
      </c>
      <c r="BN163" s="76" t="str">
        <f>IFERROR(BK163/#REF!,"No reporta avance para el período")</f>
        <v>No reporta avance para el período</v>
      </c>
      <c r="BO163" s="77" t="str">
        <f t="shared" si="44"/>
        <v>No Aplica</v>
      </c>
      <c r="BP163" s="80">
        <f>+IFERROR(SUM($AK163,$AX163,$BK163,$BX163,#REF!,$CU163,$DH163,$DU163,$EH163),0)</f>
        <v>0</v>
      </c>
      <c r="BQ163" s="110" t="s">
        <v>734</v>
      </c>
      <c r="BR163" s="106">
        <v>0</v>
      </c>
      <c r="BS163" s="106">
        <v>0</v>
      </c>
      <c r="BT163" s="890"/>
      <c r="BU163" s="890"/>
      <c r="BV163" s="890"/>
      <c r="BX163" s="807">
        <v>1</v>
      </c>
      <c r="BY163" s="176" t="s">
        <v>2082</v>
      </c>
      <c r="BZ163" s="258" t="s">
        <v>2083</v>
      </c>
      <c r="CA163" s="76">
        <f>IFERROR(BX163/AB163,"No reporta avance para el período")</f>
        <v>1</v>
      </c>
      <c r="CB163" s="77" t="str">
        <f t="shared" si="54"/>
        <v>Satisfactorio</v>
      </c>
      <c r="CC163" s="80">
        <v>1</v>
      </c>
      <c r="CD163" s="394" t="s">
        <v>103</v>
      </c>
      <c r="CE163" s="139" t="s">
        <v>2084</v>
      </c>
      <c r="CF163" s="140" t="s">
        <v>2084</v>
      </c>
      <c r="CG163" s="834"/>
      <c r="CH163" s="834"/>
      <c r="CI163" s="834"/>
      <c r="CK163" s="672" t="s">
        <v>172</v>
      </c>
      <c r="CL163" s="822" t="s">
        <v>2085</v>
      </c>
    </row>
    <row r="164" spans="2:90" ht="114.75" customHeight="1" x14ac:dyDescent="0.35">
      <c r="B164" s="90" t="s">
        <v>2000</v>
      </c>
      <c r="C164" s="60" t="s">
        <v>2001</v>
      </c>
      <c r="D164" s="91" t="s">
        <v>2050</v>
      </c>
      <c r="E164" s="61" t="s">
        <v>2086</v>
      </c>
      <c r="F164" s="91" t="s">
        <v>259</v>
      </c>
      <c r="G164" s="85">
        <v>1</v>
      </c>
      <c r="H164" s="92" t="s">
        <v>2087</v>
      </c>
      <c r="I164" s="92" t="s">
        <v>212</v>
      </c>
      <c r="J164" s="280" t="s">
        <v>2088</v>
      </c>
      <c r="K164" s="92" t="s">
        <v>119</v>
      </c>
      <c r="L164" s="280" t="s">
        <v>2089</v>
      </c>
      <c r="M164" s="91" t="s">
        <v>96</v>
      </c>
      <c r="N164" s="5">
        <v>44958</v>
      </c>
      <c r="O164" s="6">
        <v>45289</v>
      </c>
      <c r="P164" s="93" t="s">
        <v>159</v>
      </c>
      <c r="Q164" s="113"/>
      <c r="R164" s="114"/>
      <c r="S164" s="113">
        <v>0.1</v>
      </c>
      <c r="T164" s="114"/>
      <c r="U164" s="113"/>
      <c r="V164" s="114">
        <v>0.4</v>
      </c>
      <c r="W164" s="113"/>
      <c r="X164" s="114"/>
      <c r="Y164" s="113">
        <v>0.7</v>
      </c>
      <c r="Z164" s="114"/>
      <c r="AA164" s="113"/>
      <c r="AB164" s="115">
        <v>1</v>
      </c>
      <c r="AC164" s="97" t="s">
        <v>98</v>
      </c>
      <c r="AD164" s="98" t="s">
        <v>99</v>
      </c>
      <c r="AE164" s="99" t="s">
        <v>100</v>
      </c>
      <c r="AF164" s="100" t="s">
        <v>104</v>
      </c>
      <c r="AG164" s="99" t="s">
        <v>104</v>
      </c>
      <c r="AH164" s="536">
        <v>59800000</v>
      </c>
      <c r="AI164" s="1005"/>
      <c r="AJ164" s="1168"/>
      <c r="AK164" s="117">
        <f>10%/100%</f>
        <v>0.1</v>
      </c>
      <c r="AL164" s="804" t="s">
        <v>2090</v>
      </c>
      <c r="AM164" s="804" t="s">
        <v>2091</v>
      </c>
      <c r="AN164" s="274">
        <f t="shared" si="42"/>
        <v>1</v>
      </c>
      <c r="AO164" s="73" t="str">
        <f t="shared" si="48"/>
        <v>Satisfactorio</v>
      </c>
      <c r="AP164" s="276">
        <f t="shared" si="55"/>
        <v>0.5</v>
      </c>
      <c r="AQ164" s="166"/>
      <c r="AR164" s="294">
        <v>59800000</v>
      </c>
      <c r="AS164" s="294">
        <v>14950000</v>
      </c>
      <c r="AT164" s="1007"/>
      <c r="AU164" s="1007"/>
      <c r="AV164" s="893"/>
      <c r="AW164" s="1185"/>
      <c r="AX164" s="173">
        <v>0.4</v>
      </c>
      <c r="AY164" s="146" t="s">
        <v>2090</v>
      </c>
      <c r="AZ164" s="342" t="s">
        <v>2092</v>
      </c>
      <c r="BA164" s="76">
        <f>IFERROR(AX164/V164,"No reporta avance para el período")</f>
        <v>1</v>
      </c>
      <c r="BB164" s="77" t="str">
        <f t="shared" si="49"/>
        <v>Satisfactorio</v>
      </c>
      <c r="BC164" s="88">
        <f>+IFERROR(SUM($AK164,$AX164,$BK164,$BX164,#REF!,$CU164),0)</f>
        <v>0</v>
      </c>
      <c r="BD164" s="103" t="s">
        <v>103</v>
      </c>
      <c r="BE164" s="278">
        <v>59800000</v>
      </c>
      <c r="BF164" s="212">
        <v>29900000</v>
      </c>
      <c r="BG164" s="1010"/>
      <c r="BH164" s="1010"/>
      <c r="BI164" s="1014"/>
      <c r="BK164" s="173">
        <v>0.7</v>
      </c>
      <c r="BL164" s="146" t="s">
        <v>2093</v>
      </c>
      <c r="BM164" s="146" t="s">
        <v>2008</v>
      </c>
      <c r="BN164" s="76">
        <f t="shared" ref="BN164:BN173" si="58">IFERROR(BK164/Y164,"No reporta avance para el período")</f>
        <v>1</v>
      </c>
      <c r="BO164" s="77" t="str">
        <f t="shared" si="44"/>
        <v>Satisfactorio</v>
      </c>
      <c r="BP164" s="88">
        <v>1</v>
      </c>
      <c r="BQ164" s="81" t="s">
        <v>103</v>
      </c>
      <c r="BR164" s="106">
        <v>59800000</v>
      </c>
      <c r="BS164" s="106">
        <v>44585000</v>
      </c>
      <c r="BT164" s="890"/>
      <c r="BU164" s="890"/>
      <c r="BV164" s="890"/>
      <c r="BX164" s="808">
        <v>1</v>
      </c>
      <c r="BY164" s="176" t="s">
        <v>2094</v>
      </c>
      <c r="BZ164" s="258" t="s">
        <v>2095</v>
      </c>
      <c r="CA164" s="76">
        <f t="shared" si="56"/>
        <v>1</v>
      </c>
      <c r="CB164" s="77" t="str">
        <f t="shared" si="54"/>
        <v>Satisfactorio</v>
      </c>
      <c r="CC164" s="88">
        <v>1</v>
      </c>
      <c r="CD164" s="394" t="s">
        <v>103</v>
      </c>
      <c r="CE164" s="139" t="s">
        <v>2064</v>
      </c>
      <c r="CF164" s="140" t="s">
        <v>2064</v>
      </c>
      <c r="CG164" s="834"/>
      <c r="CH164" s="834"/>
      <c r="CI164" s="834"/>
      <c r="CK164" s="672" t="s">
        <v>172</v>
      </c>
      <c r="CL164" s="824" t="s">
        <v>2096</v>
      </c>
    </row>
    <row r="165" spans="2:90" ht="75.75" customHeight="1" x14ac:dyDescent="0.35">
      <c r="B165" s="90" t="s">
        <v>2000</v>
      </c>
      <c r="C165" s="60" t="s">
        <v>2001</v>
      </c>
      <c r="D165" s="91" t="s">
        <v>2050</v>
      </c>
      <c r="E165" s="61" t="s">
        <v>2097</v>
      </c>
      <c r="F165" s="91" t="s">
        <v>259</v>
      </c>
      <c r="G165" s="524">
        <v>1</v>
      </c>
      <c r="H165" s="92" t="s">
        <v>2098</v>
      </c>
      <c r="I165" s="92" t="s">
        <v>212</v>
      </c>
      <c r="J165" s="92" t="s">
        <v>2099</v>
      </c>
      <c r="K165" s="92" t="s">
        <v>729</v>
      </c>
      <c r="L165" s="92" t="s">
        <v>2100</v>
      </c>
      <c r="M165" s="91" t="s">
        <v>96</v>
      </c>
      <c r="N165" s="5">
        <v>44958</v>
      </c>
      <c r="O165" s="6">
        <v>45289</v>
      </c>
      <c r="P165" s="93" t="s">
        <v>121</v>
      </c>
      <c r="Q165" s="113"/>
      <c r="R165" s="114"/>
      <c r="S165" s="113"/>
      <c r="T165" s="114"/>
      <c r="U165" s="113"/>
      <c r="V165" s="114"/>
      <c r="W165" s="113"/>
      <c r="X165" s="114"/>
      <c r="Y165" s="113"/>
      <c r="Z165" s="114"/>
      <c r="AA165" s="113"/>
      <c r="AB165" s="115">
        <v>1</v>
      </c>
      <c r="AC165" s="97" t="s">
        <v>2055</v>
      </c>
      <c r="AD165" s="98" t="s">
        <v>99</v>
      </c>
      <c r="AE165" s="99" t="s">
        <v>189</v>
      </c>
      <c r="AF165" s="100" t="s">
        <v>2101</v>
      </c>
      <c r="AG165" s="99" t="s">
        <v>2102</v>
      </c>
      <c r="AH165" s="701">
        <v>60456000</v>
      </c>
      <c r="AI165" s="1006"/>
      <c r="AJ165" s="1168"/>
      <c r="AK165" s="103">
        <v>0</v>
      </c>
      <c r="AL165" s="258" t="s">
        <v>103</v>
      </c>
      <c r="AM165" s="258" t="s">
        <v>103</v>
      </c>
      <c r="AN165" s="164" t="str">
        <f t="shared" si="42"/>
        <v>No reporta avance para el período</v>
      </c>
      <c r="AO165" s="73" t="str">
        <f t="shared" si="48"/>
        <v>No Aplica</v>
      </c>
      <c r="AP165" s="345">
        <f t="shared" si="55"/>
        <v>0</v>
      </c>
      <c r="AQ165" s="166"/>
      <c r="AR165" s="167">
        <v>0</v>
      </c>
      <c r="AS165" s="167">
        <v>0</v>
      </c>
      <c r="AT165" s="1008"/>
      <c r="AU165" s="1008"/>
      <c r="AV165" s="894"/>
      <c r="AW165" s="1185"/>
      <c r="AX165" s="124">
        <v>0</v>
      </c>
      <c r="AY165" s="124" t="s">
        <v>103</v>
      </c>
      <c r="AZ165" s="124" t="s">
        <v>103</v>
      </c>
      <c r="BA165" s="76" t="str">
        <f t="shared" si="46"/>
        <v>No reporta avance para el período</v>
      </c>
      <c r="BB165" s="77" t="str">
        <f t="shared" si="49"/>
        <v>No Aplica</v>
      </c>
      <c r="BC165" s="80">
        <f>+IFERROR(SUM($AK165,$AX165,$BK165,$BX165,#REF!,$CU165),0)</f>
        <v>0</v>
      </c>
      <c r="BD165" s="103" t="s">
        <v>103</v>
      </c>
      <c r="BE165" s="281">
        <v>0</v>
      </c>
      <c r="BF165" s="518">
        <v>0</v>
      </c>
      <c r="BG165" s="1011"/>
      <c r="BH165" s="1011"/>
      <c r="BI165" s="1015"/>
      <c r="BK165" s="173">
        <v>0</v>
      </c>
      <c r="BL165" s="146" t="s">
        <v>2103</v>
      </c>
      <c r="BM165" s="124" t="s">
        <v>103</v>
      </c>
      <c r="BN165" s="76" t="str">
        <f t="shared" si="58"/>
        <v>No reporta avance para el período</v>
      </c>
      <c r="BO165" s="77" t="str">
        <f t="shared" si="44"/>
        <v>No Aplica</v>
      </c>
      <c r="BP165" s="80">
        <f>+IFERROR(SUM($AK165,$AX165,$BK165,$BX165,#REF!,$CU165,$DH165,$DU165,$EH165),0)</f>
        <v>0</v>
      </c>
      <c r="BQ165" s="110" t="s">
        <v>734</v>
      </c>
      <c r="BR165" s="106">
        <v>0</v>
      </c>
      <c r="BS165" s="106">
        <v>0</v>
      </c>
      <c r="BT165" s="860"/>
      <c r="BU165" s="860"/>
      <c r="BV165" s="860"/>
      <c r="BX165" s="808">
        <v>1</v>
      </c>
      <c r="BY165" s="176" t="s">
        <v>2104</v>
      </c>
      <c r="BZ165" s="258" t="s">
        <v>2105</v>
      </c>
      <c r="CA165" s="76">
        <f t="shared" si="56"/>
        <v>1</v>
      </c>
      <c r="CB165" s="77" t="str">
        <f t="shared" si="54"/>
        <v>Satisfactorio</v>
      </c>
      <c r="CC165" s="88">
        <v>1</v>
      </c>
      <c r="CD165" s="394" t="s">
        <v>103</v>
      </c>
      <c r="CE165" s="139" t="s">
        <v>2106</v>
      </c>
      <c r="CF165" s="140" t="s">
        <v>2106</v>
      </c>
      <c r="CG165" s="835"/>
      <c r="CH165" s="835"/>
      <c r="CI165" s="835"/>
      <c r="CK165" s="672" t="s">
        <v>172</v>
      </c>
      <c r="CL165" s="824" t="s">
        <v>2107</v>
      </c>
    </row>
    <row r="166" spans="2:90" ht="98" x14ac:dyDescent="0.35">
      <c r="B166" s="538" t="s">
        <v>2108</v>
      </c>
      <c r="C166" s="60" t="s">
        <v>87</v>
      </c>
      <c r="D166" s="539" t="s">
        <v>2109</v>
      </c>
      <c r="E166" s="348" t="s">
        <v>2110</v>
      </c>
      <c r="F166" s="539" t="s">
        <v>90</v>
      </c>
      <c r="G166" s="348">
        <v>11</v>
      </c>
      <c r="H166" s="539" t="s">
        <v>2111</v>
      </c>
      <c r="I166" s="539" t="s">
        <v>92</v>
      </c>
      <c r="J166" s="540" t="s">
        <v>2112</v>
      </c>
      <c r="K166" s="541" t="s">
        <v>729</v>
      </c>
      <c r="L166" s="539" t="s">
        <v>2113</v>
      </c>
      <c r="M166" s="539" t="s">
        <v>96</v>
      </c>
      <c r="N166" s="542">
        <v>44928</v>
      </c>
      <c r="O166" s="543">
        <v>45289</v>
      </c>
      <c r="P166" s="544" t="s">
        <v>419</v>
      </c>
      <c r="Q166" s="356">
        <v>1</v>
      </c>
      <c r="R166" s="545">
        <v>1</v>
      </c>
      <c r="S166" s="348">
        <v>1</v>
      </c>
      <c r="T166" s="545">
        <v>1</v>
      </c>
      <c r="U166" s="348">
        <v>1</v>
      </c>
      <c r="V166" s="545">
        <v>1</v>
      </c>
      <c r="W166" s="348">
        <v>1</v>
      </c>
      <c r="X166" s="545">
        <v>1</v>
      </c>
      <c r="Y166" s="348">
        <v>1</v>
      </c>
      <c r="Z166" s="545">
        <v>1</v>
      </c>
      <c r="AA166" s="348">
        <v>1</v>
      </c>
      <c r="AB166" s="546" t="s">
        <v>263</v>
      </c>
      <c r="AC166" s="547" t="s">
        <v>1148</v>
      </c>
      <c r="AD166" s="547" t="s">
        <v>1119</v>
      </c>
      <c r="AE166" s="547" t="s">
        <v>406</v>
      </c>
      <c r="AF166" s="548" t="s">
        <v>104</v>
      </c>
      <c r="AG166" s="549" t="s">
        <v>104</v>
      </c>
      <c r="AH166" s="550">
        <v>0</v>
      </c>
      <c r="AI166" s="999">
        <v>3349609760</v>
      </c>
      <c r="AJ166" s="1168"/>
      <c r="AK166" s="360">
        <v>1</v>
      </c>
      <c r="AL166" s="342" t="s">
        <v>2114</v>
      </c>
      <c r="AM166" s="342" t="s">
        <v>2115</v>
      </c>
      <c r="AN166" s="274">
        <f t="shared" si="42"/>
        <v>1</v>
      </c>
      <c r="AO166" s="73" t="str">
        <f t="shared" si="48"/>
        <v>Satisfactorio</v>
      </c>
      <c r="AP166" s="551">
        <v>3</v>
      </c>
      <c r="AQ166" s="166"/>
      <c r="AR166" s="552">
        <v>0</v>
      </c>
      <c r="AS166" s="552">
        <v>0</v>
      </c>
      <c r="AT166" s="1001">
        <v>3349609760</v>
      </c>
      <c r="AU166" s="992">
        <v>2810944305</v>
      </c>
      <c r="AV166" s="992">
        <v>543689381</v>
      </c>
      <c r="AW166" s="1185"/>
      <c r="AX166" s="360">
        <v>1</v>
      </c>
      <c r="AY166" s="342" t="s">
        <v>2116</v>
      </c>
      <c r="AZ166" s="342" t="s">
        <v>2117</v>
      </c>
      <c r="BA166" s="76">
        <f t="shared" si="46"/>
        <v>1</v>
      </c>
      <c r="BB166" s="77" t="str">
        <f t="shared" si="49"/>
        <v>Satisfactorio</v>
      </c>
      <c r="BC166" s="551">
        <v>6</v>
      </c>
      <c r="BD166" s="103" t="s">
        <v>103</v>
      </c>
      <c r="BE166" s="278">
        <v>0</v>
      </c>
      <c r="BF166" s="278">
        <v>0</v>
      </c>
      <c r="BG166" s="992">
        <v>3060862424</v>
      </c>
      <c r="BH166" s="992">
        <v>2858664757</v>
      </c>
      <c r="BI166" s="992">
        <v>1365750039</v>
      </c>
      <c r="BJ166" s="991"/>
      <c r="BK166" s="124">
        <v>1</v>
      </c>
      <c r="BL166" s="111" t="s">
        <v>2118</v>
      </c>
      <c r="BM166" s="111" t="s">
        <v>2119</v>
      </c>
      <c r="BN166" s="76">
        <f t="shared" si="58"/>
        <v>1</v>
      </c>
      <c r="BO166" s="77" t="str">
        <f t="shared" si="44"/>
        <v>Satisfactorio</v>
      </c>
      <c r="BP166" s="80">
        <f>+IFERROR(SUM($AK166,$AX166,$BK166,$BX166,#REF!,$CU166,$DH166,$DU166,$EH166),0)</f>
        <v>0</v>
      </c>
      <c r="BQ166" s="81" t="s">
        <v>103</v>
      </c>
      <c r="BR166" s="106">
        <v>0</v>
      </c>
      <c r="BS166" s="106">
        <v>0</v>
      </c>
      <c r="BT166" s="859" t="s">
        <v>2120</v>
      </c>
      <c r="BU166" s="859" t="s">
        <v>2121</v>
      </c>
      <c r="BV166" s="859" t="s">
        <v>2122</v>
      </c>
      <c r="BX166" s="124">
        <v>1</v>
      </c>
      <c r="BY166" s="111" t="s">
        <v>2123</v>
      </c>
      <c r="BZ166" s="111" t="s">
        <v>2124</v>
      </c>
      <c r="CA166" s="203">
        <v>1</v>
      </c>
      <c r="CB166" s="320" t="s">
        <v>2125</v>
      </c>
      <c r="CC166" s="287">
        <v>11</v>
      </c>
      <c r="CD166" s="394" t="s">
        <v>103</v>
      </c>
      <c r="CE166" s="341">
        <f t="shared" ref="CE166:CF191" si="59">+AR166</f>
        <v>0</v>
      </c>
      <c r="CF166" s="341">
        <f t="shared" si="59"/>
        <v>0</v>
      </c>
      <c r="CG166" s="836">
        <v>12478425014.040001</v>
      </c>
      <c r="CH166" s="1002">
        <v>12333406125.27</v>
      </c>
      <c r="CI166" s="836">
        <v>12253746409</v>
      </c>
      <c r="CK166" s="672" t="s">
        <v>2126</v>
      </c>
      <c r="CL166" s="674" t="s">
        <v>2127</v>
      </c>
    </row>
    <row r="167" spans="2:90" ht="216.5" customHeight="1" x14ac:dyDescent="0.35">
      <c r="B167" s="553" t="s">
        <v>2108</v>
      </c>
      <c r="C167" s="60" t="s">
        <v>87</v>
      </c>
      <c r="D167" s="554" t="s">
        <v>2109</v>
      </c>
      <c r="E167" s="364" t="s">
        <v>2128</v>
      </c>
      <c r="F167" s="554" t="s">
        <v>90</v>
      </c>
      <c r="G167" s="364">
        <v>9</v>
      </c>
      <c r="H167" s="554" t="s">
        <v>2129</v>
      </c>
      <c r="I167" s="554" t="s">
        <v>92</v>
      </c>
      <c r="J167" s="554" t="s">
        <v>2130</v>
      </c>
      <c r="K167" s="555" t="s">
        <v>729</v>
      </c>
      <c r="L167" s="556" t="s">
        <v>2131</v>
      </c>
      <c r="M167" s="554" t="s">
        <v>96</v>
      </c>
      <c r="N167" s="557">
        <v>44928</v>
      </c>
      <c r="O167" s="558">
        <v>45199</v>
      </c>
      <c r="P167" s="559" t="s">
        <v>419</v>
      </c>
      <c r="Q167" s="372">
        <v>1</v>
      </c>
      <c r="R167" s="560">
        <v>1</v>
      </c>
      <c r="S167" s="364">
        <v>1</v>
      </c>
      <c r="T167" s="560">
        <v>1</v>
      </c>
      <c r="U167" s="364">
        <v>1</v>
      </c>
      <c r="V167" s="560">
        <v>1</v>
      </c>
      <c r="W167" s="364">
        <v>1</v>
      </c>
      <c r="X167" s="560">
        <v>1</v>
      </c>
      <c r="Y167" s="364">
        <v>1</v>
      </c>
      <c r="Z167" s="560" t="s">
        <v>263</v>
      </c>
      <c r="AA167" s="364" t="s">
        <v>263</v>
      </c>
      <c r="AB167" s="561" t="s">
        <v>263</v>
      </c>
      <c r="AC167" s="562" t="s">
        <v>1148</v>
      </c>
      <c r="AD167" s="562" t="s">
        <v>1119</v>
      </c>
      <c r="AE167" s="562" t="s">
        <v>406</v>
      </c>
      <c r="AF167" s="563" t="s">
        <v>215</v>
      </c>
      <c r="AG167" s="564" t="s">
        <v>216</v>
      </c>
      <c r="AH167" s="550">
        <v>0</v>
      </c>
      <c r="AI167" s="1000"/>
      <c r="AJ167" s="1168"/>
      <c r="AK167" s="722">
        <v>1</v>
      </c>
      <c r="AL167" s="176" t="s">
        <v>2114</v>
      </c>
      <c r="AM167" s="176" t="s">
        <v>2132</v>
      </c>
      <c r="AN167" s="274">
        <f t="shared" si="42"/>
        <v>1</v>
      </c>
      <c r="AO167" s="73" t="str">
        <f t="shared" si="48"/>
        <v>Satisfactorio</v>
      </c>
      <c r="AP167" s="565">
        <v>3</v>
      </c>
      <c r="AQ167" s="166"/>
      <c r="AR167" s="552">
        <v>0</v>
      </c>
      <c r="AS167" s="552">
        <v>0</v>
      </c>
      <c r="AT167" s="998"/>
      <c r="AU167" s="994"/>
      <c r="AV167" s="994"/>
      <c r="AW167" s="1185"/>
      <c r="AX167" s="722">
        <v>1</v>
      </c>
      <c r="AY167" s="737" t="s">
        <v>2133</v>
      </c>
      <c r="AZ167" s="566" t="s">
        <v>2134</v>
      </c>
      <c r="BA167" s="76">
        <f t="shared" si="46"/>
        <v>1</v>
      </c>
      <c r="BB167" s="77" t="str">
        <f t="shared" si="49"/>
        <v>Satisfactorio</v>
      </c>
      <c r="BC167" s="565">
        <v>6</v>
      </c>
      <c r="BD167" s="103" t="s">
        <v>103</v>
      </c>
      <c r="BE167" s="278">
        <v>0</v>
      </c>
      <c r="BF167" s="278">
        <v>0</v>
      </c>
      <c r="BG167" s="994"/>
      <c r="BH167" s="994"/>
      <c r="BI167" s="994"/>
      <c r="BJ167" s="991"/>
      <c r="BK167" s="124">
        <v>1</v>
      </c>
      <c r="BL167" s="111" t="s">
        <v>2135</v>
      </c>
      <c r="BM167" s="111" t="s">
        <v>2136</v>
      </c>
      <c r="BN167" s="76">
        <f t="shared" si="58"/>
        <v>1</v>
      </c>
      <c r="BO167" s="77" t="str">
        <f t="shared" si="44"/>
        <v>Satisfactorio</v>
      </c>
      <c r="BP167" s="88">
        <v>1</v>
      </c>
      <c r="BQ167" s="81" t="s">
        <v>103</v>
      </c>
      <c r="BR167" s="106">
        <v>0</v>
      </c>
      <c r="BS167" s="106">
        <v>0</v>
      </c>
      <c r="BT167" s="860"/>
      <c r="BU167" s="860"/>
      <c r="BV167" s="860"/>
      <c r="BX167" s="124">
        <v>1</v>
      </c>
      <c r="BY167" s="111" t="s">
        <v>2137</v>
      </c>
      <c r="BZ167" s="394" t="s">
        <v>103</v>
      </c>
      <c r="CA167" s="203">
        <v>1</v>
      </c>
      <c r="CB167" s="320" t="str">
        <f t="shared" ref="CB167:CB193" si="60">IF(ISTEXT(CA167),"No Aplica",IF(CA167&lt;=60%,"Bajo",IF(CA167&gt;=95%,"Satisfactorio",IF(CA167&gt;60%,"Medio",IF(CA167&lt;95%,"Medio",0)))))</f>
        <v>Satisfactorio</v>
      </c>
      <c r="CC167" s="291">
        <v>9</v>
      </c>
      <c r="CD167" s="394" t="s">
        <v>103</v>
      </c>
      <c r="CE167" s="341">
        <f t="shared" si="59"/>
        <v>0</v>
      </c>
      <c r="CF167" s="341">
        <f t="shared" si="59"/>
        <v>0</v>
      </c>
      <c r="CG167" s="838"/>
      <c r="CH167" s="1003"/>
      <c r="CI167" s="838"/>
      <c r="CK167" s="672" t="s">
        <v>2126</v>
      </c>
      <c r="CL167" s="674" t="s">
        <v>2666</v>
      </c>
    </row>
    <row r="168" spans="2:90" ht="140" x14ac:dyDescent="0.35">
      <c r="B168" s="553" t="s">
        <v>2108</v>
      </c>
      <c r="C168" s="60" t="s">
        <v>87</v>
      </c>
      <c r="D168" s="554" t="s">
        <v>2138</v>
      </c>
      <c r="E168" s="364" t="s">
        <v>2139</v>
      </c>
      <c r="F168" s="554" t="s">
        <v>210</v>
      </c>
      <c r="G168" s="374">
        <v>1</v>
      </c>
      <c r="H168" s="554" t="s">
        <v>2140</v>
      </c>
      <c r="I168" s="554" t="s">
        <v>92</v>
      </c>
      <c r="J168" s="554" t="s">
        <v>2141</v>
      </c>
      <c r="K168" s="539" t="s">
        <v>119</v>
      </c>
      <c r="L168" s="554" t="s">
        <v>2142</v>
      </c>
      <c r="M168" s="554" t="s">
        <v>96</v>
      </c>
      <c r="N168" s="557">
        <v>45122</v>
      </c>
      <c r="O168" s="558">
        <v>45260</v>
      </c>
      <c r="P168" s="559" t="s">
        <v>121</v>
      </c>
      <c r="Q168" s="372" t="s">
        <v>263</v>
      </c>
      <c r="R168" s="560" t="s">
        <v>263</v>
      </c>
      <c r="S168" s="364" t="s">
        <v>263</v>
      </c>
      <c r="T168" s="560" t="s">
        <v>263</v>
      </c>
      <c r="U168" s="364" t="s">
        <v>263</v>
      </c>
      <c r="V168" s="560" t="s">
        <v>263</v>
      </c>
      <c r="W168" s="364" t="s">
        <v>263</v>
      </c>
      <c r="X168" s="560" t="s">
        <v>263</v>
      </c>
      <c r="Y168" s="364" t="s">
        <v>263</v>
      </c>
      <c r="Z168" s="560" t="s">
        <v>263</v>
      </c>
      <c r="AA168" s="374">
        <v>1</v>
      </c>
      <c r="AB168" s="561" t="s">
        <v>263</v>
      </c>
      <c r="AC168" s="562" t="s">
        <v>1148</v>
      </c>
      <c r="AD168" s="562" t="s">
        <v>1119</v>
      </c>
      <c r="AE168" s="562" t="s">
        <v>406</v>
      </c>
      <c r="AF168" s="563" t="s">
        <v>104</v>
      </c>
      <c r="AG168" s="564" t="s">
        <v>104</v>
      </c>
      <c r="AH168" s="550">
        <v>0</v>
      </c>
      <c r="AI168" s="567">
        <v>365738922</v>
      </c>
      <c r="AJ168" s="1168"/>
      <c r="AK168" s="722">
        <v>0</v>
      </c>
      <c r="AL168" s="258" t="s">
        <v>103</v>
      </c>
      <c r="AM168" s="258" t="s">
        <v>103</v>
      </c>
      <c r="AN168" s="164" t="str">
        <f t="shared" si="42"/>
        <v>No reporta avance para el período</v>
      </c>
      <c r="AO168" s="73" t="str">
        <f t="shared" si="48"/>
        <v>No Aplica</v>
      </c>
      <c r="AP168" s="568">
        <v>0</v>
      </c>
      <c r="AQ168" s="166"/>
      <c r="AR168" s="552">
        <v>0</v>
      </c>
      <c r="AS168" s="552">
        <v>0</v>
      </c>
      <c r="AT168" s="569">
        <v>365738922</v>
      </c>
      <c r="AU168" s="552">
        <v>87252060</v>
      </c>
      <c r="AV168" s="552">
        <v>10501216</v>
      </c>
      <c r="AW168" s="1185"/>
      <c r="AX168" s="570">
        <v>0</v>
      </c>
      <c r="AY168" s="571" t="s">
        <v>103</v>
      </c>
      <c r="AZ168" s="572" t="s">
        <v>103</v>
      </c>
      <c r="BA168" s="76" t="str">
        <f t="shared" si="46"/>
        <v>No reporta avance para el período</v>
      </c>
      <c r="BB168" s="77" t="str">
        <f t="shared" si="49"/>
        <v>No Aplica</v>
      </c>
      <c r="BC168" s="565">
        <v>0</v>
      </c>
      <c r="BD168" s="103" t="s">
        <v>103</v>
      </c>
      <c r="BE168" s="278">
        <v>0</v>
      </c>
      <c r="BF168" s="278">
        <v>0</v>
      </c>
      <c r="BG168" s="277">
        <v>465788866</v>
      </c>
      <c r="BH168" s="277">
        <v>159594111</v>
      </c>
      <c r="BI168" s="277">
        <v>54874688</v>
      </c>
      <c r="BK168" s="173">
        <v>0</v>
      </c>
      <c r="BL168" s="111" t="str">
        <f>IFERROR(BI168/W168,"No reporta avance para el período")</f>
        <v>No reporta avance para el período</v>
      </c>
      <c r="BM168" s="124" t="s">
        <v>103</v>
      </c>
      <c r="BN168" s="76" t="str">
        <f t="shared" si="58"/>
        <v>No reporta avance para el período</v>
      </c>
      <c r="BO168" s="77" t="str">
        <f t="shared" si="44"/>
        <v>No Aplica</v>
      </c>
      <c r="BP168" s="88">
        <f>+IFERROR(SUM($AK168,$AX168,$BK168,$BX168,#REF!,$CU168,$DH168,$DU168,$EH168),0)</f>
        <v>0</v>
      </c>
      <c r="BQ168" s="110" t="s">
        <v>734</v>
      </c>
      <c r="BR168" s="106">
        <v>0</v>
      </c>
      <c r="BS168" s="106">
        <v>0</v>
      </c>
      <c r="BT168" s="106" t="s">
        <v>2143</v>
      </c>
      <c r="BU168" s="106" t="s">
        <v>2144</v>
      </c>
      <c r="BV168" s="106" t="s">
        <v>2145</v>
      </c>
      <c r="BX168" s="173">
        <v>1</v>
      </c>
      <c r="BY168" s="111" t="s">
        <v>2146</v>
      </c>
      <c r="BZ168" s="111" t="s">
        <v>2147</v>
      </c>
      <c r="CA168" s="203">
        <f>IFERROR(BX168/AA168,"No reporta avance para el período")</f>
        <v>1</v>
      </c>
      <c r="CB168" s="320" t="str">
        <f t="shared" si="60"/>
        <v>Satisfactorio</v>
      </c>
      <c r="CC168" s="204">
        <f>+IFERROR(SUM($AK168,$AX168,$BK168,$BX168,$CJ168,$CS168,$DF168,$DR168,$ED168,$EQ168,$FD168),0)</f>
        <v>1</v>
      </c>
      <c r="CD168" s="394" t="s">
        <v>103</v>
      </c>
      <c r="CE168" s="341">
        <f t="shared" si="59"/>
        <v>0</v>
      </c>
      <c r="CF168" s="341">
        <f t="shared" si="59"/>
        <v>0</v>
      </c>
      <c r="CG168" s="753">
        <v>653461014</v>
      </c>
      <c r="CH168" s="753">
        <v>644900462.20000005</v>
      </c>
      <c r="CI168" s="753">
        <v>629713963</v>
      </c>
      <c r="CK168" s="672" t="s">
        <v>2126</v>
      </c>
      <c r="CL168" s="674" t="s">
        <v>2148</v>
      </c>
    </row>
    <row r="169" spans="2:90" ht="77.25" customHeight="1" x14ac:dyDescent="0.35">
      <c r="B169" s="553" t="s">
        <v>2108</v>
      </c>
      <c r="C169" s="60" t="s">
        <v>87</v>
      </c>
      <c r="D169" s="554" t="s">
        <v>2149</v>
      </c>
      <c r="E169" s="364" t="s">
        <v>2150</v>
      </c>
      <c r="F169" s="554" t="s">
        <v>275</v>
      </c>
      <c r="G169" s="364">
        <v>12</v>
      </c>
      <c r="H169" s="554" t="s">
        <v>2151</v>
      </c>
      <c r="I169" s="554" t="s">
        <v>212</v>
      </c>
      <c r="J169" s="554" t="s">
        <v>2152</v>
      </c>
      <c r="K169" s="554" t="s">
        <v>729</v>
      </c>
      <c r="L169" s="556" t="s">
        <v>2153</v>
      </c>
      <c r="M169" s="554" t="s">
        <v>96</v>
      </c>
      <c r="N169" s="557">
        <v>44928</v>
      </c>
      <c r="O169" s="558">
        <v>45289</v>
      </c>
      <c r="P169" s="559" t="s">
        <v>419</v>
      </c>
      <c r="Q169" s="372">
        <v>1</v>
      </c>
      <c r="R169" s="560">
        <v>1</v>
      </c>
      <c r="S169" s="364">
        <v>1</v>
      </c>
      <c r="T169" s="560">
        <v>1</v>
      </c>
      <c r="U169" s="364">
        <v>1</v>
      </c>
      <c r="V169" s="560">
        <v>1</v>
      </c>
      <c r="W169" s="364">
        <v>1</v>
      </c>
      <c r="X169" s="560">
        <v>1</v>
      </c>
      <c r="Y169" s="364">
        <v>1</v>
      </c>
      <c r="Z169" s="560">
        <v>1</v>
      </c>
      <c r="AA169" s="364">
        <v>1</v>
      </c>
      <c r="AB169" s="561">
        <v>1</v>
      </c>
      <c r="AC169" s="562" t="s">
        <v>1289</v>
      </c>
      <c r="AD169" s="562" t="s">
        <v>1119</v>
      </c>
      <c r="AE169" s="562" t="s">
        <v>406</v>
      </c>
      <c r="AF169" s="563" t="s">
        <v>104</v>
      </c>
      <c r="AG169" s="564" t="s">
        <v>104</v>
      </c>
      <c r="AH169" s="550">
        <v>39360276</v>
      </c>
      <c r="AI169" s="999">
        <v>4692461877</v>
      </c>
      <c r="AJ169" s="1168"/>
      <c r="AK169" s="722">
        <v>1</v>
      </c>
      <c r="AL169" s="176" t="s">
        <v>2154</v>
      </c>
      <c r="AM169" s="176" t="s">
        <v>2155</v>
      </c>
      <c r="AN169" s="274">
        <f t="shared" si="42"/>
        <v>1</v>
      </c>
      <c r="AO169" s="73" t="str">
        <f t="shared" si="48"/>
        <v>Satisfactorio</v>
      </c>
      <c r="AP169" s="565">
        <v>3</v>
      </c>
      <c r="AQ169" s="166"/>
      <c r="AR169" s="552">
        <v>39360276</v>
      </c>
      <c r="AS169" s="552">
        <v>3280023</v>
      </c>
      <c r="AT169" s="1001">
        <v>4692461877</v>
      </c>
      <c r="AU169" s="992">
        <v>3474597842.6599998</v>
      </c>
      <c r="AV169" s="992">
        <v>814310242</v>
      </c>
      <c r="AW169" s="1185"/>
      <c r="AX169" s="722">
        <v>1</v>
      </c>
      <c r="AY169" s="176" t="s">
        <v>2156</v>
      </c>
      <c r="AZ169" s="573" t="s">
        <v>2157</v>
      </c>
      <c r="BA169" s="76">
        <f t="shared" si="46"/>
        <v>1</v>
      </c>
      <c r="BB169" s="77" t="str">
        <f t="shared" si="49"/>
        <v>Satisfactorio</v>
      </c>
      <c r="BC169" s="565">
        <v>6</v>
      </c>
      <c r="BD169" s="103" t="s">
        <v>103</v>
      </c>
      <c r="BE169" s="278">
        <v>39360276</v>
      </c>
      <c r="BF169" s="278">
        <v>19680138</v>
      </c>
      <c r="BG169" s="992">
        <v>5124397514.6329498</v>
      </c>
      <c r="BH169" s="992">
        <v>3514263624.6599998</v>
      </c>
      <c r="BI169" s="993">
        <v>1969901555</v>
      </c>
      <c r="BJ169" s="991"/>
      <c r="BK169" s="124">
        <v>1</v>
      </c>
      <c r="BL169" s="111" t="s">
        <v>2158</v>
      </c>
      <c r="BM169" s="111" t="s">
        <v>2159</v>
      </c>
      <c r="BN169" s="76">
        <f t="shared" si="58"/>
        <v>1</v>
      </c>
      <c r="BO169" s="77" t="str">
        <f t="shared" si="44"/>
        <v>Satisfactorio</v>
      </c>
      <c r="BP169" s="80">
        <f>+IFERROR(SUM($AK169,$AX169,$BK169,$BX169,#REF!,$CU169,$DH169,$DU169,$EH169),0)</f>
        <v>0</v>
      </c>
      <c r="BQ169" s="81" t="s">
        <v>103</v>
      </c>
      <c r="BR169" s="106">
        <v>39360276</v>
      </c>
      <c r="BS169" s="106">
        <v>29520207</v>
      </c>
      <c r="BT169" s="859" t="s">
        <v>2160</v>
      </c>
      <c r="BU169" s="859" t="s">
        <v>2161</v>
      </c>
      <c r="BV169" s="859" t="s">
        <v>2162</v>
      </c>
      <c r="BX169" s="124">
        <v>1</v>
      </c>
      <c r="BY169" s="111" t="s">
        <v>2163</v>
      </c>
      <c r="BZ169" s="124" t="s">
        <v>2164</v>
      </c>
      <c r="CA169" s="203">
        <f t="shared" ref="CA169:CA178" si="61">IFERROR(BX169/AB169,"No reporta avance para el período")</f>
        <v>1</v>
      </c>
      <c r="CB169" s="320" t="str">
        <f t="shared" si="60"/>
        <v>Satisfactorio</v>
      </c>
      <c r="CC169" s="287">
        <v>12</v>
      </c>
      <c r="CD169" s="394" t="s">
        <v>103</v>
      </c>
      <c r="CE169" s="341">
        <f t="shared" si="59"/>
        <v>39360276</v>
      </c>
      <c r="CF169" s="341">
        <f t="shared" si="59"/>
        <v>3280023</v>
      </c>
      <c r="CG169" s="836">
        <v>13984246461.959999</v>
      </c>
      <c r="CH169" s="836">
        <v>13515441188.85</v>
      </c>
      <c r="CI169" s="836">
        <v>13414800357.940001</v>
      </c>
      <c r="CK169" s="672" t="s">
        <v>2126</v>
      </c>
      <c r="CL169" s="674" t="s">
        <v>2165</v>
      </c>
    </row>
    <row r="170" spans="2:90" ht="68.25" customHeight="1" x14ac:dyDescent="0.35">
      <c r="B170" s="553" t="s">
        <v>2108</v>
      </c>
      <c r="C170" s="60" t="s">
        <v>87</v>
      </c>
      <c r="D170" s="554" t="s">
        <v>2149</v>
      </c>
      <c r="E170" s="364" t="s">
        <v>2166</v>
      </c>
      <c r="F170" s="554" t="s">
        <v>275</v>
      </c>
      <c r="G170" s="374">
        <v>1</v>
      </c>
      <c r="H170" s="554" t="s">
        <v>2167</v>
      </c>
      <c r="I170" s="554" t="s">
        <v>212</v>
      </c>
      <c r="J170" s="554" t="s">
        <v>2168</v>
      </c>
      <c r="K170" s="539" t="s">
        <v>119</v>
      </c>
      <c r="L170" s="554" t="s">
        <v>2169</v>
      </c>
      <c r="M170" s="554" t="s">
        <v>96</v>
      </c>
      <c r="N170" s="557">
        <v>44928</v>
      </c>
      <c r="O170" s="558">
        <v>45289</v>
      </c>
      <c r="P170" s="559" t="s">
        <v>419</v>
      </c>
      <c r="Q170" s="574">
        <v>1</v>
      </c>
      <c r="R170" s="575">
        <v>1</v>
      </c>
      <c r="S170" s="374">
        <v>1</v>
      </c>
      <c r="T170" s="575">
        <v>1</v>
      </c>
      <c r="U170" s="374">
        <v>1</v>
      </c>
      <c r="V170" s="575">
        <v>1</v>
      </c>
      <c r="W170" s="374">
        <v>1</v>
      </c>
      <c r="X170" s="575">
        <v>1</v>
      </c>
      <c r="Y170" s="374">
        <v>1</v>
      </c>
      <c r="Z170" s="575">
        <v>1</v>
      </c>
      <c r="AA170" s="374">
        <v>1</v>
      </c>
      <c r="AB170" s="576">
        <v>1</v>
      </c>
      <c r="AC170" s="562" t="s">
        <v>1289</v>
      </c>
      <c r="AD170" s="562" t="s">
        <v>1119</v>
      </c>
      <c r="AE170" s="562" t="s">
        <v>406</v>
      </c>
      <c r="AF170" s="563" t="s">
        <v>104</v>
      </c>
      <c r="AG170" s="564" t="s">
        <v>104</v>
      </c>
      <c r="AH170" s="577">
        <v>156256188</v>
      </c>
      <c r="AI170" s="995"/>
      <c r="AJ170" s="1168"/>
      <c r="AK170" s="230">
        <v>1</v>
      </c>
      <c r="AL170" s="176" t="s">
        <v>2154</v>
      </c>
      <c r="AM170" s="176" t="s">
        <v>2170</v>
      </c>
      <c r="AN170" s="274">
        <f t="shared" si="42"/>
        <v>1</v>
      </c>
      <c r="AO170" s="73" t="str">
        <f t="shared" si="48"/>
        <v>Satisfactorio</v>
      </c>
      <c r="AP170" s="578">
        <v>1</v>
      </c>
      <c r="AQ170" s="166"/>
      <c r="AR170" s="552">
        <v>156256188</v>
      </c>
      <c r="AS170" s="552">
        <v>13021349</v>
      </c>
      <c r="AT170" s="997"/>
      <c r="AU170" s="993"/>
      <c r="AV170" s="993"/>
      <c r="AW170" s="1185"/>
      <c r="AX170" s="230">
        <v>1</v>
      </c>
      <c r="AY170" s="737" t="s">
        <v>2171</v>
      </c>
      <c r="AZ170" s="566" t="s">
        <v>2172</v>
      </c>
      <c r="BA170" s="76">
        <f t="shared" si="46"/>
        <v>1</v>
      </c>
      <c r="BB170" s="77" t="str">
        <f t="shared" si="49"/>
        <v>Satisfactorio</v>
      </c>
      <c r="BC170" s="578">
        <v>1</v>
      </c>
      <c r="BD170" s="103" t="s">
        <v>103</v>
      </c>
      <c r="BE170" s="278">
        <v>156256188</v>
      </c>
      <c r="BF170" s="278">
        <v>78128094</v>
      </c>
      <c r="BG170" s="993"/>
      <c r="BH170" s="993"/>
      <c r="BI170" s="993"/>
      <c r="BJ170" s="991"/>
      <c r="BK170" s="173">
        <v>1</v>
      </c>
      <c r="BL170" s="111" t="s">
        <v>2173</v>
      </c>
      <c r="BM170" s="111" t="s">
        <v>2174</v>
      </c>
      <c r="BN170" s="76">
        <f t="shared" si="58"/>
        <v>1</v>
      </c>
      <c r="BO170" s="77" t="str">
        <f t="shared" si="44"/>
        <v>Satisfactorio</v>
      </c>
      <c r="BP170" s="88">
        <v>1</v>
      </c>
      <c r="BQ170" s="81" t="s">
        <v>103</v>
      </c>
      <c r="BR170" s="106">
        <v>156256188</v>
      </c>
      <c r="BS170" s="106">
        <v>117192141</v>
      </c>
      <c r="BT170" s="890"/>
      <c r="BU170" s="890"/>
      <c r="BV170" s="890"/>
      <c r="BX170" s="173">
        <v>1</v>
      </c>
      <c r="BY170" s="111" t="s">
        <v>2175</v>
      </c>
      <c r="BZ170" s="111" t="s">
        <v>2176</v>
      </c>
      <c r="CA170" s="203">
        <f t="shared" si="61"/>
        <v>1</v>
      </c>
      <c r="CB170" s="320" t="str">
        <f t="shared" si="60"/>
        <v>Satisfactorio</v>
      </c>
      <c r="CC170" s="204">
        <v>1</v>
      </c>
      <c r="CD170" s="394" t="s">
        <v>103</v>
      </c>
      <c r="CE170" s="341">
        <f t="shared" si="59"/>
        <v>156256188</v>
      </c>
      <c r="CF170" s="341">
        <f t="shared" si="59"/>
        <v>13021349</v>
      </c>
      <c r="CG170" s="837"/>
      <c r="CH170" s="837"/>
      <c r="CI170" s="837"/>
      <c r="CK170" s="672" t="s">
        <v>2126</v>
      </c>
      <c r="CL170" s="674" t="s">
        <v>2177</v>
      </c>
    </row>
    <row r="171" spans="2:90" ht="220" customHeight="1" x14ac:dyDescent="0.35">
      <c r="B171" s="553" t="s">
        <v>2108</v>
      </c>
      <c r="C171" s="60" t="s">
        <v>87</v>
      </c>
      <c r="D171" s="554" t="s">
        <v>2149</v>
      </c>
      <c r="E171" s="364" t="s">
        <v>2178</v>
      </c>
      <c r="F171" s="554" t="s">
        <v>275</v>
      </c>
      <c r="G171" s="579">
        <v>3</v>
      </c>
      <c r="H171" s="554" t="s">
        <v>2179</v>
      </c>
      <c r="I171" s="556" t="s">
        <v>92</v>
      </c>
      <c r="J171" s="554" t="s">
        <v>2180</v>
      </c>
      <c r="K171" s="554" t="s">
        <v>729</v>
      </c>
      <c r="L171" s="556" t="s">
        <v>2181</v>
      </c>
      <c r="M171" s="554" t="s">
        <v>936</v>
      </c>
      <c r="N171" s="557">
        <v>44936</v>
      </c>
      <c r="O171" s="558">
        <v>45289</v>
      </c>
      <c r="P171" s="559" t="s">
        <v>121</v>
      </c>
      <c r="Q171" s="372" t="s">
        <v>263</v>
      </c>
      <c r="R171" s="560" t="s">
        <v>263</v>
      </c>
      <c r="S171" s="372" t="s">
        <v>263</v>
      </c>
      <c r="T171" s="560" t="s">
        <v>263</v>
      </c>
      <c r="U171" s="372" t="s">
        <v>263</v>
      </c>
      <c r="V171" s="560" t="s">
        <v>263</v>
      </c>
      <c r="W171" s="372" t="s">
        <v>263</v>
      </c>
      <c r="X171" s="560" t="s">
        <v>263</v>
      </c>
      <c r="Y171" s="372" t="s">
        <v>263</v>
      </c>
      <c r="Z171" s="560" t="s">
        <v>263</v>
      </c>
      <c r="AA171" s="372" t="s">
        <v>263</v>
      </c>
      <c r="AB171" s="546">
        <v>3</v>
      </c>
      <c r="AC171" s="562" t="s">
        <v>1289</v>
      </c>
      <c r="AD171" s="562" t="s">
        <v>1119</v>
      </c>
      <c r="AE171" s="562" t="s">
        <v>406</v>
      </c>
      <c r="AF171" s="563" t="s">
        <v>104</v>
      </c>
      <c r="AG171" s="564" t="s">
        <v>104</v>
      </c>
      <c r="AH171" s="580">
        <v>46968640</v>
      </c>
      <c r="AI171" s="1000"/>
      <c r="AJ171" s="1168"/>
      <c r="AK171" s="722">
        <v>0</v>
      </c>
      <c r="AL171" s="571" t="s">
        <v>103</v>
      </c>
      <c r="AM171" s="572" t="s">
        <v>103</v>
      </c>
      <c r="AN171" s="164" t="str">
        <f t="shared" si="42"/>
        <v>No reporta avance para el período</v>
      </c>
      <c r="AO171" s="73" t="str">
        <f t="shared" si="48"/>
        <v>No Aplica</v>
      </c>
      <c r="AP171" s="581">
        <v>0</v>
      </c>
      <c r="AQ171" s="166"/>
      <c r="AR171" s="552">
        <v>0</v>
      </c>
      <c r="AS171" s="552">
        <v>0</v>
      </c>
      <c r="AT171" s="998"/>
      <c r="AU171" s="994"/>
      <c r="AV171" s="994"/>
      <c r="AW171" s="1185"/>
      <c r="AX171" s="570">
        <v>0</v>
      </c>
      <c r="AY171" s="571" t="s">
        <v>103</v>
      </c>
      <c r="AZ171" s="572" t="s">
        <v>103</v>
      </c>
      <c r="BA171" s="477" t="str">
        <f t="shared" si="46"/>
        <v>No reporta avance para el período</v>
      </c>
      <c r="BB171" s="77" t="str">
        <f t="shared" si="49"/>
        <v>No Aplica</v>
      </c>
      <c r="BC171" s="565">
        <v>0</v>
      </c>
      <c r="BD171" s="103" t="s">
        <v>103</v>
      </c>
      <c r="BE171" s="582">
        <v>46968640</v>
      </c>
      <c r="BF171" s="282">
        <v>0</v>
      </c>
      <c r="BG171" s="994"/>
      <c r="BH171" s="994"/>
      <c r="BI171" s="994"/>
      <c r="BJ171" s="991"/>
      <c r="BK171" s="124">
        <v>0</v>
      </c>
      <c r="BL171" s="111" t="s">
        <v>2182</v>
      </c>
      <c r="BM171" s="124" t="s">
        <v>103</v>
      </c>
      <c r="BN171" s="76" t="str">
        <f t="shared" si="58"/>
        <v>No reporta avance para el período</v>
      </c>
      <c r="BO171" s="77" t="str">
        <f t="shared" si="44"/>
        <v>No Aplica</v>
      </c>
      <c r="BP171" s="80">
        <f>+IFERROR(SUM($AK171,$AX171,$BK171,$BX171,#REF!,$CU171,$DH171,$DU171,$EH171),0)</f>
        <v>0</v>
      </c>
      <c r="BQ171" s="110" t="s">
        <v>734</v>
      </c>
      <c r="BR171" s="106">
        <v>0</v>
      </c>
      <c r="BS171" s="106">
        <v>0</v>
      </c>
      <c r="BT171" s="860"/>
      <c r="BU171" s="860"/>
      <c r="BV171" s="860"/>
      <c r="BX171" s="290">
        <v>3</v>
      </c>
      <c r="BY171" s="111" t="s">
        <v>2183</v>
      </c>
      <c r="BZ171" s="111" t="s">
        <v>2184</v>
      </c>
      <c r="CA171" s="203">
        <f t="shared" si="61"/>
        <v>1</v>
      </c>
      <c r="CB171" s="320" t="str">
        <f t="shared" si="60"/>
        <v>Satisfactorio</v>
      </c>
      <c r="CC171" s="287">
        <f>+IFERROR(SUM($AK171,$AX171,$BK171,$BX171,$CJ171,$CS171,$DF171,$DR171,$ED171,$EQ171,$FD171,$FQ171),0)</f>
        <v>3</v>
      </c>
      <c r="CD171" s="394" t="s">
        <v>103</v>
      </c>
      <c r="CE171" s="341">
        <f t="shared" si="59"/>
        <v>0</v>
      </c>
      <c r="CF171" s="341">
        <f t="shared" si="59"/>
        <v>0</v>
      </c>
      <c r="CG171" s="838"/>
      <c r="CH171" s="838"/>
      <c r="CI171" s="838"/>
      <c r="CK171" s="672" t="s">
        <v>2126</v>
      </c>
      <c r="CL171" s="674" t="s">
        <v>2667</v>
      </c>
    </row>
    <row r="172" spans="2:90" ht="142.5" customHeight="1" x14ac:dyDescent="0.35">
      <c r="B172" s="553" t="s">
        <v>2108</v>
      </c>
      <c r="C172" s="60" t="s">
        <v>87</v>
      </c>
      <c r="D172" s="554" t="s">
        <v>2185</v>
      </c>
      <c r="E172" s="364" t="s">
        <v>2186</v>
      </c>
      <c r="F172" s="554" t="s">
        <v>275</v>
      </c>
      <c r="G172" s="583">
        <v>1</v>
      </c>
      <c r="H172" s="554" t="s">
        <v>2187</v>
      </c>
      <c r="I172" s="556" t="s">
        <v>212</v>
      </c>
      <c r="J172" s="554" t="s">
        <v>2188</v>
      </c>
      <c r="K172" s="554" t="s">
        <v>119</v>
      </c>
      <c r="L172" s="556" t="s">
        <v>2189</v>
      </c>
      <c r="M172" s="554" t="s">
        <v>96</v>
      </c>
      <c r="N172" s="557">
        <v>44927</v>
      </c>
      <c r="O172" s="558">
        <v>45289</v>
      </c>
      <c r="P172" s="559" t="s">
        <v>419</v>
      </c>
      <c r="Q172" s="574">
        <v>1</v>
      </c>
      <c r="R172" s="575">
        <v>1</v>
      </c>
      <c r="S172" s="574">
        <v>1</v>
      </c>
      <c r="T172" s="575">
        <v>1</v>
      </c>
      <c r="U172" s="574">
        <v>1</v>
      </c>
      <c r="V172" s="575">
        <v>1</v>
      </c>
      <c r="W172" s="574">
        <v>1</v>
      </c>
      <c r="X172" s="575">
        <v>1</v>
      </c>
      <c r="Y172" s="574">
        <v>1</v>
      </c>
      <c r="Z172" s="575">
        <v>1</v>
      </c>
      <c r="AA172" s="574">
        <v>1</v>
      </c>
      <c r="AB172" s="584">
        <v>1</v>
      </c>
      <c r="AC172" s="562" t="s">
        <v>1289</v>
      </c>
      <c r="AD172" s="562" t="s">
        <v>1119</v>
      </c>
      <c r="AE172" s="562" t="s">
        <v>406</v>
      </c>
      <c r="AF172" s="563" t="s">
        <v>104</v>
      </c>
      <c r="AG172" s="564" t="s">
        <v>104</v>
      </c>
      <c r="AH172" s="580">
        <v>0</v>
      </c>
      <c r="AI172" s="585">
        <v>9702455898</v>
      </c>
      <c r="AJ172" s="1168"/>
      <c r="AK172" s="230">
        <v>1</v>
      </c>
      <c r="AL172" s="342" t="s">
        <v>2190</v>
      </c>
      <c r="AM172" s="342" t="s">
        <v>2191</v>
      </c>
      <c r="AN172" s="274">
        <f t="shared" si="42"/>
        <v>1</v>
      </c>
      <c r="AO172" s="73" t="str">
        <f t="shared" si="48"/>
        <v>Satisfactorio</v>
      </c>
      <c r="AP172" s="578">
        <v>1</v>
      </c>
      <c r="AQ172" s="166"/>
      <c r="AR172" s="552">
        <v>0</v>
      </c>
      <c r="AS172" s="552">
        <v>0</v>
      </c>
      <c r="AT172" s="586">
        <v>9702455898</v>
      </c>
      <c r="AU172" s="552">
        <v>7330447012.5600004</v>
      </c>
      <c r="AV172" s="552">
        <v>1322949620.6400001</v>
      </c>
      <c r="AW172" s="1185"/>
      <c r="AX172" s="230">
        <v>1</v>
      </c>
      <c r="AY172" s="176" t="s">
        <v>2192</v>
      </c>
      <c r="AZ172" s="176" t="s">
        <v>2191</v>
      </c>
      <c r="BA172" s="76">
        <f t="shared" si="46"/>
        <v>1</v>
      </c>
      <c r="BB172" s="77" t="str">
        <f t="shared" si="49"/>
        <v>Satisfactorio</v>
      </c>
      <c r="BC172" s="578">
        <v>1</v>
      </c>
      <c r="BD172" s="103" t="s">
        <v>103</v>
      </c>
      <c r="BE172" s="278">
        <v>0</v>
      </c>
      <c r="BF172" s="278">
        <v>0</v>
      </c>
      <c r="BG172" s="277">
        <v>9927464751.3799992</v>
      </c>
      <c r="BH172" s="277">
        <v>7526137737.0600004</v>
      </c>
      <c r="BI172" s="277">
        <v>3866425319.48</v>
      </c>
      <c r="BK172" s="173">
        <v>1</v>
      </c>
      <c r="BL172" s="111" t="s">
        <v>2193</v>
      </c>
      <c r="BM172" s="111" t="s">
        <v>2194</v>
      </c>
      <c r="BN172" s="76">
        <f t="shared" si="58"/>
        <v>1</v>
      </c>
      <c r="BO172" s="77" t="str">
        <f t="shared" si="44"/>
        <v>Satisfactorio</v>
      </c>
      <c r="BP172" s="88">
        <v>1</v>
      </c>
      <c r="BQ172" s="81" t="s">
        <v>103</v>
      </c>
      <c r="BR172" s="106">
        <v>0</v>
      </c>
      <c r="BS172" s="106">
        <v>0</v>
      </c>
      <c r="BT172" s="106" t="s">
        <v>2195</v>
      </c>
      <c r="BU172" s="106" t="s">
        <v>2196</v>
      </c>
      <c r="BV172" s="106" t="s">
        <v>2197</v>
      </c>
      <c r="BX172" s="173">
        <v>1</v>
      </c>
      <c r="BY172" s="111" t="s">
        <v>2198</v>
      </c>
      <c r="BZ172" s="111" t="s">
        <v>2199</v>
      </c>
      <c r="CA172" s="203">
        <f t="shared" si="61"/>
        <v>1</v>
      </c>
      <c r="CB172" s="320" t="str">
        <f t="shared" si="60"/>
        <v>Satisfactorio</v>
      </c>
      <c r="CC172" s="204">
        <v>1</v>
      </c>
      <c r="CD172" s="394" t="s">
        <v>103</v>
      </c>
      <c r="CE172" s="341">
        <f t="shared" si="59"/>
        <v>0</v>
      </c>
      <c r="CF172" s="341">
        <f t="shared" si="59"/>
        <v>0</v>
      </c>
      <c r="CG172" s="753">
        <v>7627586561.4300003</v>
      </c>
      <c r="CH172" s="809">
        <v>7511178665.7200003</v>
      </c>
      <c r="CI172" s="753">
        <v>7504691562.3199997</v>
      </c>
      <c r="CK172" s="672" t="s">
        <v>2126</v>
      </c>
      <c r="CL172" s="674" t="s">
        <v>2200</v>
      </c>
    </row>
    <row r="173" spans="2:90" ht="116.5" customHeight="1" x14ac:dyDescent="0.35">
      <c r="B173" s="553" t="s">
        <v>2108</v>
      </c>
      <c r="C173" s="60" t="s">
        <v>87</v>
      </c>
      <c r="D173" s="554" t="s">
        <v>88</v>
      </c>
      <c r="E173" s="364" t="s">
        <v>2201</v>
      </c>
      <c r="F173" s="554" t="s">
        <v>275</v>
      </c>
      <c r="G173" s="374">
        <v>1</v>
      </c>
      <c r="H173" s="554" t="s">
        <v>2202</v>
      </c>
      <c r="I173" s="556" t="s">
        <v>92</v>
      </c>
      <c r="J173" s="554" t="s">
        <v>2203</v>
      </c>
      <c r="K173" s="554" t="s">
        <v>119</v>
      </c>
      <c r="L173" s="556" t="s">
        <v>2204</v>
      </c>
      <c r="M173" s="554" t="s">
        <v>96</v>
      </c>
      <c r="N173" s="557">
        <v>44927</v>
      </c>
      <c r="O173" s="558">
        <v>45289</v>
      </c>
      <c r="P173" s="559" t="s">
        <v>419</v>
      </c>
      <c r="Q173" s="574">
        <v>1</v>
      </c>
      <c r="R173" s="575">
        <v>1</v>
      </c>
      <c r="S173" s="574">
        <v>1</v>
      </c>
      <c r="T173" s="575">
        <v>1</v>
      </c>
      <c r="U173" s="574">
        <v>1</v>
      </c>
      <c r="V173" s="575">
        <v>1</v>
      </c>
      <c r="W173" s="574">
        <v>1</v>
      </c>
      <c r="X173" s="575">
        <v>1</v>
      </c>
      <c r="Y173" s="574">
        <v>1</v>
      </c>
      <c r="Z173" s="575">
        <v>1</v>
      </c>
      <c r="AA173" s="574">
        <v>1</v>
      </c>
      <c r="AB173" s="584">
        <v>0.98</v>
      </c>
      <c r="AC173" s="562" t="s">
        <v>1289</v>
      </c>
      <c r="AD173" s="562" t="s">
        <v>1119</v>
      </c>
      <c r="AE173" s="562" t="s">
        <v>406</v>
      </c>
      <c r="AF173" s="563" t="s">
        <v>215</v>
      </c>
      <c r="AG173" s="564" t="s">
        <v>216</v>
      </c>
      <c r="AH173" s="580">
        <v>0</v>
      </c>
      <c r="AI173" s="995">
        <v>35027938574</v>
      </c>
      <c r="AJ173" s="1168"/>
      <c r="AK173" s="230">
        <v>1</v>
      </c>
      <c r="AL173" s="176" t="s">
        <v>2205</v>
      </c>
      <c r="AM173" s="258" t="s">
        <v>2206</v>
      </c>
      <c r="AN173" s="274">
        <f t="shared" si="42"/>
        <v>1</v>
      </c>
      <c r="AO173" s="73" t="str">
        <f t="shared" si="48"/>
        <v>Satisfactorio</v>
      </c>
      <c r="AP173" s="578">
        <v>1</v>
      </c>
      <c r="AQ173" s="166"/>
      <c r="AR173" s="552">
        <v>0</v>
      </c>
      <c r="AS173" s="552">
        <v>0</v>
      </c>
      <c r="AT173" s="997">
        <v>35027938574</v>
      </c>
      <c r="AU173" s="992">
        <v>27367092328.540001</v>
      </c>
      <c r="AV173" s="992">
        <v>5576685425.3100004</v>
      </c>
      <c r="AW173" s="1185"/>
      <c r="AX173" s="230">
        <v>1</v>
      </c>
      <c r="AY173" s="176" t="s">
        <v>2207</v>
      </c>
      <c r="AZ173" s="176" t="s">
        <v>2208</v>
      </c>
      <c r="BA173" s="76">
        <f t="shared" si="46"/>
        <v>1</v>
      </c>
      <c r="BB173" s="77" t="str">
        <f t="shared" si="49"/>
        <v>Satisfactorio</v>
      </c>
      <c r="BC173" s="578">
        <v>1</v>
      </c>
      <c r="BD173" s="103" t="s">
        <v>103</v>
      </c>
      <c r="BE173" s="278">
        <v>0</v>
      </c>
      <c r="BF173" s="278">
        <v>0</v>
      </c>
      <c r="BG173" s="992">
        <v>30509106806.370098</v>
      </c>
      <c r="BH173" s="992">
        <v>24295240271.490002</v>
      </c>
      <c r="BI173" s="992">
        <v>11700375314.525499</v>
      </c>
      <c r="BJ173" s="991"/>
      <c r="BK173" s="173">
        <v>1</v>
      </c>
      <c r="BL173" s="111" t="s">
        <v>2209</v>
      </c>
      <c r="BM173" s="111" t="s">
        <v>2210</v>
      </c>
      <c r="BN173" s="76">
        <f t="shared" si="58"/>
        <v>1</v>
      </c>
      <c r="BO173" s="77" t="str">
        <f t="shared" si="44"/>
        <v>Satisfactorio</v>
      </c>
      <c r="BP173" s="88">
        <v>1</v>
      </c>
      <c r="BQ173" s="81" t="s">
        <v>103</v>
      </c>
      <c r="BR173" s="106">
        <v>0</v>
      </c>
      <c r="BS173" s="106">
        <v>0</v>
      </c>
      <c r="BT173" s="859" t="s">
        <v>2211</v>
      </c>
      <c r="BU173" s="859" t="s">
        <v>2212</v>
      </c>
      <c r="BV173" s="859" t="s">
        <v>2213</v>
      </c>
      <c r="BX173" s="173">
        <v>0.98</v>
      </c>
      <c r="BY173" s="111" t="s">
        <v>2209</v>
      </c>
      <c r="BZ173" s="111" t="s">
        <v>2214</v>
      </c>
      <c r="CA173" s="203">
        <f t="shared" si="61"/>
        <v>1</v>
      </c>
      <c r="CB173" s="320" t="str">
        <f t="shared" si="60"/>
        <v>Satisfactorio</v>
      </c>
      <c r="CC173" s="204">
        <v>1</v>
      </c>
      <c r="CD173" s="571" t="s">
        <v>103</v>
      </c>
      <c r="CE173" s="341">
        <f t="shared" si="59"/>
        <v>0</v>
      </c>
      <c r="CF173" s="341">
        <f t="shared" si="59"/>
        <v>0</v>
      </c>
      <c r="CG173" s="836">
        <v>25747174613.790001</v>
      </c>
      <c r="CH173" s="836">
        <v>25045404747.080002</v>
      </c>
      <c r="CI173" s="836">
        <v>24774341803.279999</v>
      </c>
      <c r="CK173" s="672" t="s">
        <v>2126</v>
      </c>
      <c r="CL173" s="674" t="s">
        <v>2668</v>
      </c>
    </row>
    <row r="174" spans="2:90" ht="67.5" customHeight="1" x14ac:dyDescent="0.35">
      <c r="B174" s="553" t="s">
        <v>2108</v>
      </c>
      <c r="C174" s="60" t="s">
        <v>87</v>
      </c>
      <c r="D174" s="554" t="s">
        <v>88</v>
      </c>
      <c r="E174" s="364" t="s">
        <v>2215</v>
      </c>
      <c r="F174" s="554" t="s">
        <v>275</v>
      </c>
      <c r="G174" s="374">
        <v>1</v>
      </c>
      <c r="H174" s="554" t="s">
        <v>2216</v>
      </c>
      <c r="I174" s="556" t="s">
        <v>92</v>
      </c>
      <c r="J174" s="554" t="s">
        <v>2203</v>
      </c>
      <c r="K174" s="554" t="s">
        <v>119</v>
      </c>
      <c r="L174" s="556" t="s">
        <v>2217</v>
      </c>
      <c r="M174" s="554" t="s">
        <v>96</v>
      </c>
      <c r="N174" s="557">
        <v>44928</v>
      </c>
      <c r="O174" s="558">
        <v>45289</v>
      </c>
      <c r="P174" s="559" t="s">
        <v>561</v>
      </c>
      <c r="Q174" s="372" t="s">
        <v>263</v>
      </c>
      <c r="R174" s="560" t="s">
        <v>263</v>
      </c>
      <c r="S174" s="372" t="s">
        <v>263</v>
      </c>
      <c r="T174" s="560" t="s">
        <v>263</v>
      </c>
      <c r="U174" s="372" t="s">
        <v>263</v>
      </c>
      <c r="V174" s="575">
        <v>0.5</v>
      </c>
      <c r="W174" s="372" t="s">
        <v>263</v>
      </c>
      <c r="X174" s="560" t="s">
        <v>263</v>
      </c>
      <c r="Y174" s="372" t="s">
        <v>263</v>
      </c>
      <c r="Z174" s="560" t="s">
        <v>263</v>
      </c>
      <c r="AA174" s="372" t="s">
        <v>263</v>
      </c>
      <c r="AB174" s="584">
        <v>1</v>
      </c>
      <c r="AC174" s="562" t="s">
        <v>1289</v>
      </c>
      <c r="AD174" s="562" t="s">
        <v>1119</v>
      </c>
      <c r="AE174" s="562" t="s">
        <v>406</v>
      </c>
      <c r="AF174" s="563" t="s">
        <v>104</v>
      </c>
      <c r="AG174" s="564" t="s">
        <v>104</v>
      </c>
      <c r="AH174" s="580">
        <v>0</v>
      </c>
      <c r="AI174" s="1000"/>
      <c r="AJ174" s="1168"/>
      <c r="AK174" s="230">
        <v>0</v>
      </c>
      <c r="AL174" s="571" t="s">
        <v>103</v>
      </c>
      <c r="AM174" s="572" t="s">
        <v>103</v>
      </c>
      <c r="AN174" s="164" t="str">
        <f t="shared" si="42"/>
        <v>No reporta avance para el período</v>
      </c>
      <c r="AO174" s="73" t="str">
        <f t="shared" si="48"/>
        <v>No Aplica</v>
      </c>
      <c r="AP174" s="568">
        <v>0</v>
      </c>
      <c r="AQ174" s="166"/>
      <c r="AR174" s="552">
        <v>0</v>
      </c>
      <c r="AS174" s="552">
        <v>0</v>
      </c>
      <c r="AT174" s="998"/>
      <c r="AU174" s="994"/>
      <c r="AV174" s="994"/>
      <c r="AW174" s="1185"/>
      <c r="AX174" s="230">
        <v>0.5</v>
      </c>
      <c r="AY174" s="176" t="s">
        <v>2218</v>
      </c>
      <c r="AZ174" s="176" t="s">
        <v>2219</v>
      </c>
      <c r="BA174" s="76">
        <f t="shared" si="46"/>
        <v>1</v>
      </c>
      <c r="BB174" s="77" t="str">
        <f>IF(ISTEXT(BA174),"No Aplica",IF(BA174&lt;=60%,"Bajo",IF(BA174&gt;=95%,"Satisfactorio",IF(BA174&gt;60%,"Medio",IF(BA174&lt;95%,"Medio",0)))))</f>
        <v>Satisfactorio</v>
      </c>
      <c r="BC174" s="578">
        <v>0.5</v>
      </c>
      <c r="BD174" s="103" t="s">
        <v>103</v>
      </c>
      <c r="BE174" s="278">
        <v>0</v>
      </c>
      <c r="BF174" s="278">
        <v>0</v>
      </c>
      <c r="BG174" s="994"/>
      <c r="BH174" s="994"/>
      <c r="BI174" s="994"/>
      <c r="BJ174" s="991"/>
      <c r="BK174" s="173">
        <v>0</v>
      </c>
      <c r="BL174" s="124" t="s">
        <v>103</v>
      </c>
      <c r="BM174" s="124" t="s">
        <v>103</v>
      </c>
      <c r="BN174" s="76" t="str">
        <f>IFERROR(BK174/#REF!,"No reporta avance para el período")</f>
        <v>No reporta avance para el período</v>
      </c>
      <c r="BO174" s="77" t="str">
        <f t="shared" si="44"/>
        <v>No Aplica</v>
      </c>
      <c r="BP174" s="88">
        <f>+IFERROR(SUM($AK174,$AX174,$BK174,$BX174,#REF!,$CU174,$DH174,$DU174,$EH174),0)</f>
        <v>0</v>
      </c>
      <c r="BQ174" s="81" t="s">
        <v>103</v>
      </c>
      <c r="BR174" s="106">
        <v>0</v>
      </c>
      <c r="BS174" s="106">
        <v>0</v>
      </c>
      <c r="BT174" s="860"/>
      <c r="BU174" s="860"/>
      <c r="BV174" s="860"/>
      <c r="BX174" s="173">
        <v>1</v>
      </c>
      <c r="BY174" s="111" t="s">
        <v>2220</v>
      </c>
      <c r="BZ174" s="124" t="s">
        <v>2221</v>
      </c>
      <c r="CA174" s="203">
        <f t="shared" si="61"/>
        <v>1</v>
      </c>
      <c r="CB174" s="320" t="str">
        <f t="shared" si="60"/>
        <v>Satisfactorio</v>
      </c>
      <c r="CC174" s="204">
        <v>1</v>
      </c>
      <c r="CD174" s="571" t="s">
        <v>103</v>
      </c>
      <c r="CE174" s="341">
        <f t="shared" si="59"/>
        <v>0</v>
      </c>
      <c r="CF174" s="341">
        <f t="shared" si="59"/>
        <v>0</v>
      </c>
      <c r="CG174" s="838"/>
      <c r="CH174" s="838"/>
      <c r="CI174" s="838"/>
      <c r="CK174" s="672" t="s">
        <v>2126</v>
      </c>
      <c r="CL174" s="674" t="s">
        <v>2222</v>
      </c>
    </row>
    <row r="175" spans="2:90" ht="95.25" customHeight="1" x14ac:dyDescent="0.35">
      <c r="B175" s="553" t="s">
        <v>2108</v>
      </c>
      <c r="C175" s="60" t="s">
        <v>87</v>
      </c>
      <c r="D175" s="554" t="s">
        <v>2223</v>
      </c>
      <c r="E175" s="364" t="s">
        <v>2224</v>
      </c>
      <c r="F175" s="554" t="s">
        <v>275</v>
      </c>
      <c r="G175" s="374">
        <v>1</v>
      </c>
      <c r="H175" s="554" t="s">
        <v>2225</v>
      </c>
      <c r="I175" s="556" t="s">
        <v>212</v>
      </c>
      <c r="J175" s="554" t="s">
        <v>2226</v>
      </c>
      <c r="K175" s="554" t="s">
        <v>119</v>
      </c>
      <c r="L175" s="556" t="s">
        <v>2217</v>
      </c>
      <c r="M175" s="554" t="s">
        <v>96</v>
      </c>
      <c r="N175" s="557">
        <v>44986</v>
      </c>
      <c r="O175" s="558">
        <v>45261</v>
      </c>
      <c r="P175" s="559" t="s">
        <v>159</v>
      </c>
      <c r="Q175" s="372" t="s">
        <v>263</v>
      </c>
      <c r="R175" s="560" t="s">
        <v>263</v>
      </c>
      <c r="S175" s="574">
        <v>1</v>
      </c>
      <c r="T175" s="560" t="s">
        <v>263</v>
      </c>
      <c r="U175" s="372" t="s">
        <v>263</v>
      </c>
      <c r="V175" s="575">
        <v>1</v>
      </c>
      <c r="W175" s="372" t="s">
        <v>263</v>
      </c>
      <c r="X175" s="560" t="s">
        <v>263</v>
      </c>
      <c r="Y175" s="574">
        <v>1</v>
      </c>
      <c r="Z175" s="560" t="s">
        <v>263</v>
      </c>
      <c r="AA175" s="372" t="s">
        <v>263</v>
      </c>
      <c r="AB175" s="584">
        <v>1</v>
      </c>
      <c r="AC175" s="562" t="s">
        <v>1289</v>
      </c>
      <c r="AD175" s="562" t="s">
        <v>1119</v>
      </c>
      <c r="AE175" s="562" t="s">
        <v>406</v>
      </c>
      <c r="AF175" s="563" t="s">
        <v>104</v>
      </c>
      <c r="AG175" s="564" t="s">
        <v>104</v>
      </c>
      <c r="AH175" s="580">
        <v>42000000</v>
      </c>
      <c r="AI175" s="999">
        <v>7363930132</v>
      </c>
      <c r="AJ175" s="1168"/>
      <c r="AK175" s="230">
        <v>0</v>
      </c>
      <c r="AL175" s="587" t="s">
        <v>103</v>
      </c>
      <c r="AM175" s="588" t="s">
        <v>103</v>
      </c>
      <c r="AN175" s="296">
        <f t="shared" si="42"/>
        <v>0</v>
      </c>
      <c r="AO175" s="73" t="str">
        <f t="shared" si="48"/>
        <v>Bajo</v>
      </c>
      <c r="AP175" s="568">
        <v>0</v>
      </c>
      <c r="AQ175" s="118" t="s">
        <v>2227</v>
      </c>
      <c r="AR175" s="552">
        <v>42000000</v>
      </c>
      <c r="AS175" s="552">
        <v>10500000</v>
      </c>
      <c r="AT175" s="1001">
        <v>7363930132</v>
      </c>
      <c r="AU175" s="992">
        <v>6102937918.1400003</v>
      </c>
      <c r="AV175" s="992">
        <v>1591989560.3299999</v>
      </c>
      <c r="AW175" s="1185"/>
      <c r="AX175" s="230">
        <v>1</v>
      </c>
      <c r="AY175" s="176" t="s">
        <v>2228</v>
      </c>
      <c r="AZ175" s="176" t="s">
        <v>2229</v>
      </c>
      <c r="BA175" s="76">
        <f t="shared" si="46"/>
        <v>1</v>
      </c>
      <c r="BB175" s="77" t="str">
        <f t="shared" si="49"/>
        <v>Satisfactorio</v>
      </c>
      <c r="BC175" s="578">
        <v>1</v>
      </c>
      <c r="BD175" s="103" t="s">
        <v>103</v>
      </c>
      <c r="BE175" s="278">
        <v>42000000</v>
      </c>
      <c r="BF175" s="278">
        <v>21000000</v>
      </c>
      <c r="BG175" s="992">
        <v>7269795452.3999996</v>
      </c>
      <c r="BH175" s="992">
        <v>6084374650.6899996</v>
      </c>
      <c r="BI175" s="992">
        <v>3216819302.4699998</v>
      </c>
      <c r="BJ175" s="991"/>
      <c r="BK175" s="173">
        <v>1</v>
      </c>
      <c r="BL175" s="111" t="s">
        <v>2230</v>
      </c>
      <c r="BM175" s="111" t="s">
        <v>2231</v>
      </c>
      <c r="BN175" s="76">
        <f t="shared" ref="BN175:BN186" si="62">IFERROR(BK175/Y175,"No reporta avance para el período")</f>
        <v>1</v>
      </c>
      <c r="BO175" s="77" t="str">
        <f t="shared" si="44"/>
        <v>Satisfactorio</v>
      </c>
      <c r="BP175" s="88">
        <v>1</v>
      </c>
      <c r="BQ175" s="81" t="s">
        <v>103</v>
      </c>
      <c r="BR175" s="106">
        <v>42000000</v>
      </c>
      <c r="BS175" s="106">
        <v>31500000</v>
      </c>
      <c r="BT175" s="859" t="s">
        <v>2232</v>
      </c>
      <c r="BU175" s="859" t="s">
        <v>2233</v>
      </c>
      <c r="BV175" s="859" t="s">
        <v>2234</v>
      </c>
      <c r="BX175" s="173">
        <v>1</v>
      </c>
      <c r="BY175" s="111" t="s">
        <v>2235</v>
      </c>
      <c r="BZ175" s="111" t="s">
        <v>2236</v>
      </c>
      <c r="CA175" s="203">
        <f t="shared" si="61"/>
        <v>1</v>
      </c>
      <c r="CB175" s="320" t="str">
        <f t="shared" si="60"/>
        <v>Satisfactorio</v>
      </c>
      <c r="CC175" s="204">
        <v>1</v>
      </c>
      <c r="CD175" s="571" t="s">
        <v>103</v>
      </c>
      <c r="CE175" s="341">
        <f t="shared" si="59"/>
        <v>42000000</v>
      </c>
      <c r="CF175" s="341">
        <f t="shared" si="59"/>
        <v>10500000</v>
      </c>
      <c r="CG175" s="836">
        <v>6247890355.1400003</v>
      </c>
      <c r="CH175" s="836">
        <v>6161211321.6700001</v>
      </c>
      <c r="CI175" s="836">
        <v>6138921981.6300001</v>
      </c>
      <c r="CK175" s="672" t="s">
        <v>2126</v>
      </c>
      <c r="CL175" s="674" t="s">
        <v>2669</v>
      </c>
    </row>
    <row r="176" spans="2:90" ht="86.25" customHeight="1" x14ac:dyDescent="0.35">
      <c r="B176" s="553" t="s">
        <v>2108</v>
      </c>
      <c r="C176" s="60" t="s">
        <v>87</v>
      </c>
      <c r="D176" s="554" t="s">
        <v>2223</v>
      </c>
      <c r="E176" s="364" t="s">
        <v>2237</v>
      </c>
      <c r="F176" s="554" t="s">
        <v>275</v>
      </c>
      <c r="G176" s="589">
        <v>1</v>
      </c>
      <c r="H176" s="590" t="s">
        <v>2238</v>
      </c>
      <c r="I176" s="554" t="s">
        <v>212</v>
      </c>
      <c r="J176" s="590" t="s">
        <v>2226</v>
      </c>
      <c r="K176" s="590" t="s">
        <v>119</v>
      </c>
      <c r="L176" s="590" t="s">
        <v>2217</v>
      </c>
      <c r="M176" s="554" t="s">
        <v>96</v>
      </c>
      <c r="N176" s="557">
        <v>44928</v>
      </c>
      <c r="O176" s="543">
        <v>45289</v>
      </c>
      <c r="P176" s="559" t="s">
        <v>419</v>
      </c>
      <c r="Q176" s="574">
        <v>1</v>
      </c>
      <c r="R176" s="575">
        <v>1</v>
      </c>
      <c r="S176" s="574">
        <v>1</v>
      </c>
      <c r="T176" s="575">
        <v>1</v>
      </c>
      <c r="U176" s="574">
        <v>1</v>
      </c>
      <c r="V176" s="575">
        <v>1</v>
      </c>
      <c r="W176" s="574">
        <v>1</v>
      </c>
      <c r="X176" s="575">
        <v>1</v>
      </c>
      <c r="Y176" s="574">
        <v>1</v>
      </c>
      <c r="Z176" s="575">
        <v>1</v>
      </c>
      <c r="AA176" s="574">
        <v>1</v>
      </c>
      <c r="AB176" s="584">
        <v>1</v>
      </c>
      <c r="AC176" s="562" t="s">
        <v>1289</v>
      </c>
      <c r="AD176" s="562" t="s">
        <v>1119</v>
      </c>
      <c r="AE176" s="562" t="s">
        <v>406</v>
      </c>
      <c r="AF176" s="563" t="s">
        <v>104</v>
      </c>
      <c r="AG176" s="564" t="s">
        <v>104</v>
      </c>
      <c r="AH176" s="580">
        <v>42000000</v>
      </c>
      <c r="AI176" s="995"/>
      <c r="AJ176" s="1168"/>
      <c r="AK176" s="230">
        <v>1</v>
      </c>
      <c r="AL176" s="342" t="s">
        <v>2239</v>
      </c>
      <c r="AM176" s="342" t="s">
        <v>2240</v>
      </c>
      <c r="AN176" s="274">
        <f t="shared" si="42"/>
        <v>1</v>
      </c>
      <c r="AO176" s="73" t="str">
        <f t="shared" si="48"/>
        <v>Satisfactorio</v>
      </c>
      <c r="AP176" s="578">
        <v>1</v>
      </c>
      <c r="AQ176" s="166"/>
      <c r="AR176" s="552">
        <v>42000000</v>
      </c>
      <c r="AS176" s="552">
        <v>3500000</v>
      </c>
      <c r="AT176" s="997"/>
      <c r="AU176" s="994"/>
      <c r="AV176" s="994"/>
      <c r="AW176" s="1185"/>
      <c r="AX176" s="230">
        <v>1</v>
      </c>
      <c r="AY176" s="176" t="s">
        <v>2241</v>
      </c>
      <c r="AZ176" s="573" t="s">
        <v>2242</v>
      </c>
      <c r="BA176" s="76">
        <f t="shared" si="46"/>
        <v>1</v>
      </c>
      <c r="BB176" s="77" t="str">
        <f t="shared" si="49"/>
        <v>Satisfactorio</v>
      </c>
      <c r="BC176" s="591">
        <v>1</v>
      </c>
      <c r="BD176" s="103" t="s">
        <v>103</v>
      </c>
      <c r="BE176" s="278">
        <v>42000000</v>
      </c>
      <c r="BF176" s="278">
        <v>21000000</v>
      </c>
      <c r="BG176" s="994"/>
      <c r="BH176" s="994"/>
      <c r="BI176" s="993"/>
      <c r="BJ176" s="991"/>
      <c r="BK176" s="173">
        <v>1</v>
      </c>
      <c r="BL176" s="111" t="s">
        <v>2243</v>
      </c>
      <c r="BM176" s="111" t="s">
        <v>2244</v>
      </c>
      <c r="BN176" s="76">
        <f t="shared" si="62"/>
        <v>1</v>
      </c>
      <c r="BO176" s="77" t="str">
        <f t="shared" si="44"/>
        <v>Satisfactorio</v>
      </c>
      <c r="BP176" s="88">
        <v>1</v>
      </c>
      <c r="BQ176" s="81" t="s">
        <v>103</v>
      </c>
      <c r="BR176" s="106">
        <v>42000000</v>
      </c>
      <c r="BS176" s="106">
        <v>31500000</v>
      </c>
      <c r="BT176" s="860"/>
      <c r="BU176" s="860"/>
      <c r="BV176" s="860"/>
      <c r="BX176" s="173">
        <v>1</v>
      </c>
      <c r="BY176" s="111" t="s">
        <v>2245</v>
      </c>
      <c r="BZ176" s="111" t="s">
        <v>2246</v>
      </c>
      <c r="CA176" s="203">
        <f t="shared" si="61"/>
        <v>1</v>
      </c>
      <c r="CB176" s="320" t="str">
        <f t="shared" si="60"/>
        <v>Satisfactorio</v>
      </c>
      <c r="CC176" s="204">
        <v>1</v>
      </c>
      <c r="CD176" s="394" t="s">
        <v>103</v>
      </c>
      <c r="CE176" s="341">
        <f t="shared" si="59"/>
        <v>42000000</v>
      </c>
      <c r="CF176" s="341">
        <f t="shared" si="59"/>
        <v>3500000</v>
      </c>
      <c r="CG176" s="838"/>
      <c r="CH176" s="838"/>
      <c r="CI176" s="838"/>
      <c r="CK176" s="672" t="s">
        <v>2126</v>
      </c>
      <c r="CL176" s="674" t="s">
        <v>2247</v>
      </c>
    </row>
    <row r="177" spans="2:90" ht="99" customHeight="1" x14ac:dyDescent="0.35">
      <c r="B177" s="592" t="s">
        <v>2108</v>
      </c>
      <c r="C177" s="60" t="s">
        <v>87</v>
      </c>
      <c r="D177" s="556" t="s">
        <v>2248</v>
      </c>
      <c r="E177" s="364" t="s">
        <v>2249</v>
      </c>
      <c r="F177" s="593" t="s">
        <v>275</v>
      </c>
      <c r="G177" s="594">
        <v>1</v>
      </c>
      <c r="H177" s="595" t="s">
        <v>2250</v>
      </c>
      <c r="I177" s="596" t="s">
        <v>92</v>
      </c>
      <c r="J177" s="541" t="s">
        <v>2251</v>
      </c>
      <c r="K177" s="597" t="s">
        <v>119</v>
      </c>
      <c r="L177" s="541" t="s">
        <v>2252</v>
      </c>
      <c r="M177" s="590" t="s">
        <v>96</v>
      </c>
      <c r="N177" s="557">
        <v>44928</v>
      </c>
      <c r="O177" s="598">
        <v>45289</v>
      </c>
      <c r="P177" s="599" t="s">
        <v>419</v>
      </c>
      <c r="Q177" s="600">
        <v>1</v>
      </c>
      <c r="R177" s="601">
        <v>1</v>
      </c>
      <c r="S177" s="600">
        <v>1</v>
      </c>
      <c r="T177" s="601">
        <v>1</v>
      </c>
      <c r="U177" s="600">
        <v>1</v>
      </c>
      <c r="V177" s="601">
        <v>1</v>
      </c>
      <c r="W177" s="600">
        <v>1</v>
      </c>
      <c r="X177" s="601">
        <v>1</v>
      </c>
      <c r="Y177" s="600">
        <v>1</v>
      </c>
      <c r="Z177" s="601">
        <v>1</v>
      </c>
      <c r="AA177" s="600">
        <v>1</v>
      </c>
      <c r="AB177" s="584">
        <v>1</v>
      </c>
      <c r="AC177" s="602" t="s">
        <v>1289</v>
      </c>
      <c r="AD177" s="603" t="s">
        <v>1119</v>
      </c>
      <c r="AE177" s="604" t="s">
        <v>406</v>
      </c>
      <c r="AF177" s="605" t="s">
        <v>104</v>
      </c>
      <c r="AG177" s="564" t="s">
        <v>104</v>
      </c>
      <c r="AH177" s="606">
        <v>78166140</v>
      </c>
      <c r="AI177" s="607">
        <v>410773349</v>
      </c>
      <c r="AJ177" s="1168"/>
      <c r="AK177" s="608">
        <v>1</v>
      </c>
      <c r="AL177" s="566" t="s">
        <v>2253</v>
      </c>
      <c r="AM177" s="566" t="s">
        <v>2254</v>
      </c>
      <c r="AN177" s="274">
        <f t="shared" si="42"/>
        <v>1</v>
      </c>
      <c r="AO177" s="73" t="str">
        <f t="shared" si="48"/>
        <v>Satisfactorio</v>
      </c>
      <c r="AP177" s="578">
        <v>1</v>
      </c>
      <c r="AQ177" s="166"/>
      <c r="AR177" s="552">
        <v>78166140</v>
      </c>
      <c r="AS177" s="552">
        <v>6513845</v>
      </c>
      <c r="AT177" s="609">
        <v>410773349</v>
      </c>
      <c r="AU177" s="552">
        <v>114504547.76000001</v>
      </c>
      <c r="AV177" s="552">
        <v>24676647.039999999</v>
      </c>
      <c r="AW177" s="1185"/>
      <c r="AX177" s="608">
        <v>1</v>
      </c>
      <c r="AY177" s="566" t="s">
        <v>2255</v>
      </c>
      <c r="AZ177" s="566" t="s">
        <v>2256</v>
      </c>
      <c r="BA177" s="76">
        <f t="shared" si="46"/>
        <v>1</v>
      </c>
      <c r="BB177" s="77" t="str">
        <f t="shared" si="49"/>
        <v>Satisfactorio</v>
      </c>
      <c r="BC177" s="578">
        <v>1</v>
      </c>
      <c r="BD177" s="103" t="s">
        <v>103</v>
      </c>
      <c r="BE177" s="278">
        <v>78166140</v>
      </c>
      <c r="BF177" s="278">
        <v>39083070</v>
      </c>
      <c r="BG177" s="277">
        <v>374721879.31244498</v>
      </c>
      <c r="BH177" s="277">
        <v>123052071.76000001</v>
      </c>
      <c r="BI177" s="732">
        <v>86853530.670000002</v>
      </c>
      <c r="BK177" s="173">
        <v>1</v>
      </c>
      <c r="BL177" s="111" t="s">
        <v>2257</v>
      </c>
      <c r="BM177" s="111" t="s">
        <v>2258</v>
      </c>
      <c r="BN177" s="76">
        <f t="shared" si="62"/>
        <v>1</v>
      </c>
      <c r="BO177" s="77" t="str">
        <f t="shared" si="44"/>
        <v>Satisfactorio</v>
      </c>
      <c r="BP177" s="88">
        <v>1</v>
      </c>
      <c r="BQ177" s="81" t="s">
        <v>103</v>
      </c>
      <c r="BR177" s="106">
        <v>78166140</v>
      </c>
      <c r="BS177" s="106">
        <v>58624605</v>
      </c>
      <c r="BT177" s="106" t="s">
        <v>2259</v>
      </c>
      <c r="BU177" s="106" t="s">
        <v>2260</v>
      </c>
      <c r="BV177" s="106" t="s">
        <v>2261</v>
      </c>
      <c r="BX177" s="173">
        <v>1</v>
      </c>
      <c r="BY177" s="111" t="s">
        <v>2262</v>
      </c>
      <c r="BZ177" s="111" t="s">
        <v>2263</v>
      </c>
      <c r="CA177" s="203">
        <f t="shared" si="61"/>
        <v>1</v>
      </c>
      <c r="CB177" s="320" t="str">
        <f t="shared" si="60"/>
        <v>Satisfactorio</v>
      </c>
      <c r="CC177" s="204">
        <v>1</v>
      </c>
      <c r="CD177" s="394" t="s">
        <v>103</v>
      </c>
      <c r="CE177" s="341">
        <f t="shared" si="59"/>
        <v>78166140</v>
      </c>
      <c r="CF177" s="341">
        <f t="shared" si="59"/>
        <v>6513845</v>
      </c>
      <c r="CG177" s="753">
        <v>367129791.56</v>
      </c>
      <c r="CH177" s="753">
        <v>354872260.56</v>
      </c>
      <c r="CI177" s="753">
        <v>350152738.06</v>
      </c>
      <c r="CK177" s="672" t="s">
        <v>2126</v>
      </c>
      <c r="CL177" s="674" t="s">
        <v>2670</v>
      </c>
    </row>
    <row r="178" spans="2:90" ht="78.75" customHeight="1" x14ac:dyDescent="0.35">
      <c r="B178" s="538" t="s">
        <v>2108</v>
      </c>
      <c r="C178" s="60" t="s">
        <v>87</v>
      </c>
      <c r="D178" s="554" t="s">
        <v>2264</v>
      </c>
      <c r="E178" s="364" t="s">
        <v>2265</v>
      </c>
      <c r="F178" s="540" t="s">
        <v>275</v>
      </c>
      <c r="G178" s="610">
        <v>1</v>
      </c>
      <c r="H178" s="611" t="s">
        <v>2266</v>
      </c>
      <c r="I178" s="540" t="s">
        <v>92</v>
      </c>
      <c r="J178" s="555" t="s">
        <v>2251</v>
      </c>
      <c r="K178" s="612" t="s">
        <v>119</v>
      </c>
      <c r="L178" s="555" t="s">
        <v>2252</v>
      </c>
      <c r="M178" s="539" t="s">
        <v>96</v>
      </c>
      <c r="N178" s="557">
        <v>44958</v>
      </c>
      <c r="O178" s="598">
        <v>45289</v>
      </c>
      <c r="P178" s="613" t="s">
        <v>121</v>
      </c>
      <c r="Q178" s="356" t="s">
        <v>263</v>
      </c>
      <c r="R178" s="545" t="s">
        <v>263</v>
      </c>
      <c r="S178" s="348" t="s">
        <v>263</v>
      </c>
      <c r="T178" s="545" t="s">
        <v>263</v>
      </c>
      <c r="U178" s="348" t="s">
        <v>263</v>
      </c>
      <c r="V178" s="545" t="s">
        <v>263</v>
      </c>
      <c r="W178" s="348" t="s">
        <v>263</v>
      </c>
      <c r="X178" s="545" t="s">
        <v>263</v>
      </c>
      <c r="Y178" s="348" t="s">
        <v>263</v>
      </c>
      <c r="Z178" s="545" t="s">
        <v>263</v>
      </c>
      <c r="AA178" s="348" t="s">
        <v>263</v>
      </c>
      <c r="AB178" s="584">
        <v>1</v>
      </c>
      <c r="AC178" s="547" t="s">
        <v>1289</v>
      </c>
      <c r="AD178" s="547" t="s">
        <v>1119</v>
      </c>
      <c r="AE178" s="547" t="s">
        <v>406</v>
      </c>
      <c r="AF178" s="563" t="s">
        <v>104</v>
      </c>
      <c r="AG178" s="564" t="s">
        <v>104</v>
      </c>
      <c r="AH178" s="580">
        <v>82926581</v>
      </c>
      <c r="AI178" s="680">
        <v>3056579223</v>
      </c>
      <c r="AJ178" s="1168"/>
      <c r="AK178" s="614">
        <v>0</v>
      </c>
      <c r="AL178" s="572" t="s">
        <v>103</v>
      </c>
      <c r="AM178" s="572" t="s">
        <v>103</v>
      </c>
      <c r="AN178" s="164" t="str">
        <f t="shared" si="42"/>
        <v>No reporta avance para el período</v>
      </c>
      <c r="AO178" s="73" t="str">
        <f t="shared" si="48"/>
        <v>No Aplica</v>
      </c>
      <c r="AP178" s="568">
        <v>0</v>
      </c>
      <c r="AQ178" s="166"/>
      <c r="AR178" s="552">
        <v>0</v>
      </c>
      <c r="AS178" s="552">
        <v>0</v>
      </c>
      <c r="AT178" s="681">
        <v>3056579223</v>
      </c>
      <c r="AU178" s="552">
        <v>0</v>
      </c>
      <c r="AV178" s="552">
        <v>0</v>
      </c>
      <c r="AW178" s="1185"/>
      <c r="AX178" s="614">
        <v>0</v>
      </c>
      <c r="AY178" s="572" t="s">
        <v>103</v>
      </c>
      <c r="AZ178" s="572" t="s">
        <v>103</v>
      </c>
      <c r="BA178" s="76" t="str">
        <f t="shared" si="46"/>
        <v>No reporta avance para el período</v>
      </c>
      <c r="BB178" s="77" t="str">
        <f t="shared" si="49"/>
        <v>No Aplica</v>
      </c>
      <c r="BC178" s="578">
        <v>0</v>
      </c>
      <c r="BD178" s="103" t="s">
        <v>103</v>
      </c>
      <c r="BE178" s="582">
        <v>82926581</v>
      </c>
      <c r="BF178" s="282">
        <v>0</v>
      </c>
      <c r="BG178" s="731">
        <v>3090253700.9499998</v>
      </c>
      <c r="BH178" s="731">
        <v>2060589990.5699999</v>
      </c>
      <c r="BI178" s="731">
        <v>967674371.25999999</v>
      </c>
      <c r="BJ178" s="733"/>
      <c r="BK178" s="173">
        <v>0</v>
      </c>
      <c r="BL178" s="111" t="s">
        <v>2267</v>
      </c>
      <c r="BM178" s="124" t="s">
        <v>103</v>
      </c>
      <c r="BN178" s="76" t="str">
        <f t="shared" si="62"/>
        <v>No reporta avance para el período</v>
      </c>
      <c r="BO178" s="77" t="str">
        <f t="shared" si="44"/>
        <v>No Aplica</v>
      </c>
      <c r="BP178" s="88">
        <f>+IFERROR(SUM($AK178,$AX178,$BK178,$BX178,#REF!,$CU178,$DH178,$DU178,$EH178),0)</f>
        <v>0</v>
      </c>
      <c r="BQ178" s="110" t="s">
        <v>734</v>
      </c>
      <c r="BR178" s="106">
        <v>0</v>
      </c>
      <c r="BS178" s="106">
        <v>0</v>
      </c>
      <c r="BT178" s="708" t="s">
        <v>2268</v>
      </c>
      <c r="BU178" s="708" t="s">
        <v>2269</v>
      </c>
      <c r="BV178" s="708" t="s">
        <v>2270</v>
      </c>
      <c r="BX178" s="173">
        <v>1</v>
      </c>
      <c r="BY178" s="111" t="s">
        <v>2271</v>
      </c>
      <c r="BZ178" s="111" t="s">
        <v>2272</v>
      </c>
      <c r="CA178" s="203">
        <f t="shared" si="61"/>
        <v>1</v>
      </c>
      <c r="CB178" s="320" t="str">
        <f t="shared" si="60"/>
        <v>Satisfactorio</v>
      </c>
      <c r="CC178" s="204">
        <f>+IFERROR(SUM($AK178,$AX178,$BK178,$BX178,$CJ178,$CS178,$DF178,$DR178,$ED178,$EQ178,$FD178,$FQ178),0)</f>
        <v>1</v>
      </c>
      <c r="CD178" s="394" t="s">
        <v>103</v>
      </c>
      <c r="CE178" s="341">
        <f t="shared" si="59"/>
        <v>0</v>
      </c>
      <c r="CF178" s="341">
        <f t="shared" si="59"/>
        <v>0</v>
      </c>
      <c r="CG178" s="706">
        <v>2938878010.6399999</v>
      </c>
      <c r="CH178" s="706">
        <v>2899531292.2600002</v>
      </c>
      <c r="CI178" s="706">
        <v>2855876580.4099998</v>
      </c>
      <c r="CK178" s="672" t="s">
        <v>2126</v>
      </c>
      <c r="CL178" s="674" t="s">
        <v>2273</v>
      </c>
    </row>
    <row r="179" spans="2:90" ht="81" customHeight="1" x14ac:dyDescent="0.35">
      <c r="B179" s="553" t="s">
        <v>2108</v>
      </c>
      <c r="C179" s="60" t="s">
        <v>87</v>
      </c>
      <c r="D179" s="554" t="s">
        <v>2274</v>
      </c>
      <c r="E179" s="364" t="s">
        <v>2275</v>
      </c>
      <c r="F179" s="554" t="s">
        <v>275</v>
      </c>
      <c r="G179" s="364">
        <v>9</v>
      </c>
      <c r="H179" s="554" t="s">
        <v>2276</v>
      </c>
      <c r="I179" s="556" t="s">
        <v>92</v>
      </c>
      <c r="J179" s="554" t="s">
        <v>2277</v>
      </c>
      <c r="K179" s="554" t="s">
        <v>729</v>
      </c>
      <c r="L179" s="556" t="s">
        <v>2278</v>
      </c>
      <c r="M179" s="554" t="s">
        <v>96</v>
      </c>
      <c r="N179" s="557">
        <v>44967</v>
      </c>
      <c r="O179" s="558">
        <v>45290</v>
      </c>
      <c r="P179" s="559" t="s">
        <v>121</v>
      </c>
      <c r="Q179" s="372" t="s">
        <v>263</v>
      </c>
      <c r="R179" s="560" t="s">
        <v>263</v>
      </c>
      <c r="S179" s="372" t="s">
        <v>263</v>
      </c>
      <c r="T179" s="560" t="s">
        <v>263</v>
      </c>
      <c r="U179" s="372" t="s">
        <v>263</v>
      </c>
      <c r="V179" s="560" t="s">
        <v>263</v>
      </c>
      <c r="W179" s="372" t="s">
        <v>263</v>
      </c>
      <c r="X179" s="560" t="s">
        <v>263</v>
      </c>
      <c r="Y179" s="372" t="s">
        <v>263</v>
      </c>
      <c r="Z179" s="560" t="s">
        <v>263</v>
      </c>
      <c r="AA179" s="372" t="s">
        <v>263</v>
      </c>
      <c r="AB179" s="561">
        <v>9</v>
      </c>
      <c r="AC179" s="562" t="s">
        <v>1289</v>
      </c>
      <c r="AD179" s="562" t="s">
        <v>1119</v>
      </c>
      <c r="AE179" s="562" t="s">
        <v>406</v>
      </c>
      <c r="AF179" s="563" t="s">
        <v>104</v>
      </c>
      <c r="AG179" s="564" t="s">
        <v>104</v>
      </c>
      <c r="AH179" s="580">
        <v>15384633</v>
      </c>
      <c r="AI179" s="995">
        <v>1375020158</v>
      </c>
      <c r="AJ179" s="1168"/>
      <c r="AK179" s="587">
        <v>0</v>
      </c>
      <c r="AL179" s="588" t="s">
        <v>103</v>
      </c>
      <c r="AM179" s="588" t="s">
        <v>103</v>
      </c>
      <c r="AN179" s="164" t="str">
        <f t="shared" si="42"/>
        <v>No reporta avance para el período</v>
      </c>
      <c r="AO179" s="73" t="str">
        <f t="shared" si="48"/>
        <v>No Aplica</v>
      </c>
      <c r="AP179" s="581">
        <v>0</v>
      </c>
      <c r="AQ179" s="166"/>
      <c r="AR179" s="552">
        <v>0</v>
      </c>
      <c r="AS179" s="552">
        <v>0</v>
      </c>
      <c r="AT179" s="997">
        <v>1375020158</v>
      </c>
      <c r="AU179" s="992">
        <v>868736230</v>
      </c>
      <c r="AV179" s="992">
        <v>187130040</v>
      </c>
      <c r="AW179" s="1185"/>
      <c r="AX179" s="571">
        <v>0</v>
      </c>
      <c r="AY179" s="572" t="s">
        <v>103</v>
      </c>
      <c r="AZ179" s="572" t="s">
        <v>103</v>
      </c>
      <c r="BA179" s="76" t="str">
        <f t="shared" si="46"/>
        <v>No reporta avance para el período</v>
      </c>
      <c r="BB179" s="77" t="str">
        <f t="shared" si="49"/>
        <v>No Aplica</v>
      </c>
      <c r="BC179" s="565">
        <v>0</v>
      </c>
      <c r="BD179" s="103" t="s">
        <v>103</v>
      </c>
      <c r="BE179" s="582">
        <v>15384633</v>
      </c>
      <c r="BF179" s="282">
        <v>0</v>
      </c>
      <c r="BG179" s="992">
        <v>1141074108.26667</v>
      </c>
      <c r="BH179" s="992">
        <v>884982502</v>
      </c>
      <c r="BI179" s="992">
        <v>569990670</v>
      </c>
      <c r="BJ179" s="991"/>
      <c r="BK179" s="124">
        <v>0</v>
      </c>
      <c r="BL179" s="111" t="s">
        <v>2279</v>
      </c>
      <c r="BM179" s="124" t="s">
        <v>103</v>
      </c>
      <c r="BN179" s="76" t="str">
        <f t="shared" si="62"/>
        <v>No reporta avance para el período</v>
      </c>
      <c r="BO179" s="77" t="str">
        <f t="shared" si="44"/>
        <v>No Aplica</v>
      </c>
      <c r="BP179" s="80">
        <f>+IFERROR(SUM($AK179,$AX179,$BK179,$BX179,#REF!,$CU179,$DH179,$DU179,$EH179),0)</f>
        <v>0</v>
      </c>
      <c r="BQ179" s="110" t="s">
        <v>734</v>
      </c>
      <c r="BR179" s="106">
        <v>0</v>
      </c>
      <c r="BS179" s="106">
        <v>0</v>
      </c>
      <c r="BT179" s="859" t="s">
        <v>2280</v>
      </c>
      <c r="BU179" s="859" t="s">
        <v>2281</v>
      </c>
      <c r="BV179" s="859" t="s">
        <v>2282</v>
      </c>
      <c r="BX179" s="111">
        <v>9</v>
      </c>
      <c r="BY179" s="111" t="s">
        <v>2283</v>
      </c>
      <c r="BZ179" s="111" t="s">
        <v>2284</v>
      </c>
      <c r="CA179" s="203">
        <f t="shared" ref="CA179:CA184" si="63">IFERROR(BX179/AB179,"No reporta avance para el período")</f>
        <v>1</v>
      </c>
      <c r="CB179" s="320" t="str">
        <f t="shared" si="60"/>
        <v>Satisfactorio</v>
      </c>
      <c r="CC179" s="287">
        <f>+IFERROR(SUM($AK179,$AX179,$BK179,$BX179,$CJ179,$CS179,$DF179,$DR179,$ED179,$EQ179,$FD179,$FQ179),0)</f>
        <v>9</v>
      </c>
      <c r="CD179" s="394" t="s">
        <v>103</v>
      </c>
      <c r="CE179" s="341">
        <f t="shared" si="59"/>
        <v>0</v>
      </c>
      <c r="CF179" s="341">
        <f t="shared" si="59"/>
        <v>0</v>
      </c>
      <c r="CG179" s="836">
        <v>1231568921.6700001</v>
      </c>
      <c r="CH179" s="836">
        <v>1215778504</v>
      </c>
      <c r="CI179" s="836">
        <v>1212578504</v>
      </c>
      <c r="CK179" s="672" t="s">
        <v>2126</v>
      </c>
      <c r="CL179" s="674" t="s">
        <v>2671</v>
      </c>
    </row>
    <row r="180" spans="2:90" ht="85.5" customHeight="1" x14ac:dyDescent="0.35">
      <c r="B180" s="553" t="s">
        <v>2108</v>
      </c>
      <c r="C180" s="60" t="s">
        <v>87</v>
      </c>
      <c r="D180" s="554" t="s">
        <v>2274</v>
      </c>
      <c r="E180" s="364" t="s">
        <v>2285</v>
      </c>
      <c r="F180" s="554" t="s">
        <v>275</v>
      </c>
      <c r="G180" s="374">
        <v>1</v>
      </c>
      <c r="H180" s="554" t="s">
        <v>2286</v>
      </c>
      <c r="I180" s="556" t="s">
        <v>156</v>
      </c>
      <c r="J180" s="554" t="s">
        <v>2287</v>
      </c>
      <c r="K180" s="554" t="s">
        <v>119</v>
      </c>
      <c r="L180" s="556" t="s">
        <v>2252</v>
      </c>
      <c r="M180" s="554" t="s">
        <v>96</v>
      </c>
      <c r="N180" s="557">
        <v>44928</v>
      </c>
      <c r="O180" s="558">
        <v>45289</v>
      </c>
      <c r="P180" s="559" t="s">
        <v>561</v>
      </c>
      <c r="Q180" s="372" t="s">
        <v>263</v>
      </c>
      <c r="R180" s="560" t="s">
        <v>263</v>
      </c>
      <c r="S180" s="372" t="s">
        <v>263</v>
      </c>
      <c r="T180" s="560" t="s">
        <v>263</v>
      </c>
      <c r="U180" s="372" t="s">
        <v>263</v>
      </c>
      <c r="V180" s="575">
        <v>1</v>
      </c>
      <c r="W180" s="372" t="s">
        <v>263</v>
      </c>
      <c r="X180" s="560" t="s">
        <v>263</v>
      </c>
      <c r="Y180" s="372" t="s">
        <v>263</v>
      </c>
      <c r="Z180" s="560" t="s">
        <v>263</v>
      </c>
      <c r="AA180" s="372" t="s">
        <v>263</v>
      </c>
      <c r="AB180" s="584">
        <v>1</v>
      </c>
      <c r="AC180" s="562" t="s">
        <v>1289</v>
      </c>
      <c r="AD180" s="562" t="s">
        <v>1119</v>
      </c>
      <c r="AE180" s="562" t="s">
        <v>406</v>
      </c>
      <c r="AF180" s="563" t="s">
        <v>104</v>
      </c>
      <c r="AG180" s="564" t="s">
        <v>104</v>
      </c>
      <c r="AH180" s="580">
        <v>106153964</v>
      </c>
      <c r="AI180" s="995"/>
      <c r="AJ180" s="1168"/>
      <c r="AK180" s="616">
        <v>0</v>
      </c>
      <c r="AL180" s="588" t="s">
        <v>103</v>
      </c>
      <c r="AM180" s="588" t="s">
        <v>103</v>
      </c>
      <c r="AN180" s="164" t="str">
        <f t="shared" si="42"/>
        <v>No reporta avance para el período</v>
      </c>
      <c r="AO180" s="73" t="str">
        <f t="shared" si="48"/>
        <v>No Aplica</v>
      </c>
      <c r="AP180" s="568">
        <v>0</v>
      </c>
      <c r="AQ180" s="166"/>
      <c r="AR180" s="552">
        <v>0</v>
      </c>
      <c r="AS180" s="552">
        <v>0</v>
      </c>
      <c r="AT180" s="997"/>
      <c r="AU180" s="993"/>
      <c r="AV180" s="993"/>
      <c r="AW180" s="1185"/>
      <c r="AX180" s="230">
        <v>1</v>
      </c>
      <c r="AY180" s="176" t="s">
        <v>2288</v>
      </c>
      <c r="AZ180" s="176" t="s">
        <v>2289</v>
      </c>
      <c r="BA180" s="76">
        <f t="shared" si="46"/>
        <v>1</v>
      </c>
      <c r="BB180" s="77" t="str">
        <f t="shared" si="49"/>
        <v>Satisfactorio</v>
      </c>
      <c r="BC180" s="578">
        <v>1</v>
      </c>
      <c r="BD180" s="103" t="s">
        <v>103</v>
      </c>
      <c r="BE180" s="278">
        <v>106153694</v>
      </c>
      <c r="BF180" s="278">
        <v>53076982</v>
      </c>
      <c r="BG180" s="993"/>
      <c r="BH180" s="993"/>
      <c r="BI180" s="993"/>
      <c r="BJ180" s="991"/>
      <c r="BK180" s="173">
        <v>0</v>
      </c>
      <c r="BL180" s="124" t="s">
        <v>103</v>
      </c>
      <c r="BM180" s="124" t="s">
        <v>103</v>
      </c>
      <c r="BN180" s="76" t="str">
        <f t="shared" si="62"/>
        <v>No reporta avance para el período</v>
      </c>
      <c r="BO180" s="77" t="str">
        <f t="shared" si="44"/>
        <v>No Aplica</v>
      </c>
      <c r="BP180" s="617">
        <f>+IFERROR(SUM($AK180,$AX180,$BK180,$BX180,#REF!,$CU180,$DH180,$DU180,$EH180),0)</f>
        <v>0</v>
      </c>
      <c r="BQ180" s="81" t="s">
        <v>103</v>
      </c>
      <c r="BR180" s="106">
        <v>0</v>
      </c>
      <c r="BS180" s="106">
        <v>0</v>
      </c>
      <c r="BT180" s="890"/>
      <c r="BU180" s="890"/>
      <c r="BV180" s="890"/>
      <c r="BX180" s="173">
        <v>1</v>
      </c>
      <c r="BY180" s="111" t="s">
        <v>2290</v>
      </c>
      <c r="BZ180" s="111" t="s">
        <v>2289</v>
      </c>
      <c r="CA180" s="203">
        <f t="shared" si="63"/>
        <v>1</v>
      </c>
      <c r="CB180" s="320" t="str">
        <f t="shared" si="60"/>
        <v>Satisfactorio</v>
      </c>
      <c r="CC180" s="204">
        <v>1</v>
      </c>
      <c r="CD180" s="124" t="s">
        <v>104</v>
      </c>
      <c r="CE180" s="341">
        <f t="shared" si="59"/>
        <v>0</v>
      </c>
      <c r="CF180" s="341">
        <f t="shared" si="59"/>
        <v>0</v>
      </c>
      <c r="CG180" s="837"/>
      <c r="CH180" s="837"/>
      <c r="CI180" s="837"/>
      <c r="CK180" s="672" t="s">
        <v>2126</v>
      </c>
      <c r="CL180" s="674" t="s">
        <v>2672</v>
      </c>
    </row>
    <row r="181" spans="2:90" ht="56" x14ac:dyDescent="0.35">
      <c r="B181" s="553" t="s">
        <v>2108</v>
      </c>
      <c r="C181" s="60" t="s">
        <v>87</v>
      </c>
      <c r="D181" s="554" t="s">
        <v>2274</v>
      </c>
      <c r="E181" s="364" t="s">
        <v>2291</v>
      </c>
      <c r="F181" s="554" t="s">
        <v>275</v>
      </c>
      <c r="G181" s="374">
        <v>1</v>
      </c>
      <c r="H181" s="554" t="s">
        <v>2292</v>
      </c>
      <c r="I181" s="556" t="s">
        <v>156</v>
      </c>
      <c r="J181" s="554" t="s">
        <v>2287</v>
      </c>
      <c r="K181" s="554" t="s">
        <v>119</v>
      </c>
      <c r="L181" s="556" t="s">
        <v>2252</v>
      </c>
      <c r="M181" s="554" t="s">
        <v>96</v>
      </c>
      <c r="N181" s="557">
        <v>44928</v>
      </c>
      <c r="O181" s="558">
        <v>45289</v>
      </c>
      <c r="P181" s="559" t="s">
        <v>419</v>
      </c>
      <c r="Q181" s="574">
        <v>1</v>
      </c>
      <c r="R181" s="575">
        <v>1</v>
      </c>
      <c r="S181" s="574">
        <v>1</v>
      </c>
      <c r="T181" s="575">
        <v>1</v>
      </c>
      <c r="U181" s="574">
        <v>1</v>
      </c>
      <c r="V181" s="575">
        <v>1</v>
      </c>
      <c r="W181" s="574">
        <v>1</v>
      </c>
      <c r="X181" s="575">
        <v>1</v>
      </c>
      <c r="Y181" s="574">
        <v>1</v>
      </c>
      <c r="Z181" s="575">
        <v>1</v>
      </c>
      <c r="AA181" s="574">
        <v>1</v>
      </c>
      <c r="AB181" s="584">
        <v>1</v>
      </c>
      <c r="AC181" s="562" t="s">
        <v>1289</v>
      </c>
      <c r="AD181" s="562" t="s">
        <v>1119</v>
      </c>
      <c r="AE181" s="562" t="s">
        <v>406</v>
      </c>
      <c r="AF181" s="563" t="s">
        <v>104</v>
      </c>
      <c r="AG181" s="564" t="s">
        <v>104</v>
      </c>
      <c r="AH181" s="580">
        <v>0</v>
      </c>
      <c r="AI181" s="1000"/>
      <c r="AJ181" s="1168"/>
      <c r="AK181" s="230">
        <v>1</v>
      </c>
      <c r="AL181" s="176" t="s">
        <v>2293</v>
      </c>
      <c r="AM181" s="176" t="s">
        <v>2294</v>
      </c>
      <c r="AN181" s="274">
        <f t="shared" si="42"/>
        <v>1</v>
      </c>
      <c r="AO181" s="73" t="str">
        <f t="shared" si="48"/>
        <v>Satisfactorio</v>
      </c>
      <c r="AP181" s="568">
        <v>1</v>
      </c>
      <c r="AQ181" s="166"/>
      <c r="AR181" s="552">
        <v>0</v>
      </c>
      <c r="AS181" s="552">
        <v>0</v>
      </c>
      <c r="AT181" s="998"/>
      <c r="AU181" s="994"/>
      <c r="AV181" s="994"/>
      <c r="AW181" s="1185"/>
      <c r="AX181" s="230">
        <v>1</v>
      </c>
      <c r="AY181" s="176" t="s">
        <v>2295</v>
      </c>
      <c r="AZ181" s="176" t="s">
        <v>2296</v>
      </c>
      <c r="BA181" s="76">
        <f t="shared" si="46"/>
        <v>1</v>
      </c>
      <c r="BB181" s="77" t="str">
        <f t="shared" si="49"/>
        <v>Satisfactorio</v>
      </c>
      <c r="BC181" s="578">
        <v>1</v>
      </c>
      <c r="BD181" s="103" t="s">
        <v>103</v>
      </c>
      <c r="BE181" s="278">
        <v>0</v>
      </c>
      <c r="BF181" s="278">
        <v>0</v>
      </c>
      <c r="BG181" s="994"/>
      <c r="BH181" s="994"/>
      <c r="BI181" s="994"/>
      <c r="BJ181" s="991"/>
      <c r="BK181" s="173">
        <v>1</v>
      </c>
      <c r="BL181" s="111" t="s">
        <v>2297</v>
      </c>
      <c r="BM181" s="111" t="s">
        <v>2298</v>
      </c>
      <c r="BN181" s="76">
        <f t="shared" si="62"/>
        <v>1</v>
      </c>
      <c r="BO181" s="77" t="str">
        <f t="shared" si="44"/>
        <v>Satisfactorio</v>
      </c>
      <c r="BP181" s="88">
        <v>1</v>
      </c>
      <c r="BQ181" s="81" t="s">
        <v>103</v>
      </c>
      <c r="BR181" s="106">
        <v>0</v>
      </c>
      <c r="BS181" s="106">
        <v>0</v>
      </c>
      <c r="BT181" s="860"/>
      <c r="BU181" s="860"/>
      <c r="BV181" s="860"/>
      <c r="BX181" s="173">
        <v>1</v>
      </c>
      <c r="BY181" s="111" t="s">
        <v>2299</v>
      </c>
      <c r="BZ181" s="124" t="s">
        <v>2300</v>
      </c>
      <c r="CA181" s="203">
        <f t="shared" si="63"/>
        <v>1</v>
      </c>
      <c r="CB181" s="320" t="str">
        <f t="shared" si="60"/>
        <v>Satisfactorio</v>
      </c>
      <c r="CC181" s="204">
        <v>1</v>
      </c>
      <c r="CD181" s="394" t="s">
        <v>103</v>
      </c>
      <c r="CE181" s="341">
        <f t="shared" si="59"/>
        <v>0</v>
      </c>
      <c r="CF181" s="341">
        <f t="shared" si="59"/>
        <v>0</v>
      </c>
      <c r="CG181" s="838"/>
      <c r="CH181" s="838"/>
      <c r="CI181" s="838"/>
      <c r="CK181" s="672" t="s">
        <v>2126</v>
      </c>
      <c r="CL181" s="674" t="s">
        <v>2301</v>
      </c>
    </row>
    <row r="182" spans="2:90" ht="51" customHeight="1" x14ac:dyDescent="0.35">
      <c r="B182" s="553" t="s">
        <v>2108</v>
      </c>
      <c r="C182" s="60" t="s">
        <v>87</v>
      </c>
      <c r="D182" s="554" t="s">
        <v>2302</v>
      </c>
      <c r="E182" s="364" t="s">
        <v>2303</v>
      </c>
      <c r="F182" s="554" t="s">
        <v>275</v>
      </c>
      <c r="G182" s="374">
        <v>1</v>
      </c>
      <c r="H182" s="554" t="s">
        <v>2304</v>
      </c>
      <c r="I182" s="556" t="s">
        <v>156</v>
      </c>
      <c r="J182" s="554" t="s">
        <v>2251</v>
      </c>
      <c r="K182" s="554" t="s">
        <v>119</v>
      </c>
      <c r="L182" s="556" t="s">
        <v>2252</v>
      </c>
      <c r="M182" s="554" t="s">
        <v>96</v>
      </c>
      <c r="N182" s="557">
        <v>44928</v>
      </c>
      <c r="O182" s="558">
        <v>45289</v>
      </c>
      <c r="P182" s="559" t="s">
        <v>419</v>
      </c>
      <c r="Q182" s="574">
        <v>1</v>
      </c>
      <c r="R182" s="575">
        <v>1</v>
      </c>
      <c r="S182" s="574">
        <v>1</v>
      </c>
      <c r="T182" s="575">
        <v>1</v>
      </c>
      <c r="U182" s="574">
        <v>1</v>
      </c>
      <c r="V182" s="575">
        <v>1</v>
      </c>
      <c r="W182" s="574">
        <v>1</v>
      </c>
      <c r="X182" s="575">
        <v>1</v>
      </c>
      <c r="Y182" s="574">
        <v>1</v>
      </c>
      <c r="Z182" s="575">
        <v>1</v>
      </c>
      <c r="AA182" s="574">
        <v>1</v>
      </c>
      <c r="AB182" s="584">
        <v>1</v>
      </c>
      <c r="AC182" s="562" t="s">
        <v>1289</v>
      </c>
      <c r="AD182" s="562" t="s">
        <v>1119</v>
      </c>
      <c r="AE182" s="562" t="s">
        <v>406</v>
      </c>
      <c r="AF182" s="563" t="s">
        <v>104</v>
      </c>
      <c r="AG182" s="564" t="s">
        <v>104</v>
      </c>
      <c r="AH182" s="580">
        <v>0</v>
      </c>
      <c r="AI182" s="995"/>
      <c r="AJ182" s="1168"/>
      <c r="AK182" s="244">
        <v>1</v>
      </c>
      <c r="AL182" s="342" t="s">
        <v>2305</v>
      </c>
      <c r="AM182" s="342" t="s">
        <v>2306</v>
      </c>
      <c r="AN182" s="274">
        <f t="shared" si="42"/>
        <v>1</v>
      </c>
      <c r="AO182" s="73" t="str">
        <f t="shared" si="48"/>
        <v>Satisfactorio</v>
      </c>
      <c r="AP182" s="568">
        <v>1</v>
      </c>
      <c r="AQ182" s="166"/>
      <c r="AR182" s="552">
        <v>0</v>
      </c>
      <c r="AS182" s="552">
        <v>0</v>
      </c>
      <c r="AT182" s="997"/>
      <c r="AU182" s="993"/>
      <c r="AV182" s="993"/>
      <c r="AW182" s="1185"/>
      <c r="AX182" s="230">
        <v>1</v>
      </c>
      <c r="AY182" s="737" t="s">
        <v>2307</v>
      </c>
      <c r="AZ182" s="618" t="s">
        <v>2308</v>
      </c>
      <c r="BA182" s="76">
        <f t="shared" si="46"/>
        <v>1</v>
      </c>
      <c r="BB182" s="77" t="str">
        <f t="shared" si="49"/>
        <v>Satisfactorio</v>
      </c>
      <c r="BC182" s="578">
        <v>1</v>
      </c>
      <c r="BD182" s="103" t="s">
        <v>103</v>
      </c>
      <c r="BE182" s="619">
        <v>0</v>
      </c>
      <c r="BF182" s="278">
        <v>0</v>
      </c>
      <c r="BG182" s="993"/>
      <c r="BH182" s="993"/>
      <c r="BI182" s="993"/>
      <c r="BJ182" s="991"/>
      <c r="BK182" s="173">
        <v>1</v>
      </c>
      <c r="BL182" s="111" t="s">
        <v>2309</v>
      </c>
      <c r="BM182" s="111" t="s">
        <v>2310</v>
      </c>
      <c r="BN182" s="76">
        <f t="shared" si="62"/>
        <v>1</v>
      </c>
      <c r="BO182" s="77" t="str">
        <f t="shared" si="44"/>
        <v>Satisfactorio</v>
      </c>
      <c r="BP182" s="88">
        <v>1</v>
      </c>
      <c r="BQ182" s="81" t="s">
        <v>103</v>
      </c>
      <c r="BR182" s="106">
        <v>0</v>
      </c>
      <c r="BS182" s="106">
        <v>0</v>
      </c>
      <c r="BT182" s="890"/>
      <c r="BU182" s="890"/>
      <c r="BV182" s="890"/>
      <c r="BX182" s="173">
        <v>1</v>
      </c>
      <c r="BY182" s="111" t="s">
        <v>2309</v>
      </c>
      <c r="BZ182" s="111" t="s">
        <v>2311</v>
      </c>
      <c r="CA182" s="203">
        <f t="shared" si="63"/>
        <v>1</v>
      </c>
      <c r="CB182" s="320" t="str">
        <f t="shared" si="60"/>
        <v>Satisfactorio</v>
      </c>
      <c r="CC182" s="204">
        <v>1</v>
      </c>
      <c r="CD182" s="394" t="s">
        <v>103</v>
      </c>
      <c r="CE182" s="341">
        <f t="shared" si="59"/>
        <v>0</v>
      </c>
      <c r="CF182" s="341">
        <f t="shared" si="59"/>
        <v>0</v>
      </c>
      <c r="CG182" s="837"/>
      <c r="CH182" s="837"/>
      <c r="CI182" s="837"/>
      <c r="CK182" s="672" t="s">
        <v>2126</v>
      </c>
      <c r="CL182" s="674" t="s">
        <v>2673</v>
      </c>
    </row>
    <row r="183" spans="2:90" ht="51" customHeight="1" x14ac:dyDescent="0.35">
      <c r="B183" s="553" t="s">
        <v>2108</v>
      </c>
      <c r="C183" s="60" t="s">
        <v>87</v>
      </c>
      <c r="D183" s="554" t="s">
        <v>2302</v>
      </c>
      <c r="E183" s="364" t="s">
        <v>2312</v>
      </c>
      <c r="F183" s="554" t="s">
        <v>275</v>
      </c>
      <c r="G183" s="374">
        <v>1</v>
      </c>
      <c r="H183" s="554" t="s">
        <v>2313</v>
      </c>
      <c r="I183" s="556" t="s">
        <v>156</v>
      </c>
      <c r="J183" s="554" t="s">
        <v>2251</v>
      </c>
      <c r="K183" s="554" t="s">
        <v>119</v>
      </c>
      <c r="L183" s="556" t="s">
        <v>2314</v>
      </c>
      <c r="M183" s="554" t="s">
        <v>96</v>
      </c>
      <c r="N183" s="557">
        <v>44958</v>
      </c>
      <c r="O183" s="558">
        <v>45289</v>
      </c>
      <c r="P183" s="559" t="s">
        <v>121</v>
      </c>
      <c r="Q183" s="372" t="s">
        <v>263</v>
      </c>
      <c r="R183" s="560" t="s">
        <v>263</v>
      </c>
      <c r="S183" s="372" t="s">
        <v>263</v>
      </c>
      <c r="T183" s="560" t="s">
        <v>263</v>
      </c>
      <c r="U183" s="372" t="s">
        <v>263</v>
      </c>
      <c r="V183" s="560" t="s">
        <v>263</v>
      </c>
      <c r="W183" s="372" t="s">
        <v>263</v>
      </c>
      <c r="X183" s="560" t="s">
        <v>263</v>
      </c>
      <c r="Y183" s="372" t="s">
        <v>263</v>
      </c>
      <c r="Z183" s="560" t="s">
        <v>263</v>
      </c>
      <c r="AA183" s="372" t="s">
        <v>263</v>
      </c>
      <c r="AB183" s="584">
        <v>1</v>
      </c>
      <c r="AC183" s="562" t="s">
        <v>1289</v>
      </c>
      <c r="AD183" s="562" t="s">
        <v>1119</v>
      </c>
      <c r="AE183" s="562" t="s">
        <v>406</v>
      </c>
      <c r="AF183" s="563" t="s">
        <v>104</v>
      </c>
      <c r="AG183" s="564" t="s">
        <v>104</v>
      </c>
      <c r="AH183" s="580">
        <v>143294408</v>
      </c>
      <c r="AI183" s="995"/>
      <c r="AJ183" s="1168"/>
      <c r="AK183" s="614">
        <v>0</v>
      </c>
      <c r="AL183" s="572" t="s">
        <v>103</v>
      </c>
      <c r="AM183" s="572" t="s">
        <v>103</v>
      </c>
      <c r="AN183" s="164" t="str">
        <f t="shared" si="42"/>
        <v>No reporta avance para el período</v>
      </c>
      <c r="AO183" s="73" t="str">
        <f t="shared" si="48"/>
        <v>No Aplica</v>
      </c>
      <c r="AP183" s="568">
        <v>0</v>
      </c>
      <c r="AQ183" s="166"/>
      <c r="AR183" s="552">
        <v>0</v>
      </c>
      <c r="AS183" s="552">
        <v>0</v>
      </c>
      <c r="AT183" s="997"/>
      <c r="AU183" s="993"/>
      <c r="AV183" s="993"/>
      <c r="AW183" s="1185"/>
      <c r="AX183" s="620">
        <v>0</v>
      </c>
      <c r="AY183" s="571" t="s">
        <v>103</v>
      </c>
      <c r="AZ183" s="572" t="s">
        <v>103</v>
      </c>
      <c r="BA183" s="76" t="str">
        <f t="shared" si="46"/>
        <v>No reporta avance para el período</v>
      </c>
      <c r="BB183" s="77" t="str">
        <f t="shared" si="49"/>
        <v>No Aplica</v>
      </c>
      <c r="BC183" s="578">
        <v>0</v>
      </c>
      <c r="BD183" s="103" t="s">
        <v>103</v>
      </c>
      <c r="BE183" s="619">
        <v>0</v>
      </c>
      <c r="BF183" s="278">
        <v>0</v>
      </c>
      <c r="BG183" s="993"/>
      <c r="BH183" s="993"/>
      <c r="BI183" s="993"/>
      <c r="BJ183" s="991"/>
      <c r="BK183" s="173">
        <v>0</v>
      </c>
      <c r="BL183" s="111" t="s">
        <v>2315</v>
      </c>
      <c r="BM183" s="124" t="s">
        <v>103</v>
      </c>
      <c r="BN183" s="76" t="str">
        <f t="shared" si="62"/>
        <v>No reporta avance para el período</v>
      </c>
      <c r="BO183" s="77" t="str">
        <f t="shared" si="44"/>
        <v>No Aplica</v>
      </c>
      <c r="BP183" s="88">
        <f>+IFERROR(SUM($AK183,$AX183,$BK183,$BX183,#REF!,$CU183,$DH183,$DU183,$EH183),0)</f>
        <v>0</v>
      </c>
      <c r="BQ183" s="110" t="s">
        <v>734</v>
      </c>
      <c r="BR183" s="106">
        <v>0</v>
      </c>
      <c r="BS183" s="106">
        <v>0</v>
      </c>
      <c r="BT183" s="890"/>
      <c r="BU183" s="890"/>
      <c r="BV183" s="890"/>
      <c r="BX183" s="173">
        <v>1</v>
      </c>
      <c r="BY183" s="111" t="s">
        <v>2316</v>
      </c>
      <c r="BZ183" s="111" t="s">
        <v>2317</v>
      </c>
      <c r="CA183" s="203">
        <f t="shared" si="63"/>
        <v>1</v>
      </c>
      <c r="CB183" s="320" t="str">
        <f t="shared" si="60"/>
        <v>Satisfactorio</v>
      </c>
      <c r="CC183" s="204">
        <v>1</v>
      </c>
      <c r="CD183" s="394" t="s">
        <v>103</v>
      </c>
      <c r="CE183" s="341">
        <f t="shared" si="59"/>
        <v>0</v>
      </c>
      <c r="CF183" s="341">
        <f t="shared" si="59"/>
        <v>0</v>
      </c>
      <c r="CG183" s="837"/>
      <c r="CH183" s="837"/>
      <c r="CI183" s="837"/>
      <c r="CK183" s="672" t="s">
        <v>2126</v>
      </c>
      <c r="CL183" s="674" t="s">
        <v>2645</v>
      </c>
    </row>
    <row r="184" spans="2:90" ht="51" customHeight="1" x14ac:dyDescent="0.35">
      <c r="B184" s="553" t="s">
        <v>2108</v>
      </c>
      <c r="C184" s="60" t="s">
        <v>87</v>
      </c>
      <c r="D184" s="554" t="s">
        <v>2302</v>
      </c>
      <c r="E184" s="364" t="s">
        <v>2318</v>
      </c>
      <c r="F184" s="554" t="s">
        <v>275</v>
      </c>
      <c r="G184" s="374">
        <v>1</v>
      </c>
      <c r="H184" s="554" t="s">
        <v>2319</v>
      </c>
      <c r="I184" s="556" t="s">
        <v>156</v>
      </c>
      <c r="J184" s="554" t="s">
        <v>2251</v>
      </c>
      <c r="K184" s="554" t="s">
        <v>119</v>
      </c>
      <c r="L184" s="556" t="s">
        <v>2252</v>
      </c>
      <c r="M184" s="554" t="s">
        <v>96</v>
      </c>
      <c r="N184" s="557">
        <v>44928</v>
      </c>
      <c r="O184" s="558">
        <v>45289</v>
      </c>
      <c r="P184" s="559" t="s">
        <v>561</v>
      </c>
      <c r="Q184" s="372" t="s">
        <v>263</v>
      </c>
      <c r="R184" s="560" t="s">
        <v>263</v>
      </c>
      <c r="S184" s="372" t="s">
        <v>263</v>
      </c>
      <c r="T184" s="560" t="s">
        <v>263</v>
      </c>
      <c r="U184" s="372" t="s">
        <v>263</v>
      </c>
      <c r="V184" s="575">
        <v>1</v>
      </c>
      <c r="W184" s="372" t="s">
        <v>263</v>
      </c>
      <c r="X184" s="560" t="s">
        <v>263</v>
      </c>
      <c r="Y184" s="372" t="s">
        <v>263</v>
      </c>
      <c r="Z184" s="560" t="s">
        <v>263</v>
      </c>
      <c r="AA184" s="372" t="s">
        <v>263</v>
      </c>
      <c r="AB184" s="584">
        <v>1</v>
      </c>
      <c r="AC184" s="562" t="s">
        <v>1289</v>
      </c>
      <c r="AD184" s="562" t="s">
        <v>1119</v>
      </c>
      <c r="AE184" s="562" t="s">
        <v>406</v>
      </c>
      <c r="AF184" s="563" t="s">
        <v>104</v>
      </c>
      <c r="AG184" s="564" t="s">
        <v>104</v>
      </c>
      <c r="AH184" s="580">
        <v>28290198</v>
      </c>
      <c r="AI184" s="1000"/>
      <c r="AJ184" s="1168"/>
      <c r="AK184" s="616">
        <v>0</v>
      </c>
      <c r="AL184" s="588" t="s">
        <v>103</v>
      </c>
      <c r="AM184" s="588" t="s">
        <v>103</v>
      </c>
      <c r="AN184" s="164" t="str">
        <f t="shared" si="42"/>
        <v>No reporta avance para el período</v>
      </c>
      <c r="AO184" s="73" t="str">
        <f t="shared" si="48"/>
        <v>No Aplica</v>
      </c>
      <c r="AP184" s="568">
        <v>0</v>
      </c>
      <c r="AQ184" s="166"/>
      <c r="AR184" s="552">
        <v>0</v>
      </c>
      <c r="AS184" s="552">
        <v>0</v>
      </c>
      <c r="AT184" s="998"/>
      <c r="AU184" s="994"/>
      <c r="AV184" s="994"/>
      <c r="AW184" s="1185"/>
      <c r="AX184" s="608">
        <v>1</v>
      </c>
      <c r="AY184" s="621" t="s">
        <v>2320</v>
      </c>
      <c r="AZ184" s="615" t="s">
        <v>2321</v>
      </c>
      <c r="BA184" s="76">
        <f t="shared" si="46"/>
        <v>1</v>
      </c>
      <c r="BB184" s="77" t="str">
        <f t="shared" si="49"/>
        <v>Satisfactorio</v>
      </c>
      <c r="BC184" s="578">
        <v>1</v>
      </c>
      <c r="BD184" s="103" t="s">
        <v>103</v>
      </c>
      <c r="BE184" s="619">
        <v>28290198</v>
      </c>
      <c r="BF184" s="278">
        <v>14145099</v>
      </c>
      <c r="BG184" s="994"/>
      <c r="BH184" s="994"/>
      <c r="BI184" s="994"/>
      <c r="BJ184" s="991"/>
      <c r="BK184" s="173">
        <v>0</v>
      </c>
      <c r="BL184" s="124" t="s">
        <v>103</v>
      </c>
      <c r="BM184" s="124" t="s">
        <v>103</v>
      </c>
      <c r="BN184" s="76" t="str">
        <f t="shared" si="62"/>
        <v>No reporta avance para el período</v>
      </c>
      <c r="BO184" s="77" t="str">
        <f t="shared" si="44"/>
        <v>No Aplica</v>
      </c>
      <c r="BP184" s="88">
        <v>1</v>
      </c>
      <c r="BQ184" s="81" t="s">
        <v>103</v>
      </c>
      <c r="BR184" s="106">
        <v>0</v>
      </c>
      <c r="BS184" s="106">
        <v>0</v>
      </c>
      <c r="BT184" s="860"/>
      <c r="BU184" s="860"/>
      <c r="BV184" s="860"/>
      <c r="BX184" s="173">
        <v>1</v>
      </c>
      <c r="BY184" s="111" t="s">
        <v>2322</v>
      </c>
      <c r="BZ184" s="111" t="s">
        <v>2323</v>
      </c>
      <c r="CA184" s="203">
        <f t="shared" si="63"/>
        <v>1</v>
      </c>
      <c r="CB184" s="320" t="str">
        <f t="shared" si="60"/>
        <v>Satisfactorio</v>
      </c>
      <c r="CC184" s="204">
        <v>1</v>
      </c>
      <c r="CD184" s="394" t="s">
        <v>103</v>
      </c>
      <c r="CE184" s="341">
        <f t="shared" si="59"/>
        <v>0</v>
      </c>
      <c r="CF184" s="341">
        <f t="shared" si="59"/>
        <v>0</v>
      </c>
      <c r="CG184" s="838"/>
      <c r="CH184" s="838"/>
      <c r="CI184" s="838"/>
      <c r="CK184" s="672" t="s">
        <v>2126</v>
      </c>
      <c r="CL184" s="674" t="s">
        <v>2646</v>
      </c>
    </row>
    <row r="185" spans="2:90" ht="69.75" customHeight="1" x14ac:dyDescent="0.35">
      <c r="B185" s="553" t="s">
        <v>2108</v>
      </c>
      <c r="C185" s="60" t="s">
        <v>87</v>
      </c>
      <c r="D185" s="554" t="s">
        <v>2324</v>
      </c>
      <c r="E185" s="364" t="s">
        <v>2325</v>
      </c>
      <c r="F185" s="554" t="s">
        <v>275</v>
      </c>
      <c r="G185" s="374">
        <v>1</v>
      </c>
      <c r="H185" s="554" t="s">
        <v>2326</v>
      </c>
      <c r="I185" s="556" t="s">
        <v>92</v>
      </c>
      <c r="J185" s="554" t="s">
        <v>2327</v>
      </c>
      <c r="K185" s="554" t="s">
        <v>119</v>
      </c>
      <c r="L185" s="556" t="s">
        <v>2328</v>
      </c>
      <c r="M185" s="554" t="s">
        <v>96</v>
      </c>
      <c r="N185" s="557">
        <v>45078</v>
      </c>
      <c r="O185" s="558">
        <v>45170</v>
      </c>
      <c r="P185" s="559" t="s">
        <v>121</v>
      </c>
      <c r="Q185" s="372" t="s">
        <v>263</v>
      </c>
      <c r="R185" s="560" t="s">
        <v>263</v>
      </c>
      <c r="S185" s="372" t="s">
        <v>263</v>
      </c>
      <c r="T185" s="560" t="s">
        <v>263</v>
      </c>
      <c r="U185" s="372" t="s">
        <v>263</v>
      </c>
      <c r="V185" s="560" t="s">
        <v>263</v>
      </c>
      <c r="W185" s="372" t="s">
        <v>263</v>
      </c>
      <c r="X185" s="560" t="s">
        <v>263</v>
      </c>
      <c r="Y185" s="574">
        <v>1</v>
      </c>
      <c r="Z185" s="560" t="s">
        <v>263</v>
      </c>
      <c r="AA185" s="372" t="s">
        <v>263</v>
      </c>
      <c r="AB185" s="561" t="s">
        <v>263</v>
      </c>
      <c r="AC185" s="562" t="s">
        <v>1289</v>
      </c>
      <c r="AD185" s="562" t="s">
        <v>1119</v>
      </c>
      <c r="AE185" s="562" t="s">
        <v>406</v>
      </c>
      <c r="AF185" s="563" t="s">
        <v>104</v>
      </c>
      <c r="AG185" s="564" t="s">
        <v>104</v>
      </c>
      <c r="AH185" s="580">
        <v>0</v>
      </c>
      <c r="AI185" s="999">
        <v>240590787</v>
      </c>
      <c r="AJ185" s="1168"/>
      <c r="AK185" s="616">
        <v>0</v>
      </c>
      <c r="AL185" s="588" t="s">
        <v>103</v>
      </c>
      <c r="AM185" s="588" t="s">
        <v>103</v>
      </c>
      <c r="AN185" s="164" t="str">
        <f t="shared" si="42"/>
        <v>No reporta avance para el período</v>
      </c>
      <c r="AO185" s="73" t="str">
        <f t="shared" si="48"/>
        <v>No Aplica</v>
      </c>
      <c r="AP185" s="581">
        <v>0</v>
      </c>
      <c r="AQ185" s="166"/>
      <c r="AR185" s="552">
        <v>0</v>
      </c>
      <c r="AS185" s="552">
        <v>0</v>
      </c>
      <c r="AT185" s="1001">
        <v>240590787</v>
      </c>
      <c r="AU185" s="552">
        <v>0</v>
      </c>
      <c r="AV185" s="552">
        <v>0</v>
      </c>
      <c r="AW185" s="1185"/>
      <c r="AX185" s="571">
        <v>0</v>
      </c>
      <c r="AY185" s="572" t="s">
        <v>103</v>
      </c>
      <c r="AZ185" s="572" t="s">
        <v>103</v>
      </c>
      <c r="BA185" s="76" t="str">
        <f t="shared" si="46"/>
        <v>No reporta avance para el período</v>
      </c>
      <c r="BB185" s="77" t="str">
        <f t="shared" si="49"/>
        <v>No Aplica</v>
      </c>
      <c r="BC185" s="565">
        <v>0</v>
      </c>
      <c r="BD185" s="103" t="s">
        <v>103</v>
      </c>
      <c r="BE185" s="619">
        <v>0</v>
      </c>
      <c r="BF185" s="278">
        <v>0</v>
      </c>
      <c r="BG185" s="992">
        <v>240833519</v>
      </c>
      <c r="BH185" s="992">
        <v>200049276</v>
      </c>
      <c r="BI185" s="992">
        <v>95245809</v>
      </c>
      <c r="BJ185" s="991"/>
      <c r="BK185" s="173">
        <v>1</v>
      </c>
      <c r="BL185" s="111" t="s">
        <v>2329</v>
      </c>
      <c r="BM185" s="111" t="s">
        <v>2330</v>
      </c>
      <c r="BN185" s="76">
        <f t="shared" si="62"/>
        <v>1</v>
      </c>
      <c r="BO185" s="77" t="str">
        <f t="shared" si="44"/>
        <v>Satisfactorio</v>
      </c>
      <c r="BP185" s="314">
        <f>+IFERROR(SUM($AK185,$AX185,$BK185,$BX185,#REF!,$CU185,$DH185,$DU185,$EH185),0)</f>
        <v>0</v>
      </c>
      <c r="BQ185" s="81" t="s">
        <v>103</v>
      </c>
      <c r="BR185" s="106">
        <v>0</v>
      </c>
      <c r="BS185" s="106">
        <v>0</v>
      </c>
      <c r="BT185" s="859" t="s">
        <v>2331</v>
      </c>
      <c r="BU185" s="859" t="s">
        <v>2332</v>
      </c>
      <c r="BV185" s="859" t="s">
        <v>2333</v>
      </c>
      <c r="BX185" s="173">
        <v>1</v>
      </c>
      <c r="BY185" s="111" t="s">
        <v>2334</v>
      </c>
      <c r="BZ185" s="111" t="s">
        <v>2330</v>
      </c>
      <c r="CA185" s="203">
        <f>IFERROR(BX185/Y185,"No reporta avance para el período")</f>
        <v>1</v>
      </c>
      <c r="CB185" s="320" t="str">
        <f t="shared" si="60"/>
        <v>Satisfactorio</v>
      </c>
      <c r="CC185" s="622">
        <v>1</v>
      </c>
      <c r="CD185" s="394" t="s">
        <v>103</v>
      </c>
      <c r="CE185" s="341">
        <f t="shared" si="59"/>
        <v>0</v>
      </c>
      <c r="CF185" s="341">
        <f t="shared" si="59"/>
        <v>0</v>
      </c>
      <c r="CG185" s="836">
        <v>240833519</v>
      </c>
      <c r="CH185" s="836">
        <v>232547550</v>
      </c>
      <c r="CI185" s="836">
        <v>230506810</v>
      </c>
      <c r="CK185" s="672" t="s">
        <v>2126</v>
      </c>
      <c r="CL185" s="674" t="s">
        <v>2647</v>
      </c>
    </row>
    <row r="186" spans="2:90" ht="78.75" customHeight="1" x14ac:dyDescent="0.35">
      <c r="B186" s="553" t="s">
        <v>2108</v>
      </c>
      <c r="C186" s="60" t="s">
        <v>87</v>
      </c>
      <c r="D186" s="554" t="s">
        <v>2324</v>
      </c>
      <c r="E186" s="364" t="s">
        <v>2335</v>
      </c>
      <c r="F186" s="554" t="s">
        <v>275</v>
      </c>
      <c r="G186" s="374">
        <v>1</v>
      </c>
      <c r="H186" s="554" t="s">
        <v>2336</v>
      </c>
      <c r="I186" s="556" t="s">
        <v>156</v>
      </c>
      <c r="J186" s="554" t="s">
        <v>2251</v>
      </c>
      <c r="K186" s="554" t="s">
        <v>119</v>
      </c>
      <c r="L186" s="556" t="s">
        <v>2252</v>
      </c>
      <c r="M186" s="554" t="s">
        <v>96</v>
      </c>
      <c r="N186" s="557">
        <v>45017</v>
      </c>
      <c r="O186" s="543">
        <v>45289</v>
      </c>
      <c r="P186" s="559" t="s">
        <v>159</v>
      </c>
      <c r="Q186" s="372" t="s">
        <v>263</v>
      </c>
      <c r="R186" s="560" t="s">
        <v>263</v>
      </c>
      <c r="S186" s="574">
        <v>1</v>
      </c>
      <c r="T186" s="560" t="s">
        <v>263</v>
      </c>
      <c r="U186" s="372" t="s">
        <v>263</v>
      </c>
      <c r="V186" s="575">
        <v>1</v>
      </c>
      <c r="W186" s="372" t="s">
        <v>263</v>
      </c>
      <c r="X186" s="560" t="s">
        <v>263</v>
      </c>
      <c r="Y186" s="574">
        <v>1</v>
      </c>
      <c r="Z186" s="560" t="s">
        <v>263</v>
      </c>
      <c r="AA186" s="372" t="s">
        <v>263</v>
      </c>
      <c r="AB186" s="584">
        <v>1</v>
      </c>
      <c r="AC186" s="562" t="s">
        <v>1289</v>
      </c>
      <c r="AD186" s="562" t="s">
        <v>1119</v>
      </c>
      <c r="AE186" s="562" t="s">
        <v>406</v>
      </c>
      <c r="AF186" s="563" t="s">
        <v>104</v>
      </c>
      <c r="AG186" s="564" t="s">
        <v>104</v>
      </c>
      <c r="AH186" s="580">
        <v>0</v>
      </c>
      <c r="AI186" s="1000"/>
      <c r="AJ186" s="1168"/>
      <c r="AK186" s="244">
        <v>1</v>
      </c>
      <c r="AL186" s="342" t="s">
        <v>2337</v>
      </c>
      <c r="AM186" s="342" t="s">
        <v>2338</v>
      </c>
      <c r="AN186" s="274">
        <f t="shared" si="42"/>
        <v>1</v>
      </c>
      <c r="AO186" s="73" t="str">
        <f t="shared" si="48"/>
        <v>Satisfactorio</v>
      </c>
      <c r="AP186" s="568">
        <v>1</v>
      </c>
      <c r="AQ186" s="166"/>
      <c r="AR186" s="552">
        <v>0</v>
      </c>
      <c r="AS186" s="552">
        <v>0</v>
      </c>
      <c r="AT186" s="998"/>
      <c r="AU186" s="552">
        <v>0</v>
      </c>
      <c r="AV186" s="552">
        <v>0</v>
      </c>
      <c r="AW186" s="1185"/>
      <c r="AX186" s="230">
        <v>1</v>
      </c>
      <c r="AY186" s="176" t="s">
        <v>2339</v>
      </c>
      <c r="AZ186" s="176" t="s">
        <v>2296</v>
      </c>
      <c r="BA186" s="76">
        <f t="shared" si="46"/>
        <v>1</v>
      </c>
      <c r="BB186" s="77" t="str">
        <f t="shared" si="49"/>
        <v>Satisfactorio</v>
      </c>
      <c r="BC186" s="578">
        <v>1</v>
      </c>
      <c r="BD186" s="103" t="s">
        <v>103</v>
      </c>
      <c r="BE186" s="619">
        <v>0</v>
      </c>
      <c r="BF186" s="278">
        <v>0</v>
      </c>
      <c r="BG186" s="994"/>
      <c r="BH186" s="994"/>
      <c r="BI186" s="994"/>
      <c r="BJ186" s="991"/>
      <c r="BK186" s="173">
        <v>1</v>
      </c>
      <c r="BL186" s="111" t="s">
        <v>2297</v>
      </c>
      <c r="BM186" s="111" t="s">
        <v>2298</v>
      </c>
      <c r="BN186" s="76">
        <f t="shared" si="62"/>
        <v>1</v>
      </c>
      <c r="BO186" s="77" t="str">
        <f t="shared" si="44"/>
        <v>Satisfactorio</v>
      </c>
      <c r="BP186" s="88">
        <v>1</v>
      </c>
      <c r="BQ186" s="81" t="s">
        <v>103</v>
      </c>
      <c r="BR186" s="106">
        <v>0</v>
      </c>
      <c r="BS186" s="106">
        <v>0</v>
      </c>
      <c r="BT186" s="860"/>
      <c r="BU186" s="860"/>
      <c r="BV186" s="860"/>
      <c r="BX186" s="173">
        <v>1</v>
      </c>
      <c r="BY186" s="111" t="s">
        <v>2340</v>
      </c>
      <c r="BZ186" s="111" t="s">
        <v>2341</v>
      </c>
      <c r="CA186" s="203">
        <f>IFERROR(BX186/AB186,"No reporta avance para el período")</f>
        <v>1</v>
      </c>
      <c r="CB186" s="320" t="str">
        <f t="shared" si="60"/>
        <v>Satisfactorio</v>
      </c>
      <c r="CC186" s="204">
        <v>1</v>
      </c>
      <c r="CD186" s="394" t="s">
        <v>103</v>
      </c>
      <c r="CE186" s="341">
        <f t="shared" si="59"/>
        <v>0</v>
      </c>
      <c r="CF186" s="341">
        <f t="shared" si="59"/>
        <v>0</v>
      </c>
      <c r="CG186" s="838"/>
      <c r="CH186" s="838"/>
      <c r="CI186" s="838"/>
      <c r="CK186" s="672" t="s">
        <v>2126</v>
      </c>
      <c r="CL186" s="674" t="s">
        <v>2648</v>
      </c>
    </row>
    <row r="187" spans="2:90" ht="51" customHeight="1" x14ac:dyDescent="0.35">
      <c r="B187" s="553" t="s">
        <v>2108</v>
      </c>
      <c r="C187" s="60" t="s">
        <v>87</v>
      </c>
      <c r="D187" s="554" t="s">
        <v>2342</v>
      </c>
      <c r="E187" s="364" t="s">
        <v>2343</v>
      </c>
      <c r="F187" s="554" t="s">
        <v>275</v>
      </c>
      <c r="G187" s="374">
        <v>1</v>
      </c>
      <c r="H187" s="554" t="s">
        <v>2344</v>
      </c>
      <c r="I187" s="556" t="s">
        <v>156</v>
      </c>
      <c r="J187" s="554" t="s">
        <v>2251</v>
      </c>
      <c r="K187" s="554" t="s">
        <v>119</v>
      </c>
      <c r="L187" s="556" t="s">
        <v>2314</v>
      </c>
      <c r="M187" s="554" t="s">
        <v>96</v>
      </c>
      <c r="N187" s="557">
        <v>44958</v>
      </c>
      <c r="O187" s="558">
        <v>45289</v>
      </c>
      <c r="P187" s="559" t="s">
        <v>121</v>
      </c>
      <c r="Q187" s="372" t="s">
        <v>263</v>
      </c>
      <c r="R187" s="560" t="s">
        <v>263</v>
      </c>
      <c r="S187" s="372" t="s">
        <v>263</v>
      </c>
      <c r="T187" s="560" t="s">
        <v>263</v>
      </c>
      <c r="U187" s="372" t="s">
        <v>263</v>
      </c>
      <c r="V187" s="560" t="s">
        <v>263</v>
      </c>
      <c r="W187" s="372" t="s">
        <v>263</v>
      </c>
      <c r="X187" s="560" t="s">
        <v>263</v>
      </c>
      <c r="Y187" s="372" t="s">
        <v>263</v>
      </c>
      <c r="Z187" s="560" t="s">
        <v>263</v>
      </c>
      <c r="AA187" s="372" t="s">
        <v>263</v>
      </c>
      <c r="AB187" s="584">
        <v>1</v>
      </c>
      <c r="AC187" s="562" t="s">
        <v>1289</v>
      </c>
      <c r="AD187" s="562" t="s">
        <v>1119</v>
      </c>
      <c r="AE187" s="562" t="s">
        <v>406</v>
      </c>
      <c r="AF187" s="563" t="s">
        <v>104</v>
      </c>
      <c r="AG187" s="564" t="s">
        <v>104</v>
      </c>
      <c r="AH187" s="580">
        <v>0</v>
      </c>
      <c r="AI187" s="995"/>
      <c r="AJ187" s="1168"/>
      <c r="AK187" s="616">
        <v>0</v>
      </c>
      <c r="AL187" s="588" t="s">
        <v>103</v>
      </c>
      <c r="AM187" s="588" t="s">
        <v>103</v>
      </c>
      <c r="AN187" s="164" t="str">
        <f t="shared" ref="AN187:AN189" si="64">IFERROR(AK187/S187,"No reporta avance para el período")</f>
        <v>No reporta avance para el período</v>
      </c>
      <c r="AO187" s="73" t="str">
        <f t="shared" si="48"/>
        <v>No Aplica</v>
      </c>
      <c r="AP187" s="568">
        <v>0</v>
      </c>
      <c r="AQ187" s="166"/>
      <c r="AR187" s="552">
        <v>0</v>
      </c>
      <c r="AS187" s="552">
        <v>0</v>
      </c>
      <c r="AT187" s="997"/>
      <c r="AU187" s="993"/>
      <c r="AV187" s="993"/>
      <c r="AW187" s="1185"/>
      <c r="AX187" s="614">
        <v>0</v>
      </c>
      <c r="AY187" s="572" t="s">
        <v>103</v>
      </c>
      <c r="AZ187" s="572" t="s">
        <v>103</v>
      </c>
      <c r="BA187" s="76" t="str">
        <f t="shared" si="46"/>
        <v>No reporta avance para el período</v>
      </c>
      <c r="BB187" s="77" t="str">
        <f t="shared" si="49"/>
        <v>No Aplica</v>
      </c>
      <c r="BC187" s="578">
        <v>0</v>
      </c>
      <c r="BD187" s="103" t="s">
        <v>103</v>
      </c>
      <c r="BE187" s="619">
        <v>0</v>
      </c>
      <c r="BF187" s="278">
        <v>0</v>
      </c>
      <c r="BG187" s="993"/>
      <c r="BH187" s="993"/>
      <c r="BI187" s="993"/>
      <c r="BJ187" s="991"/>
      <c r="BK187" s="173">
        <v>0</v>
      </c>
      <c r="BL187" s="111" t="s">
        <v>2345</v>
      </c>
      <c r="BM187" s="124" t="s">
        <v>103</v>
      </c>
      <c r="BN187" s="76" t="str">
        <f t="shared" ref="BN187:BN192" si="65">IFERROR(BK187/Y187,"No reporta avance para el período")</f>
        <v>No reporta avance para el período</v>
      </c>
      <c r="BO187" s="77" t="str">
        <f t="shared" si="44"/>
        <v>No Aplica</v>
      </c>
      <c r="BP187" s="88">
        <f>+IFERROR(SUM($AK187,$AX187,$BK187,$BX187,#REF!,$CU187,$DH187,$DU187,$EH187),0)</f>
        <v>0</v>
      </c>
      <c r="BQ187" s="110" t="s">
        <v>734</v>
      </c>
      <c r="BR187" s="106">
        <v>0</v>
      </c>
      <c r="BS187" s="106">
        <v>0</v>
      </c>
      <c r="BT187" s="890"/>
      <c r="BU187" s="890"/>
      <c r="BV187" s="890"/>
      <c r="BX187" s="173">
        <v>1</v>
      </c>
      <c r="BY187" s="111" t="s">
        <v>2346</v>
      </c>
      <c r="BZ187" s="111" t="s">
        <v>2347</v>
      </c>
      <c r="CA187" s="203">
        <f t="shared" ref="CA187:CA192" si="66">IFERROR(BX187/AB187,"No reporta avance para el período")</f>
        <v>1</v>
      </c>
      <c r="CB187" s="320" t="str">
        <f t="shared" si="60"/>
        <v>Satisfactorio</v>
      </c>
      <c r="CC187" s="204">
        <f>+IFERROR(SUM($AK187,$AX187,$BK187,$BX187,$CJ187,$CS187,$DF187,$DR187,$ED187,$EQ187,$FD187,$FQ187),0)</f>
        <v>1</v>
      </c>
      <c r="CD187" s="124" t="s">
        <v>103</v>
      </c>
      <c r="CE187" s="341">
        <f t="shared" si="59"/>
        <v>0</v>
      </c>
      <c r="CF187" s="341">
        <f t="shared" si="59"/>
        <v>0</v>
      </c>
      <c r="CG187" s="837"/>
      <c r="CH187" s="837"/>
      <c r="CI187" s="837"/>
      <c r="CK187" s="672" t="s">
        <v>2126</v>
      </c>
      <c r="CL187" s="674" t="s">
        <v>2648</v>
      </c>
    </row>
    <row r="188" spans="2:90" ht="101" customHeight="1" x14ac:dyDescent="0.35">
      <c r="B188" s="553" t="s">
        <v>2108</v>
      </c>
      <c r="C188" s="60" t="s">
        <v>87</v>
      </c>
      <c r="D188" s="554" t="s">
        <v>2342</v>
      </c>
      <c r="E188" s="364" t="s">
        <v>2348</v>
      </c>
      <c r="F188" s="554" t="s">
        <v>275</v>
      </c>
      <c r="G188" s="374">
        <v>1</v>
      </c>
      <c r="H188" s="554" t="s">
        <v>2349</v>
      </c>
      <c r="I188" s="556" t="s">
        <v>156</v>
      </c>
      <c r="J188" s="554" t="s">
        <v>2251</v>
      </c>
      <c r="K188" s="554" t="s">
        <v>119</v>
      </c>
      <c r="L188" s="556" t="s">
        <v>2314</v>
      </c>
      <c r="M188" s="554" t="s">
        <v>96</v>
      </c>
      <c r="N188" s="557">
        <v>44928</v>
      </c>
      <c r="O188" s="558">
        <v>45289</v>
      </c>
      <c r="P188" s="559" t="s">
        <v>419</v>
      </c>
      <c r="Q188" s="574">
        <v>1</v>
      </c>
      <c r="R188" s="575">
        <v>1</v>
      </c>
      <c r="S188" s="574">
        <v>1</v>
      </c>
      <c r="T188" s="575">
        <v>1</v>
      </c>
      <c r="U188" s="574">
        <v>1</v>
      </c>
      <c r="V188" s="575">
        <v>1</v>
      </c>
      <c r="W188" s="574">
        <v>1</v>
      </c>
      <c r="X188" s="575">
        <v>1</v>
      </c>
      <c r="Y188" s="574">
        <v>1</v>
      </c>
      <c r="Z188" s="575">
        <v>1</v>
      </c>
      <c r="AA188" s="574">
        <v>1</v>
      </c>
      <c r="AB188" s="584">
        <v>1</v>
      </c>
      <c r="AC188" s="562" t="s">
        <v>1289</v>
      </c>
      <c r="AD188" s="562" t="s">
        <v>1119</v>
      </c>
      <c r="AE188" s="562" t="s">
        <v>406</v>
      </c>
      <c r="AF188" s="563" t="s">
        <v>104</v>
      </c>
      <c r="AG188" s="564" t="s">
        <v>104</v>
      </c>
      <c r="AH188" s="623">
        <v>0</v>
      </c>
      <c r="AI188" s="995"/>
      <c r="AJ188" s="1168"/>
      <c r="AK188" s="244">
        <v>1</v>
      </c>
      <c r="AL188" s="342" t="s">
        <v>2293</v>
      </c>
      <c r="AM188" s="342" t="s">
        <v>2338</v>
      </c>
      <c r="AN188" s="274">
        <f t="shared" si="64"/>
        <v>1</v>
      </c>
      <c r="AO188" s="73" t="str">
        <f t="shared" si="48"/>
        <v>Satisfactorio</v>
      </c>
      <c r="AP188" s="624">
        <v>1</v>
      </c>
      <c r="AQ188" s="166"/>
      <c r="AR188" s="552">
        <v>0</v>
      </c>
      <c r="AS188" s="552">
        <v>0</v>
      </c>
      <c r="AT188" s="997"/>
      <c r="AU188" s="993"/>
      <c r="AV188" s="993"/>
      <c r="AW188" s="1185"/>
      <c r="AX188" s="230">
        <v>1</v>
      </c>
      <c r="AY188" s="176" t="s">
        <v>2350</v>
      </c>
      <c r="AZ188" s="176" t="s">
        <v>2296</v>
      </c>
      <c r="BA188" s="76">
        <f t="shared" si="46"/>
        <v>1</v>
      </c>
      <c r="BB188" s="77" t="str">
        <f t="shared" si="49"/>
        <v>Satisfactorio</v>
      </c>
      <c r="BC188" s="578">
        <v>1</v>
      </c>
      <c r="BD188" s="103" t="s">
        <v>103</v>
      </c>
      <c r="BE188" s="619">
        <v>0</v>
      </c>
      <c r="BF188" s="278">
        <v>0</v>
      </c>
      <c r="BG188" s="993"/>
      <c r="BH188" s="993"/>
      <c r="BI188" s="993"/>
      <c r="BJ188" s="991"/>
      <c r="BK188" s="173">
        <v>1</v>
      </c>
      <c r="BL188" s="111" t="s">
        <v>2297</v>
      </c>
      <c r="BM188" s="111" t="s">
        <v>2298</v>
      </c>
      <c r="BN188" s="76">
        <f t="shared" si="65"/>
        <v>1</v>
      </c>
      <c r="BO188" s="77" t="str">
        <f t="shared" si="44"/>
        <v>Satisfactorio</v>
      </c>
      <c r="BP188" s="88">
        <v>1</v>
      </c>
      <c r="BQ188" s="81" t="s">
        <v>103</v>
      </c>
      <c r="BR188" s="106">
        <v>0</v>
      </c>
      <c r="BS188" s="106">
        <v>0</v>
      </c>
      <c r="BT188" s="890"/>
      <c r="BU188" s="890"/>
      <c r="BV188" s="890"/>
      <c r="BX188" s="173">
        <v>1</v>
      </c>
      <c r="BY188" s="111" t="s">
        <v>2351</v>
      </c>
      <c r="BZ188" s="111" t="s">
        <v>2352</v>
      </c>
      <c r="CA188" s="203">
        <f t="shared" si="66"/>
        <v>1</v>
      </c>
      <c r="CB188" s="320" t="str">
        <f t="shared" si="60"/>
        <v>Satisfactorio</v>
      </c>
      <c r="CC188" s="204">
        <v>1</v>
      </c>
      <c r="CD188" s="124" t="s">
        <v>103</v>
      </c>
      <c r="CE188" s="341">
        <f t="shared" si="59"/>
        <v>0</v>
      </c>
      <c r="CF188" s="341">
        <f t="shared" si="59"/>
        <v>0</v>
      </c>
      <c r="CG188" s="837"/>
      <c r="CH188" s="837"/>
      <c r="CI188" s="837"/>
      <c r="CK188" s="672" t="s">
        <v>2126</v>
      </c>
      <c r="CL188" s="674" t="s">
        <v>2674</v>
      </c>
    </row>
    <row r="189" spans="2:90" ht="51" customHeight="1" x14ac:dyDescent="0.35">
      <c r="B189" s="553" t="s">
        <v>2108</v>
      </c>
      <c r="C189" s="60" t="s">
        <v>87</v>
      </c>
      <c r="D189" s="554" t="s">
        <v>2342</v>
      </c>
      <c r="E189" s="364" t="s">
        <v>2353</v>
      </c>
      <c r="F189" s="554" t="s">
        <v>275</v>
      </c>
      <c r="G189" s="374">
        <v>1</v>
      </c>
      <c r="H189" s="554" t="s">
        <v>2354</v>
      </c>
      <c r="I189" s="556" t="s">
        <v>156</v>
      </c>
      <c r="J189" s="554" t="s">
        <v>2251</v>
      </c>
      <c r="K189" s="554" t="s">
        <v>119</v>
      </c>
      <c r="L189" s="556" t="s">
        <v>2252</v>
      </c>
      <c r="M189" s="554" t="s">
        <v>96</v>
      </c>
      <c r="N189" s="557">
        <v>44928</v>
      </c>
      <c r="O189" s="558">
        <v>45289</v>
      </c>
      <c r="P189" s="559" t="s">
        <v>419</v>
      </c>
      <c r="Q189" s="574">
        <v>1</v>
      </c>
      <c r="R189" s="575">
        <v>1</v>
      </c>
      <c r="S189" s="574">
        <v>1</v>
      </c>
      <c r="T189" s="575">
        <v>1</v>
      </c>
      <c r="U189" s="574">
        <v>1</v>
      </c>
      <c r="V189" s="575">
        <v>1</v>
      </c>
      <c r="W189" s="574">
        <v>1</v>
      </c>
      <c r="X189" s="575">
        <v>1</v>
      </c>
      <c r="Y189" s="574">
        <v>1</v>
      </c>
      <c r="Z189" s="575">
        <v>1</v>
      </c>
      <c r="AA189" s="574">
        <v>1</v>
      </c>
      <c r="AB189" s="584">
        <v>1</v>
      </c>
      <c r="AC189" s="562" t="s">
        <v>1289</v>
      </c>
      <c r="AD189" s="562" t="s">
        <v>1119</v>
      </c>
      <c r="AE189" s="562" t="s">
        <v>406</v>
      </c>
      <c r="AF189" s="563" t="s">
        <v>104</v>
      </c>
      <c r="AG189" s="625" t="s">
        <v>104</v>
      </c>
      <c r="AH189" s="626">
        <v>0</v>
      </c>
      <c r="AI189" s="996"/>
      <c r="AJ189" s="1168"/>
      <c r="AK189" s="230">
        <v>1</v>
      </c>
      <c r="AL189" s="176" t="s">
        <v>2293</v>
      </c>
      <c r="AM189" s="176" t="s">
        <v>2355</v>
      </c>
      <c r="AN189" s="274">
        <f t="shared" si="64"/>
        <v>1</v>
      </c>
      <c r="AO189" s="627" t="str">
        <f t="shared" si="48"/>
        <v>Satisfactorio</v>
      </c>
      <c r="AP189" s="628">
        <v>1</v>
      </c>
      <c r="AQ189" s="629"/>
      <c r="AR189" s="552">
        <v>0</v>
      </c>
      <c r="AS189" s="552">
        <v>0</v>
      </c>
      <c r="AT189" s="998"/>
      <c r="AU189" s="994"/>
      <c r="AV189" s="994"/>
      <c r="AW189" s="1185"/>
      <c r="AX189" s="230">
        <v>1</v>
      </c>
      <c r="AY189" s="176" t="s">
        <v>2350</v>
      </c>
      <c r="AZ189" s="176" t="s">
        <v>2296</v>
      </c>
      <c r="BA189" s="76">
        <f t="shared" si="46"/>
        <v>1</v>
      </c>
      <c r="BB189" s="77" t="str">
        <f t="shared" si="49"/>
        <v>Satisfactorio</v>
      </c>
      <c r="BC189" s="578">
        <v>1</v>
      </c>
      <c r="BD189" s="103" t="s">
        <v>103</v>
      </c>
      <c r="BE189" s="278">
        <v>0</v>
      </c>
      <c r="BF189" s="278">
        <v>0</v>
      </c>
      <c r="BG189" s="994"/>
      <c r="BH189" s="994"/>
      <c r="BI189" s="994"/>
      <c r="BJ189" s="991"/>
      <c r="BK189" s="173">
        <v>1</v>
      </c>
      <c r="BL189" s="111" t="s">
        <v>2297</v>
      </c>
      <c r="BM189" s="111" t="s">
        <v>2298</v>
      </c>
      <c r="BN189" s="76">
        <f t="shared" si="65"/>
        <v>1</v>
      </c>
      <c r="BO189" s="77" t="str">
        <f t="shared" si="44"/>
        <v>Satisfactorio</v>
      </c>
      <c r="BP189" s="88">
        <v>1</v>
      </c>
      <c r="BQ189" s="81" t="s">
        <v>103</v>
      </c>
      <c r="BR189" s="106">
        <v>0</v>
      </c>
      <c r="BS189" s="106">
        <v>0</v>
      </c>
      <c r="BT189" s="860"/>
      <c r="BU189" s="860"/>
      <c r="BV189" s="860"/>
      <c r="BX189" s="173">
        <v>1</v>
      </c>
      <c r="BY189" s="111" t="s">
        <v>2356</v>
      </c>
      <c r="BZ189" s="111" t="s">
        <v>2357</v>
      </c>
      <c r="CA189" s="203">
        <f t="shared" si="66"/>
        <v>1</v>
      </c>
      <c r="CB189" s="320" t="str">
        <f t="shared" si="60"/>
        <v>Satisfactorio</v>
      </c>
      <c r="CC189" s="204">
        <v>1</v>
      </c>
      <c r="CD189" s="124" t="s">
        <v>103</v>
      </c>
      <c r="CE189" s="341">
        <f t="shared" si="59"/>
        <v>0</v>
      </c>
      <c r="CF189" s="341">
        <f t="shared" si="59"/>
        <v>0</v>
      </c>
      <c r="CG189" s="838"/>
      <c r="CH189" s="838"/>
      <c r="CI189" s="838"/>
      <c r="CK189" s="672" t="s">
        <v>2126</v>
      </c>
      <c r="CL189" s="674" t="s">
        <v>2648</v>
      </c>
    </row>
    <row r="190" spans="2:90" ht="51" customHeight="1" x14ac:dyDescent="0.35">
      <c r="B190" s="59" t="s">
        <v>2108</v>
      </c>
      <c r="C190" s="60" t="s">
        <v>87</v>
      </c>
      <c r="D190" s="363" t="s">
        <v>2358</v>
      </c>
      <c r="E190" s="364" t="s">
        <v>2359</v>
      </c>
      <c r="F190" s="363" t="s">
        <v>1114</v>
      </c>
      <c r="G190" s="391">
        <v>4</v>
      </c>
      <c r="H190" s="366" t="s">
        <v>2360</v>
      </c>
      <c r="I190" s="367" t="s">
        <v>212</v>
      </c>
      <c r="J190" s="368" t="s">
        <v>2361</v>
      </c>
      <c r="K190" s="366" t="s">
        <v>729</v>
      </c>
      <c r="L190" s="366" t="s">
        <v>2362</v>
      </c>
      <c r="M190" s="367" t="s">
        <v>96</v>
      </c>
      <c r="N190" s="369">
        <v>44928</v>
      </c>
      <c r="O190" s="370">
        <v>45289</v>
      </c>
      <c r="P190" s="371" t="s">
        <v>159</v>
      </c>
      <c r="Q190" s="372" t="s">
        <v>263</v>
      </c>
      <c r="R190" s="373" t="s">
        <v>263</v>
      </c>
      <c r="S190" s="364">
        <v>1</v>
      </c>
      <c r="T190" s="373" t="s">
        <v>263</v>
      </c>
      <c r="U190" s="364" t="s">
        <v>263</v>
      </c>
      <c r="V190" s="373">
        <v>1</v>
      </c>
      <c r="W190" s="364" t="s">
        <v>263</v>
      </c>
      <c r="X190" s="373" t="s">
        <v>263</v>
      </c>
      <c r="Y190" s="364">
        <v>1</v>
      </c>
      <c r="Z190" s="373" t="s">
        <v>263</v>
      </c>
      <c r="AA190" s="364" t="s">
        <v>263</v>
      </c>
      <c r="AB190" s="392">
        <v>1</v>
      </c>
      <c r="AC190" s="377" t="s">
        <v>1164</v>
      </c>
      <c r="AD190" s="377" t="s">
        <v>1119</v>
      </c>
      <c r="AE190" s="377" t="s">
        <v>406</v>
      </c>
      <c r="AF190" s="377" t="s">
        <v>215</v>
      </c>
      <c r="AG190" s="630" t="s">
        <v>216</v>
      </c>
      <c r="AH190" s="631">
        <v>6267728</v>
      </c>
      <c r="AI190" s="632">
        <v>99000000</v>
      </c>
      <c r="AJ190" s="1168"/>
      <c r="AK190" s="81">
        <v>0</v>
      </c>
      <c r="AL190" s="111" t="s">
        <v>2363</v>
      </c>
      <c r="AM190" s="111" t="s">
        <v>2364</v>
      </c>
      <c r="AN190" s="76">
        <v>0</v>
      </c>
      <c r="AO190" s="627" t="str">
        <f t="shared" si="48"/>
        <v>Bajo</v>
      </c>
      <c r="AP190" s="314">
        <f t="shared" ref="AP190:AP191" si="67">+IFERROR(SUM($AK190,$AW190,$BI190),0)</f>
        <v>20000000</v>
      </c>
      <c r="AQ190" s="171" t="s">
        <v>2365</v>
      </c>
      <c r="AR190" s="175">
        <v>6267728</v>
      </c>
      <c r="AS190" s="175">
        <v>1566932</v>
      </c>
      <c r="AT190" s="175">
        <v>99000000</v>
      </c>
      <c r="AU190" s="175">
        <v>15000000</v>
      </c>
      <c r="AV190" s="175">
        <v>5000000</v>
      </c>
      <c r="AW190" s="1185"/>
      <c r="AX190" s="124">
        <v>0</v>
      </c>
      <c r="AY190" s="146" t="s">
        <v>2366</v>
      </c>
      <c r="AZ190" s="146" t="s">
        <v>2367</v>
      </c>
      <c r="BA190" s="76">
        <v>0</v>
      </c>
      <c r="BB190" s="77" t="str">
        <f t="shared" si="49"/>
        <v>Bajo</v>
      </c>
      <c r="BC190" s="314">
        <v>0</v>
      </c>
      <c r="BD190" s="110" t="s">
        <v>2368</v>
      </c>
      <c r="BE190" s="101">
        <v>6267728</v>
      </c>
      <c r="BF190" s="633">
        <v>3133864</v>
      </c>
      <c r="BG190" s="634">
        <v>99000000</v>
      </c>
      <c r="BH190" s="634">
        <v>59000000</v>
      </c>
      <c r="BI190" s="634">
        <v>20000000</v>
      </c>
      <c r="BJ190" s="30"/>
      <c r="BK190" s="722">
        <v>0</v>
      </c>
      <c r="BL190" s="176" t="s">
        <v>2366</v>
      </c>
      <c r="BM190" s="176" t="s">
        <v>2367</v>
      </c>
      <c r="BN190" s="76">
        <f t="shared" si="65"/>
        <v>0</v>
      </c>
      <c r="BO190" s="77" t="str">
        <f t="shared" ref="BO190:BO193" si="68">IF(ISTEXT(BN190),"No Aplica",IF(BN190&lt;=60%,"Bajo",IF(BN190&gt;=95%,"Satisfactorio",IF(BN190&gt;60%,"Medio",IF(BN190&lt;95%,"Medio",0)))))</f>
        <v>Bajo</v>
      </c>
      <c r="BP190" s="80">
        <f>+IFERROR(SUM($AK190,$AX190,$BK190,$BX190,#REF!,$CU190,$DH190,$DU190,$EH190),0)</f>
        <v>0</v>
      </c>
      <c r="BQ190" s="110" t="s">
        <v>2369</v>
      </c>
      <c r="BR190" s="106">
        <v>0</v>
      </c>
      <c r="BS190" s="106">
        <v>0</v>
      </c>
      <c r="BT190" s="106">
        <v>0</v>
      </c>
      <c r="BU190" s="106"/>
      <c r="BV190" s="106">
        <v>0</v>
      </c>
      <c r="BX190" s="124">
        <v>1</v>
      </c>
      <c r="BY190" s="111" t="s">
        <v>2370</v>
      </c>
      <c r="BZ190" s="111" t="s">
        <v>2371</v>
      </c>
      <c r="CA190" s="203">
        <f t="shared" si="66"/>
        <v>1</v>
      </c>
      <c r="CB190" s="320" t="str">
        <f t="shared" si="60"/>
        <v>Satisfactorio</v>
      </c>
      <c r="CC190" s="635">
        <v>4</v>
      </c>
      <c r="CD190" s="124" t="s">
        <v>103</v>
      </c>
      <c r="CE190" s="636">
        <f t="shared" si="59"/>
        <v>6267728</v>
      </c>
      <c r="CF190" s="636">
        <f t="shared" si="59"/>
        <v>1566932</v>
      </c>
      <c r="CG190" s="810">
        <v>106500000</v>
      </c>
      <c r="CH190" s="810">
        <v>88666667</v>
      </c>
      <c r="CI190" s="810">
        <v>83000000</v>
      </c>
      <c r="CK190" s="672" t="s">
        <v>2126</v>
      </c>
      <c r="CL190" s="674" t="s">
        <v>2649</v>
      </c>
    </row>
    <row r="191" spans="2:90" ht="88.5" customHeight="1" x14ac:dyDescent="0.35">
      <c r="B191" s="59" t="s">
        <v>2108</v>
      </c>
      <c r="C191" s="60" t="s">
        <v>87</v>
      </c>
      <c r="D191" s="363" t="s">
        <v>138</v>
      </c>
      <c r="E191" s="364" t="s">
        <v>2372</v>
      </c>
      <c r="F191" s="363" t="s">
        <v>1114</v>
      </c>
      <c r="G191" s="391">
        <v>1</v>
      </c>
      <c r="H191" s="488" t="s">
        <v>2373</v>
      </c>
      <c r="I191" s="367" t="s">
        <v>212</v>
      </c>
      <c r="J191" s="368" t="s">
        <v>2374</v>
      </c>
      <c r="K191" s="366" t="s">
        <v>729</v>
      </c>
      <c r="L191" s="366" t="s">
        <v>2375</v>
      </c>
      <c r="M191" s="367" t="s">
        <v>418</v>
      </c>
      <c r="N191" s="397">
        <v>44946</v>
      </c>
      <c r="O191" s="398">
        <v>45275</v>
      </c>
      <c r="P191" s="371" t="s">
        <v>121</v>
      </c>
      <c r="Q191" s="372" t="s">
        <v>263</v>
      </c>
      <c r="R191" s="373" t="s">
        <v>263</v>
      </c>
      <c r="S191" s="364" t="s">
        <v>263</v>
      </c>
      <c r="T191" s="373" t="s">
        <v>263</v>
      </c>
      <c r="U191" s="364" t="s">
        <v>263</v>
      </c>
      <c r="V191" s="375"/>
      <c r="W191" s="364" t="s">
        <v>263</v>
      </c>
      <c r="X191" s="373" t="s">
        <v>263</v>
      </c>
      <c r="Y191" s="364" t="s">
        <v>263</v>
      </c>
      <c r="Z191" s="373" t="s">
        <v>263</v>
      </c>
      <c r="AA191" s="364" t="s">
        <v>263</v>
      </c>
      <c r="AB191" s="637">
        <v>1</v>
      </c>
      <c r="AC191" s="377" t="s">
        <v>1148</v>
      </c>
      <c r="AD191" s="377" t="s">
        <v>1119</v>
      </c>
      <c r="AE191" s="377" t="s">
        <v>406</v>
      </c>
      <c r="AF191" s="377" t="s">
        <v>215</v>
      </c>
      <c r="AG191" s="377" t="s">
        <v>216</v>
      </c>
      <c r="AH191" s="638">
        <v>48000000</v>
      </c>
      <c r="AI191" s="639">
        <v>0</v>
      </c>
      <c r="AJ191" s="1168"/>
      <c r="AK191" s="81">
        <v>0</v>
      </c>
      <c r="AL191" s="124"/>
      <c r="AM191" s="124"/>
      <c r="AN191" s="76" t="str">
        <f t="shared" ref="AN191:AN192" si="69">IFERROR(AK191/#REF!,"No reporta avance para el período")</f>
        <v>No reporta avance para el período</v>
      </c>
      <c r="AO191" s="77" t="str">
        <f t="shared" si="48"/>
        <v>No Aplica</v>
      </c>
      <c r="AP191" s="88">
        <f t="shared" si="67"/>
        <v>0</v>
      </c>
      <c r="AQ191" s="81" t="s">
        <v>103</v>
      </c>
      <c r="AR191" s="175">
        <v>48000000</v>
      </c>
      <c r="AS191" s="175">
        <v>12000000</v>
      </c>
      <c r="AT191" s="175">
        <v>0</v>
      </c>
      <c r="AU191" s="175">
        <v>0</v>
      </c>
      <c r="AV191" s="175">
        <v>0</v>
      </c>
      <c r="AW191" s="1185"/>
      <c r="AX191" s="173">
        <v>0</v>
      </c>
      <c r="AY191" s="146" t="s">
        <v>2376</v>
      </c>
      <c r="AZ191" s="146" t="s">
        <v>2377</v>
      </c>
      <c r="BA191" s="76" t="str">
        <f t="shared" ref="BA191" si="70">IFERROR(AX191/#REF!,"No reporta avance para el período")</f>
        <v>No reporta avance para el período</v>
      </c>
      <c r="BB191" s="77" t="str">
        <f t="shared" si="49"/>
        <v>No Aplica</v>
      </c>
      <c r="BC191" s="88">
        <f>+IFERROR(SUM($AK191,$AW191,$BI191,$BV191,$CH191,$CQ191),0)</f>
        <v>947384163</v>
      </c>
      <c r="BD191" s="110" t="s">
        <v>2378</v>
      </c>
      <c r="BE191" s="101">
        <v>48000000</v>
      </c>
      <c r="BF191" s="633">
        <v>24000000</v>
      </c>
      <c r="BG191" s="634">
        <v>0</v>
      </c>
      <c r="BH191" s="634">
        <v>0</v>
      </c>
      <c r="BI191" s="634">
        <v>0</v>
      </c>
      <c r="BJ191" s="30"/>
      <c r="BK191" s="722">
        <v>0</v>
      </c>
      <c r="BL191" s="111" t="s">
        <v>2379</v>
      </c>
      <c r="BM191" s="124" t="s">
        <v>103</v>
      </c>
      <c r="BN191" s="76" t="str">
        <f t="shared" si="65"/>
        <v>No reporta avance para el período</v>
      </c>
      <c r="BO191" s="77" t="str">
        <f t="shared" si="68"/>
        <v>No Aplica</v>
      </c>
      <c r="BP191" s="88">
        <f>+IFERROR(SUM($AK191,$AX191,$BK191,$BX191,#REF!,$CU191,$DH191,$DU191,$EH191),0)</f>
        <v>0</v>
      </c>
      <c r="BQ191" s="110" t="s">
        <v>734</v>
      </c>
      <c r="BR191" s="106">
        <v>0</v>
      </c>
      <c r="BS191" s="106">
        <v>0</v>
      </c>
      <c r="BT191" s="106">
        <v>0</v>
      </c>
      <c r="BU191" s="106"/>
      <c r="BV191" s="106">
        <v>0</v>
      </c>
      <c r="BX191" s="124">
        <v>0.9</v>
      </c>
      <c r="BY191" s="111" t="s">
        <v>2380</v>
      </c>
      <c r="BZ191" s="111" t="s">
        <v>2381</v>
      </c>
      <c r="CA191" s="203">
        <f t="shared" si="66"/>
        <v>0.9</v>
      </c>
      <c r="CB191" s="320" t="str">
        <f t="shared" si="60"/>
        <v>Medio</v>
      </c>
      <c r="CC191" s="287">
        <v>1</v>
      </c>
      <c r="CD191" s="532" t="s">
        <v>2382</v>
      </c>
      <c r="CE191" s="636">
        <f t="shared" si="59"/>
        <v>48000000</v>
      </c>
      <c r="CF191" s="636">
        <f t="shared" si="59"/>
        <v>12000000</v>
      </c>
      <c r="CG191" s="853">
        <v>998561668</v>
      </c>
      <c r="CH191" s="853">
        <v>947384163</v>
      </c>
      <c r="CI191" s="853">
        <v>865481365</v>
      </c>
      <c r="CK191" s="672" t="s">
        <v>2126</v>
      </c>
      <c r="CL191" s="674" t="s">
        <v>2650</v>
      </c>
    </row>
    <row r="192" spans="2:90" ht="108" customHeight="1" x14ac:dyDescent="0.35">
      <c r="B192" s="59" t="s">
        <v>2108</v>
      </c>
      <c r="C192" s="60" t="s">
        <v>87</v>
      </c>
      <c r="D192" s="363" t="s">
        <v>138</v>
      </c>
      <c r="E192" s="364" t="s">
        <v>2383</v>
      </c>
      <c r="F192" s="363" t="s">
        <v>1114</v>
      </c>
      <c r="G192" s="365">
        <v>1</v>
      </c>
      <c r="H192" s="488" t="s">
        <v>2384</v>
      </c>
      <c r="I192" s="367" t="s">
        <v>212</v>
      </c>
      <c r="J192" s="368" t="s">
        <v>2385</v>
      </c>
      <c r="K192" s="366" t="s">
        <v>119</v>
      </c>
      <c r="L192" s="366" t="s">
        <v>2386</v>
      </c>
      <c r="M192" s="367" t="s">
        <v>1332</v>
      </c>
      <c r="N192" s="353">
        <v>44928</v>
      </c>
      <c r="O192" s="354">
        <v>45289</v>
      </c>
      <c r="P192" s="371" t="s">
        <v>561</v>
      </c>
      <c r="Q192" s="372" t="s">
        <v>263</v>
      </c>
      <c r="R192" s="373" t="s">
        <v>263</v>
      </c>
      <c r="S192" s="364" t="s">
        <v>263</v>
      </c>
      <c r="T192" s="373" t="s">
        <v>263</v>
      </c>
      <c r="U192" s="364" t="s">
        <v>263</v>
      </c>
      <c r="V192" s="375">
        <v>0.5</v>
      </c>
      <c r="W192" s="364" t="s">
        <v>263</v>
      </c>
      <c r="X192" s="373" t="s">
        <v>263</v>
      </c>
      <c r="Y192" s="364" t="s">
        <v>263</v>
      </c>
      <c r="Z192" s="373" t="s">
        <v>263</v>
      </c>
      <c r="AA192" s="364" t="s">
        <v>263</v>
      </c>
      <c r="AB192" s="376">
        <v>1</v>
      </c>
      <c r="AC192" s="377" t="s">
        <v>1164</v>
      </c>
      <c r="AD192" s="377" t="s">
        <v>1119</v>
      </c>
      <c r="AE192" s="377" t="s">
        <v>406</v>
      </c>
      <c r="AF192" s="377" t="s">
        <v>215</v>
      </c>
      <c r="AG192" s="377" t="s">
        <v>216</v>
      </c>
      <c r="AH192" s="640">
        <v>157701049</v>
      </c>
      <c r="AI192" s="639">
        <v>0</v>
      </c>
      <c r="AJ192" s="1168"/>
      <c r="AK192" s="81"/>
      <c r="AL192" s="124"/>
      <c r="AM192" s="124"/>
      <c r="AN192" s="76" t="str">
        <f t="shared" si="69"/>
        <v>No reporta avance para el período</v>
      </c>
      <c r="AO192" s="77" t="str">
        <f t="shared" si="48"/>
        <v>No Aplica</v>
      </c>
      <c r="AP192" s="88">
        <f t="shared" ref="AP192" si="71">+IFERROR(SUM($AK192,$AW192,$BI192,$BV192),0)</f>
        <v>0</v>
      </c>
      <c r="AQ192" s="81"/>
      <c r="AR192" s="175">
        <v>0</v>
      </c>
      <c r="AS192" s="175">
        <v>0</v>
      </c>
      <c r="AT192" s="175">
        <v>0</v>
      </c>
      <c r="AU192" s="175">
        <v>0</v>
      </c>
      <c r="AV192" s="175">
        <v>0</v>
      </c>
      <c r="AW192" s="1185"/>
      <c r="AX192" s="173">
        <v>0.25</v>
      </c>
      <c r="AY192" s="146" t="s">
        <v>2387</v>
      </c>
      <c r="AZ192" s="146" t="s">
        <v>2388</v>
      </c>
      <c r="BA192" s="76" t="str">
        <f t="shared" ref="BA192" si="72">IFERROR(AX192/#REF!,"No reporta avance para el período")</f>
        <v>No reporta avance para el período</v>
      </c>
      <c r="BB192" s="77" t="str">
        <f t="shared" si="49"/>
        <v>No Aplica</v>
      </c>
      <c r="BC192" s="88">
        <f>+IFERROR(SUM($AK192,$AW192,$BI192,$BV192,$CH192,$CQ192),0)</f>
        <v>0</v>
      </c>
      <c r="BD192" s="307" t="s">
        <v>2389</v>
      </c>
      <c r="BE192" s="101">
        <v>157701049</v>
      </c>
      <c r="BF192" s="633">
        <v>78850524.5</v>
      </c>
      <c r="BG192" s="634">
        <v>0</v>
      </c>
      <c r="BH192" s="634">
        <v>0</v>
      </c>
      <c r="BI192" s="634">
        <v>0</v>
      </c>
      <c r="BJ192" s="30"/>
      <c r="BK192" s="173">
        <v>0</v>
      </c>
      <c r="BL192" s="124" t="s">
        <v>103</v>
      </c>
      <c r="BM192" s="124" t="s">
        <v>103</v>
      </c>
      <c r="BN192" s="76" t="str">
        <f t="shared" si="65"/>
        <v>No reporta avance para el período</v>
      </c>
      <c r="BO192" s="77" t="str">
        <f t="shared" si="68"/>
        <v>No Aplica</v>
      </c>
      <c r="BP192" s="220">
        <f>+IFERROR(SUM($AK192,$AX192,$BK192,$BX192,#REF!,$CU192,$DH192,$DU192,$EH192),0)</f>
        <v>0</v>
      </c>
      <c r="BQ192" s="81" t="s">
        <v>103</v>
      </c>
      <c r="BR192" s="205">
        <v>0</v>
      </c>
      <c r="BS192" s="205">
        <v>0</v>
      </c>
      <c r="BT192" s="205">
        <v>0</v>
      </c>
      <c r="BU192" s="205"/>
      <c r="BV192" s="205">
        <v>0</v>
      </c>
      <c r="BX192" s="173">
        <v>0.8</v>
      </c>
      <c r="BY192" s="111" t="s">
        <v>2390</v>
      </c>
      <c r="BZ192" s="111" t="s">
        <v>2391</v>
      </c>
      <c r="CA192" s="203">
        <f t="shared" si="66"/>
        <v>0.8</v>
      </c>
      <c r="CB192" s="320" t="str">
        <f t="shared" si="60"/>
        <v>Medio</v>
      </c>
      <c r="CC192" s="641">
        <v>0.8</v>
      </c>
      <c r="CD192" s="111" t="s">
        <v>2392</v>
      </c>
      <c r="CE192" s="341">
        <v>157701049</v>
      </c>
      <c r="CF192" s="341">
        <v>157701049</v>
      </c>
      <c r="CG192" s="854"/>
      <c r="CH192" s="854"/>
      <c r="CI192" s="854"/>
      <c r="CK192" s="672" t="s">
        <v>2126</v>
      </c>
      <c r="CL192" s="674" t="s">
        <v>2651</v>
      </c>
    </row>
    <row r="193" spans="2:90" ht="77.25" customHeight="1" x14ac:dyDescent="0.35">
      <c r="B193" s="950" t="s">
        <v>2393</v>
      </c>
      <c r="C193" s="60" t="s">
        <v>2394</v>
      </c>
      <c r="D193" s="461" t="s">
        <v>2395</v>
      </c>
      <c r="E193" s="953" t="s">
        <v>2396</v>
      </c>
      <c r="F193" s="944" t="s">
        <v>275</v>
      </c>
      <c r="G193" s="935">
        <v>1</v>
      </c>
      <c r="H193" s="941" t="s">
        <v>2397</v>
      </c>
      <c r="I193" s="956" t="s">
        <v>212</v>
      </c>
      <c r="J193" s="941" t="s">
        <v>2398</v>
      </c>
      <c r="K193" s="941" t="s">
        <v>119</v>
      </c>
      <c r="L193" s="941" t="s">
        <v>2399</v>
      </c>
      <c r="M193" s="944" t="s">
        <v>96</v>
      </c>
      <c r="N193" s="978">
        <v>44928</v>
      </c>
      <c r="O193" s="981">
        <v>45289</v>
      </c>
      <c r="P193" s="938" t="s">
        <v>97</v>
      </c>
      <c r="Q193" s="935"/>
      <c r="R193" s="932"/>
      <c r="S193" s="935"/>
      <c r="T193" s="932">
        <v>0.33</v>
      </c>
      <c r="U193" s="935"/>
      <c r="V193" s="932"/>
      <c r="W193" s="935"/>
      <c r="X193" s="932">
        <v>0.66</v>
      </c>
      <c r="Y193" s="935"/>
      <c r="Z193" s="932"/>
      <c r="AA193" s="935"/>
      <c r="AB193" s="923">
        <v>1</v>
      </c>
      <c r="AC193" s="926" t="s">
        <v>98</v>
      </c>
      <c r="AD193" s="929"/>
      <c r="AE193" s="930" t="s">
        <v>100</v>
      </c>
      <c r="AF193" s="972" t="s">
        <v>215</v>
      </c>
      <c r="AG193" s="990" t="s">
        <v>216</v>
      </c>
      <c r="AH193" s="913">
        <v>4313672238</v>
      </c>
      <c r="AI193" s="913">
        <v>3064000000</v>
      </c>
      <c r="AJ193" s="1168"/>
      <c r="AK193" s="914">
        <v>0</v>
      </c>
      <c r="AL193" s="917" t="s">
        <v>103</v>
      </c>
      <c r="AM193" s="917" t="s">
        <v>103</v>
      </c>
      <c r="AN193" s="920" t="str">
        <f>IFERROR(AK193/Q193,"No reporta avance para el período")</f>
        <v>No reporta avance para el período</v>
      </c>
      <c r="AO193" s="901" t="str">
        <f t="shared" si="48"/>
        <v>No Aplica</v>
      </c>
      <c r="AP193" s="905">
        <v>0</v>
      </c>
      <c r="AQ193" s="907"/>
      <c r="AR193" s="910">
        <v>0</v>
      </c>
      <c r="AS193" s="910">
        <v>0</v>
      </c>
      <c r="AT193" s="910">
        <v>0</v>
      </c>
      <c r="AU193" s="892">
        <v>0</v>
      </c>
      <c r="AV193" s="892">
        <v>0</v>
      </c>
      <c r="AW193" s="1185"/>
      <c r="AX193" s="898">
        <v>0.33</v>
      </c>
      <c r="AY193" s="961" t="s">
        <v>2400</v>
      </c>
      <c r="AZ193" s="961" t="s">
        <v>2401</v>
      </c>
      <c r="BA193" s="869">
        <f>IFERROR(AX193/T193,"No reporta avance para el período")</f>
        <v>1</v>
      </c>
      <c r="BB193" s="881" t="str">
        <f t="shared" si="49"/>
        <v>Satisfactorio</v>
      </c>
      <c r="BC193" s="884">
        <f>+IFERROR(SUM($AK193,$AX193),0)</f>
        <v>0.33</v>
      </c>
      <c r="BD193" s="895" t="s">
        <v>103</v>
      </c>
      <c r="BE193" s="892">
        <v>4313672238</v>
      </c>
      <c r="BF193" s="892">
        <v>1437890746</v>
      </c>
      <c r="BG193" s="892" t="s">
        <v>2402</v>
      </c>
      <c r="BH193" s="892" t="s">
        <v>2403</v>
      </c>
      <c r="BI193" s="892" t="s">
        <v>2404</v>
      </c>
      <c r="BK193" s="891">
        <v>0.66</v>
      </c>
      <c r="BL193" s="961" t="s">
        <v>2405</v>
      </c>
      <c r="BM193" s="961" t="s">
        <v>2406</v>
      </c>
      <c r="BN193" s="869">
        <f>IFERROR(BK193/X193,"No reporta avance para el período")</f>
        <v>1</v>
      </c>
      <c r="BO193" s="881" t="str">
        <f t="shared" si="68"/>
        <v>Satisfactorio</v>
      </c>
      <c r="BP193" s="884">
        <f>+IFERROR(SUM($AK193,$AX193,$BK193,$BX193,#REF!,$CU193,$DH193,$DU193,$EH193),0)</f>
        <v>0</v>
      </c>
      <c r="BQ193" s="887" t="s">
        <v>103</v>
      </c>
      <c r="BR193" s="859">
        <v>4313672238</v>
      </c>
      <c r="BS193" s="859">
        <v>2875781492</v>
      </c>
      <c r="BT193" s="709" t="s">
        <v>2407</v>
      </c>
      <c r="BU193" s="709" t="s">
        <v>2408</v>
      </c>
      <c r="BV193" s="709" t="s">
        <v>2409</v>
      </c>
      <c r="BX193" s="891">
        <v>1</v>
      </c>
      <c r="BY193" s="961" t="s">
        <v>2410</v>
      </c>
      <c r="BZ193" s="961" t="s">
        <v>2411</v>
      </c>
      <c r="CA193" s="986">
        <v>1</v>
      </c>
      <c r="CB193" s="872" t="str">
        <f t="shared" si="60"/>
        <v>Satisfactorio</v>
      </c>
      <c r="CC193" s="986">
        <v>1</v>
      </c>
      <c r="CD193" s="987" t="s">
        <v>103</v>
      </c>
      <c r="CE193" s="836">
        <v>4313672238</v>
      </c>
      <c r="CF193" s="836">
        <v>4313672238</v>
      </c>
      <c r="CG193" s="699" t="s">
        <v>2407</v>
      </c>
      <c r="CH193" s="699" t="s">
        <v>2412</v>
      </c>
      <c r="CI193" s="699" t="s">
        <v>2412</v>
      </c>
      <c r="CK193" s="830" t="s">
        <v>172</v>
      </c>
      <c r="CL193" s="828" t="s">
        <v>2413</v>
      </c>
    </row>
    <row r="194" spans="2:90" ht="28.5" customHeight="1" x14ac:dyDescent="0.35">
      <c r="B194" s="951"/>
      <c r="C194" s="60"/>
      <c r="D194" s="461" t="s">
        <v>2414</v>
      </c>
      <c r="E194" s="954"/>
      <c r="F194" s="945"/>
      <c r="G194" s="936"/>
      <c r="H194" s="942"/>
      <c r="I194" s="957"/>
      <c r="J194" s="942"/>
      <c r="K194" s="942"/>
      <c r="L194" s="942"/>
      <c r="M194" s="945"/>
      <c r="N194" s="979"/>
      <c r="O194" s="982"/>
      <c r="P194" s="939"/>
      <c r="Q194" s="936"/>
      <c r="R194" s="933"/>
      <c r="S194" s="936"/>
      <c r="T194" s="933"/>
      <c r="U194" s="936"/>
      <c r="V194" s="933"/>
      <c r="W194" s="936"/>
      <c r="X194" s="933"/>
      <c r="Y194" s="936"/>
      <c r="Z194" s="933"/>
      <c r="AA194" s="936"/>
      <c r="AB194" s="924"/>
      <c r="AC194" s="927"/>
      <c r="AD194" s="929"/>
      <c r="AE194" s="930"/>
      <c r="AF194" s="972"/>
      <c r="AG194" s="990"/>
      <c r="AH194" s="913"/>
      <c r="AI194" s="913"/>
      <c r="AJ194" s="1168"/>
      <c r="AK194" s="915"/>
      <c r="AL194" s="918"/>
      <c r="AM194" s="918"/>
      <c r="AN194" s="921"/>
      <c r="AO194" s="902"/>
      <c r="AP194" s="905"/>
      <c r="AQ194" s="908"/>
      <c r="AR194" s="911"/>
      <c r="AS194" s="911"/>
      <c r="AT194" s="911"/>
      <c r="AU194" s="893"/>
      <c r="AV194" s="893"/>
      <c r="AW194" s="1185"/>
      <c r="AX194" s="899"/>
      <c r="AY194" s="984"/>
      <c r="AZ194" s="984"/>
      <c r="BA194" s="870"/>
      <c r="BB194" s="882"/>
      <c r="BC194" s="885">
        <f>+IFERROR(SUM($AK194,$AX194,$BK194,$BX194,#REF!,$CU194),0)</f>
        <v>0</v>
      </c>
      <c r="BD194" s="896"/>
      <c r="BE194" s="893"/>
      <c r="BF194" s="893"/>
      <c r="BG194" s="893"/>
      <c r="BH194" s="893"/>
      <c r="BI194" s="893"/>
      <c r="BJ194" s="642"/>
      <c r="BK194" s="959"/>
      <c r="BL194" s="984"/>
      <c r="BM194" s="984"/>
      <c r="BN194" s="870"/>
      <c r="BO194" s="882"/>
      <c r="BP194" s="885">
        <f>+IFERROR(SUM($AK194,$AX194,$BK194,$BX194,#REF!,$CU194,$DH194,$DU194,$EH194),0)</f>
        <v>0</v>
      </c>
      <c r="BQ194" s="888"/>
      <c r="BR194" s="890"/>
      <c r="BS194" s="890"/>
      <c r="BT194" s="709" t="s">
        <v>2415</v>
      </c>
      <c r="BU194" s="709" t="s">
        <v>2416</v>
      </c>
      <c r="BV194" s="709" t="s">
        <v>2417</v>
      </c>
      <c r="BX194" s="959"/>
      <c r="BY194" s="984"/>
      <c r="BZ194" s="984"/>
      <c r="CA194" s="876"/>
      <c r="CB194" s="873"/>
      <c r="CC194" s="876"/>
      <c r="CD194" s="988"/>
      <c r="CE194" s="837"/>
      <c r="CF194" s="837"/>
      <c r="CG194" s="699" t="s">
        <v>2415</v>
      </c>
      <c r="CH194" s="699" t="s">
        <v>2416</v>
      </c>
      <c r="CI194" s="699" t="s">
        <v>2418</v>
      </c>
      <c r="CK194" s="831"/>
      <c r="CL194" s="829"/>
    </row>
    <row r="195" spans="2:90" ht="28.5" customHeight="1" x14ac:dyDescent="0.35">
      <c r="B195" s="951"/>
      <c r="C195" s="60"/>
      <c r="D195" s="461" t="s">
        <v>2419</v>
      </c>
      <c r="E195" s="954"/>
      <c r="F195" s="945"/>
      <c r="G195" s="936"/>
      <c r="H195" s="942"/>
      <c r="I195" s="957"/>
      <c r="J195" s="942"/>
      <c r="K195" s="942"/>
      <c r="L195" s="942"/>
      <c r="M195" s="945"/>
      <c r="N195" s="979"/>
      <c r="O195" s="982"/>
      <c r="P195" s="939"/>
      <c r="Q195" s="936"/>
      <c r="R195" s="933"/>
      <c r="S195" s="936"/>
      <c r="T195" s="933"/>
      <c r="U195" s="936"/>
      <c r="V195" s="933"/>
      <c r="W195" s="936"/>
      <c r="X195" s="933"/>
      <c r="Y195" s="936"/>
      <c r="Z195" s="933"/>
      <c r="AA195" s="936"/>
      <c r="AB195" s="924"/>
      <c r="AC195" s="927"/>
      <c r="AD195" s="929"/>
      <c r="AE195" s="930"/>
      <c r="AF195" s="972"/>
      <c r="AG195" s="990"/>
      <c r="AH195" s="913"/>
      <c r="AI195" s="913"/>
      <c r="AJ195" s="1168"/>
      <c r="AK195" s="915"/>
      <c r="AL195" s="918"/>
      <c r="AM195" s="918"/>
      <c r="AN195" s="921"/>
      <c r="AO195" s="902"/>
      <c r="AP195" s="905"/>
      <c r="AQ195" s="908"/>
      <c r="AR195" s="911"/>
      <c r="AS195" s="911"/>
      <c r="AT195" s="911"/>
      <c r="AU195" s="893"/>
      <c r="AV195" s="893"/>
      <c r="AW195" s="1185"/>
      <c r="AX195" s="899"/>
      <c r="AY195" s="984"/>
      <c r="AZ195" s="984"/>
      <c r="BA195" s="870"/>
      <c r="BB195" s="882"/>
      <c r="BC195" s="885">
        <f>+IFERROR(SUM($AK195,$AX195,$BK195,$BX195,#REF!,$CU195),0)</f>
        <v>0</v>
      </c>
      <c r="BD195" s="896"/>
      <c r="BE195" s="893"/>
      <c r="BF195" s="893"/>
      <c r="BG195" s="893"/>
      <c r="BH195" s="893"/>
      <c r="BI195" s="893"/>
      <c r="BK195" s="959"/>
      <c r="BL195" s="984"/>
      <c r="BM195" s="984"/>
      <c r="BN195" s="870"/>
      <c r="BO195" s="882"/>
      <c r="BP195" s="885">
        <f>+IFERROR(SUM($AK195,$AX195,$BK195,$BX195,#REF!,$CU195,$DH195,$DU195,$EH195),0)</f>
        <v>0</v>
      </c>
      <c r="BQ195" s="888"/>
      <c r="BR195" s="890"/>
      <c r="BS195" s="890"/>
      <c r="BT195" s="709" t="s">
        <v>2420</v>
      </c>
      <c r="BU195" s="709" t="s">
        <v>2421</v>
      </c>
      <c r="BV195" s="709" t="s">
        <v>2422</v>
      </c>
      <c r="BX195" s="959"/>
      <c r="BY195" s="984"/>
      <c r="BZ195" s="984"/>
      <c r="CA195" s="876"/>
      <c r="CB195" s="873"/>
      <c r="CC195" s="876"/>
      <c r="CD195" s="988"/>
      <c r="CE195" s="837"/>
      <c r="CF195" s="837"/>
      <c r="CG195" s="699" t="s">
        <v>2420</v>
      </c>
      <c r="CH195" s="699" t="s">
        <v>2423</v>
      </c>
      <c r="CI195" s="699" t="s">
        <v>2424</v>
      </c>
      <c r="CK195" s="831"/>
      <c r="CL195" s="829"/>
    </row>
    <row r="196" spans="2:90" ht="28.5" customHeight="1" x14ac:dyDescent="0.35">
      <c r="B196" s="951"/>
      <c r="C196" s="60"/>
      <c r="D196" s="461" t="s">
        <v>2425</v>
      </c>
      <c r="E196" s="954"/>
      <c r="F196" s="945"/>
      <c r="G196" s="936"/>
      <c r="H196" s="942"/>
      <c r="I196" s="957"/>
      <c r="J196" s="942"/>
      <c r="K196" s="942"/>
      <c r="L196" s="942"/>
      <c r="M196" s="945"/>
      <c r="N196" s="979"/>
      <c r="O196" s="982"/>
      <c r="P196" s="939"/>
      <c r="Q196" s="936"/>
      <c r="R196" s="933"/>
      <c r="S196" s="936"/>
      <c r="T196" s="933"/>
      <c r="U196" s="936"/>
      <c r="V196" s="933"/>
      <c r="W196" s="936"/>
      <c r="X196" s="933"/>
      <c r="Y196" s="936"/>
      <c r="Z196" s="933"/>
      <c r="AA196" s="936"/>
      <c r="AB196" s="924"/>
      <c r="AC196" s="927"/>
      <c r="AD196" s="929"/>
      <c r="AE196" s="930"/>
      <c r="AF196" s="972"/>
      <c r="AG196" s="990"/>
      <c r="AH196" s="913"/>
      <c r="AI196" s="913"/>
      <c r="AJ196" s="1168"/>
      <c r="AK196" s="915"/>
      <c r="AL196" s="918"/>
      <c r="AM196" s="918"/>
      <c r="AN196" s="921"/>
      <c r="AO196" s="902"/>
      <c r="AP196" s="905"/>
      <c r="AQ196" s="908"/>
      <c r="AR196" s="911"/>
      <c r="AS196" s="911"/>
      <c r="AT196" s="911"/>
      <c r="AU196" s="893"/>
      <c r="AV196" s="893"/>
      <c r="AW196" s="1185"/>
      <c r="AX196" s="899"/>
      <c r="AY196" s="984"/>
      <c r="AZ196" s="984"/>
      <c r="BA196" s="870"/>
      <c r="BB196" s="882"/>
      <c r="BC196" s="885">
        <f>+IFERROR(SUM($AK196,$AX196,$BK196,$BX196,#REF!,$CU196),0)</f>
        <v>0</v>
      </c>
      <c r="BD196" s="896"/>
      <c r="BE196" s="893"/>
      <c r="BF196" s="893"/>
      <c r="BG196" s="893"/>
      <c r="BH196" s="893"/>
      <c r="BI196" s="893"/>
      <c r="BK196" s="959"/>
      <c r="BL196" s="984"/>
      <c r="BM196" s="984"/>
      <c r="BN196" s="870"/>
      <c r="BO196" s="882"/>
      <c r="BP196" s="885">
        <f>+IFERROR(SUM($AK196,$AX196,$BK196,$BX196,#REF!,$CU196,$DH196,$DU196,$EH196),0)</f>
        <v>0</v>
      </c>
      <c r="BQ196" s="888"/>
      <c r="BR196" s="890"/>
      <c r="BS196" s="890"/>
      <c r="BT196" s="709" t="s">
        <v>2426</v>
      </c>
      <c r="BU196" s="709" t="s">
        <v>2427</v>
      </c>
      <c r="BV196" s="709" t="s">
        <v>2428</v>
      </c>
      <c r="BX196" s="959"/>
      <c r="BY196" s="984"/>
      <c r="BZ196" s="984"/>
      <c r="CA196" s="876"/>
      <c r="CB196" s="873"/>
      <c r="CC196" s="876"/>
      <c r="CD196" s="988"/>
      <c r="CE196" s="837"/>
      <c r="CF196" s="837"/>
      <c r="CG196" s="699" t="s">
        <v>2426</v>
      </c>
      <c r="CH196" s="699" t="s">
        <v>2426</v>
      </c>
      <c r="CI196" s="699" t="s">
        <v>2426</v>
      </c>
      <c r="CK196" s="831"/>
      <c r="CL196" s="829"/>
    </row>
    <row r="197" spans="2:90" ht="28.5" customHeight="1" x14ac:dyDescent="0.35">
      <c r="B197" s="951"/>
      <c r="C197" s="60"/>
      <c r="D197" s="461" t="s">
        <v>2429</v>
      </c>
      <c r="E197" s="954"/>
      <c r="F197" s="945"/>
      <c r="G197" s="936"/>
      <c r="H197" s="942"/>
      <c r="I197" s="957"/>
      <c r="J197" s="942"/>
      <c r="K197" s="942"/>
      <c r="L197" s="942"/>
      <c r="M197" s="945"/>
      <c r="N197" s="979"/>
      <c r="O197" s="982"/>
      <c r="P197" s="939"/>
      <c r="Q197" s="936"/>
      <c r="R197" s="933"/>
      <c r="S197" s="936"/>
      <c r="T197" s="933"/>
      <c r="U197" s="936"/>
      <c r="V197" s="933"/>
      <c r="W197" s="936"/>
      <c r="X197" s="933"/>
      <c r="Y197" s="936"/>
      <c r="Z197" s="933"/>
      <c r="AA197" s="936"/>
      <c r="AB197" s="924"/>
      <c r="AC197" s="927"/>
      <c r="AD197" s="929"/>
      <c r="AE197" s="930"/>
      <c r="AF197" s="972"/>
      <c r="AG197" s="990"/>
      <c r="AH197" s="913"/>
      <c r="AI197" s="913"/>
      <c r="AJ197" s="1168"/>
      <c r="AK197" s="915"/>
      <c r="AL197" s="918"/>
      <c r="AM197" s="918"/>
      <c r="AN197" s="921"/>
      <c r="AO197" s="902"/>
      <c r="AP197" s="905"/>
      <c r="AQ197" s="908"/>
      <c r="AR197" s="911"/>
      <c r="AS197" s="911"/>
      <c r="AT197" s="911"/>
      <c r="AU197" s="893"/>
      <c r="AV197" s="893"/>
      <c r="AW197" s="1185"/>
      <c r="AX197" s="899"/>
      <c r="AY197" s="984"/>
      <c r="AZ197" s="984"/>
      <c r="BA197" s="870"/>
      <c r="BB197" s="882"/>
      <c r="BC197" s="885">
        <f>+IFERROR(SUM($AK197,$AX197,$BK197,$BX197,#REF!,$CU197),0)</f>
        <v>0</v>
      </c>
      <c r="BD197" s="896"/>
      <c r="BE197" s="893"/>
      <c r="BF197" s="893"/>
      <c r="BG197" s="893"/>
      <c r="BH197" s="893"/>
      <c r="BI197" s="893"/>
      <c r="BK197" s="959"/>
      <c r="BL197" s="984"/>
      <c r="BM197" s="984"/>
      <c r="BN197" s="870"/>
      <c r="BO197" s="882"/>
      <c r="BP197" s="885">
        <f>+IFERROR(SUM($AK197,$AX197,$BK197,$BX197,#REF!,$CU197,$DH197,$DU197,$EH197),0)</f>
        <v>0</v>
      </c>
      <c r="BQ197" s="888"/>
      <c r="BR197" s="890"/>
      <c r="BS197" s="890"/>
      <c r="BT197" s="709" t="s">
        <v>2430</v>
      </c>
      <c r="BU197" s="709" t="s">
        <v>2431</v>
      </c>
      <c r="BV197" s="709" t="s">
        <v>2432</v>
      </c>
      <c r="BX197" s="959"/>
      <c r="BY197" s="984"/>
      <c r="BZ197" s="984"/>
      <c r="CA197" s="876"/>
      <c r="CB197" s="873"/>
      <c r="CC197" s="876"/>
      <c r="CD197" s="988"/>
      <c r="CE197" s="837"/>
      <c r="CF197" s="837"/>
      <c r="CG197" s="699" t="s">
        <v>2430</v>
      </c>
      <c r="CH197" s="699" t="s">
        <v>2433</v>
      </c>
      <c r="CI197" s="699" t="s">
        <v>2433</v>
      </c>
      <c r="CK197" s="831"/>
      <c r="CL197" s="829"/>
    </row>
    <row r="198" spans="2:90" ht="28.5" customHeight="1" x14ac:dyDescent="0.35">
      <c r="B198" s="951"/>
      <c r="C198" s="60"/>
      <c r="D198" s="461" t="s">
        <v>2434</v>
      </c>
      <c r="E198" s="954"/>
      <c r="F198" s="945"/>
      <c r="G198" s="936"/>
      <c r="H198" s="942"/>
      <c r="I198" s="957"/>
      <c r="J198" s="942"/>
      <c r="K198" s="942"/>
      <c r="L198" s="942"/>
      <c r="M198" s="945"/>
      <c r="N198" s="979"/>
      <c r="O198" s="982"/>
      <c r="P198" s="939"/>
      <c r="Q198" s="936"/>
      <c r="R198" s="933"/>
      <c r="S198" s="936"/>
      <c r="T198" s="933"/>
      <c r="U198" s="936"/>
      <c r="V198" s="933"/>
      <c r="W198" s="936"/>
      <c r="X198" s="933"/>
      <c r="Y198" s="936"/>
      <c r="Z198" s="933"/>
      <c r="AA198" s="936"/>
      <c r="AB198" s="924"/>
      <c r="AC198" s="927"/>
      <c r="AD198" s="929"/>
      <c r="AE198" s="930"/>
      <c r="AF198" s="972"/>
      <c r="AG198" s="990"/>
      <c r="AH198" s="913"/>
      <c r="AI198" s="913"/>
      <c r="AJ198" s="1168"/>
      <c r="AK198" s="915"/>
      <c r="AL198" s="918"/>
      <c r="AM198" s="918"/>
      <c r="AN198" s="921"/>
      <c r="AO198" s="902"/>
      <c r="AP198" s="905"/>
      <c r="AQ198" s="908"/>
      <c r="AR198" s="911"/>
      <c r="AS198" s="911"/>
      <c r="AT198" s="911"/>
      <c r="AU198" s="893"/>
      <c r="AV198" s="893"/>
      <c r="AW198" s="1185"/>
      <c r="AX198" s="899"/>
      <c r="AY198" s="984"/>
      <c r="AZ198" s="984"/>
      <c r="BA198" s="870"/>
      <c r="BB198" s="882"/>
      <c r="BC198" s="885">
        <f>+IFERROR(SUM($AK198,$AX198,$BK198,$BX198,#REF!,$CU198),0)</f>
        <v>0</v>
      </c>
      <c r="BD198" s="896"/>
      <c r="BE198" s="893"/>
      <c r="BF198" s="893"/>
      <c r="BG198" s="893"/>
      <c r="BH198" s="893"/>
      <c r="BI198" s="893"/>
      <c r="BK198" s="959"/>
      <c r="BL198" s="984"/>
      <c r="BM198" s="984"/>
      <c r="BN198" s="870"/>
      <c r="BO198" s="882"/>
      <c r="BP198" s="885">
        <f>+IFERROR(SUM($AK198,$AX198,$BK198,$BX198,#REF!,$CU198,$DH198,$DU198,$EH198),0)</f>
        <v>0</v>
      </c>
      <c r="BQ198" s="888"/>
      <c r="BR198" s="890"/>
      <c r="BS198" s="890"/>
      <c r="BT198" s="709" t="s">
        <v>2435</v>
      </c>
      <c r="BU198" s="709" t="s">
        <v>2436</v>
      </c>
      <c r="BV198" s="709" t="s">
        <v>2437</v>
      </c>
      <c r="BX198" s="959"/>
      <c r="BY198" s="984"/>
      <c r="BZ198" s="984"/>
      <c r="CA198" s="876"/>
      <c r="CB198" s="873"/>
      <c r="CC198" s="876"/>
      <c r="CD198" s="988"/>
      <c r="CE198" s="837"/>
      <c r="CF198" s="837"/>
      <c r="CG198" s="699" t="s">
        <v>2435</v>
      </c>
      <c r="CH198" s="699" t="s">
        <v>2438</v>
      </c>
      <c r="CI198" s="699" t="s">
        <v>2439</v>
      </c>
      <c r="CK198" s="831"/>
      <c r="CL198" s="829"/>
    </row>
    <row r="199" spans="2:90" ht="28.5" customHeight="1" x14ac:dyDescent="0.35">
      <c r="B199" s="951"/>
      <c r="C199" s="60"/>
      <c r="D199" s="461" t="s">
        <v>2440</v>
      </c>
      <c r="E199" s="954"/>
      <c r="F199" s="945"/>
      <c r="G199" s="936"/>
      <c r="H199" s="942"/>
      <c r="I199" s="957"/>
      <c r="J199" s="942"/>
      <c r="K199" s="942"/>
      <c r="L199" s="942"/>
      <c r="M199" s="945"/>
      <c r="N199" s="979"/>
      <c r="O199" s="982"/>
      <c r="P199" s="939"/>
      <c r="Q199" s="936"/>
      <c r="R199" s="933"/>
      <c r="S199" s="936"/>
      <c r="T199" s="933"/>
      <c r="U199" s="936"/>
      <c r="V199" s="933"/>
      <c r="W199" s="936"/>
      <c r="X199" s="933"/>
      <c r="Y199" s="936"/>
      <c r="Z199" s="933"/>
      <c r="AA199" s="936"/>
      <c r="AB199" s="924"/>
      <c r="AC199" s="927"/>
      <c r="AD199" s="929"/>
      <c r="AE199" s="930"/>
      <c r="AF199" s="972"/>
      <c r="AG199" s="990"/>
      <c r="AH199" s="913"/>
      <c r="AI199" s="913"/>
      <c r="AJ199" s="1168"/>
      <c r="AK199" s="915"/>
      <c r="AL199" s="918"/>
      <c r="AM199" s="918"/>
      <c r="AN199" s="921"/>
      <c r="AO199" s="902"/>
      <c r="AP199" s="905"/>
      <c r="AQ199" s="908"/>
      <c r="AR199" s="911"/>
      <c r="AS199" s="911"/>
      <c r="AT199" s="911"/>
      <c r="AU199" s="893"/>
      <c r="AV199" s="893"/>
      <c r="AW199" s="1185"/>
      <c r="AX199" s="899"/>
      <c r="AY199" s="984"/>
      <c r="AZ199" s="984"/>
      <c r="BA199" s="870"/>
      <c r="BB199" s="882"/>
      <c r="BC199" s="885">
        <f>+IFERROR(SUM($AK199,$AX199,$BK199,$BX199,#REF!,$CU199),0)</f>
        <v>0</v>
      </c>
      <c r="BD199" s="896"/>
      <c r="BE199" s="893"/>
      <c r="BF199" s="893"/>
      <c r="BG199" s="893"/>
      <c r="BH199" s="893"/>
      <c r="BI199" s="893"/>
      <c r="BK199" s="959"/>
      <c r="BL199" s="984"/>
      <c r="BM199" s="984"/>
      <c r="BN199" s="870"/>
      <c r="BO199" s="882"/>
      <c r="BP199" s="885">
        <f>+IFERROR(SUM($AK199,$AX199,$BK199,$BX199,#REF!,$CU199,$DH199,$DU199,$EH199),0)</f>
        <v>0</v>
      </c>
      <c r="BQ199" s="888"/>
      <c r="BR199" s="890"/>
      <c r="BS199" s="890"/>
      <c r="BT199" s="709" t="s">
        <v>2441</v>
      </c>
      <c r="BU199" s="709" t="s">
        <v>2442</v>
      </c>
      <c r="BV199" s="709" t="s">
        <v>2443</v>
      </c>
      <c r="BX199" s="959"/>
      <c r="BY199" s="984"/>
      <c r="BZ199" s="984"/>
      <c r="CA199" s="876"/>
      <c r="CB199" s="873"/>
      <c r="CC199" s="876"/>
      <c r="CD199" s="988"/>
      <c r="CE199" s="837"/>
      <c r="CF199" s="837"/>
      <c r="CG199" s="699" t="s">
        <v>2441</v>
      </c>
      <c r="CH199" s="699" t="s">
        <v>2444</v>
      </c>
      <c r="CI199" s="699" t="s">
        <v>2444</v>
      </c>
      <c r="CK199" s="831"/>
      <c r="CL199" s="829"/>
    </row>
    <row r="200" spans="2:90" ht="28.5" customHeight="1" x14ac:dyDescent="0.35">
      <c r="B200" s="951"/>
      <c r="C200" s="60"/>
      <c r="D200" s="461" t="s">
        <v>2445</v>
      </c>
      <c r="E200" s="954"/>
      <c r="F200" s="945"/>
      <c r="G200" s="936"/>
      <c r="H200" s="942"/>
      <c r="I200" s="957"/>
      <c r="J200" s="942"/>
      <c r="K200" s="942"/>
      <c r="L200" s="942"/>
      <c r="M200" s="945"/>
      <c r="N200" s="979"/>
      <c r="O200" s="982"/>
      <c r="P200" s="939"/>
      <c r="Q200" s="936"/>
      <c r="R200" s="933"/>
      <c r="S200" s="936"/>
      <c r="T200" s="933"/>
      <c r="U200" s="936"/>
      <c r="V200" s="933"/>
      <c r="W200" s="936"/>
      <c r="X200" s="933"/>
      <c r="Y200" s="936"/>
      <c r="Z200" s="933"/>
      <c r="AA200" s="936"/>
      <c r="AB200" s="924"/>
      <c r="AC200" s="927"/>
      <c r="AD200" s="929"/>
      <c r="AE200" s="930"/>
      <c r="AF200" s="972"/>
      <c r="AG200" s="990"/>
      <c r="AH200" s="913"/>
      <c r="AI200" s="913"/>
      <c r="AJ200" s="1168"/>
      <c r="AK200" s="915"/>
      <c r="AL200" s="918"/>
      <c r="AM200" s="918"/>
      <c r="AN200" s="921"/>
      <c r="AO200" s="902"/>
      <c r="AP200" s="905"/>
      <c r="AQ200" s="908"/>
      <c r="AR200" s="911"/>
      <c r="AS200" s="911"/>
      <c r="AT200" s="911"/>
      <c r="AU200" s="893"/>
      <c r="AV200" s="893"/>
      <c r="AW200" s="1185"/>
      <c r="AX200" s="899"/>
      <c r="AY200" s="984"/>
      <c r="AZ200" s="984"/>
      <c r="BA200" s="870"/>
      <c r="BB200" s="882"/>
      <c r="BC200" s="885">
        <f>+IFERROR(SUM($AK200,$AX200,$BK200,$BX200,#REF!,$CU200),0)</f>
        <v>0</v>
      </c>
      <c r="BD200" s="896"/>
      <c r="BE200" s="893"/>
      <c r="BF200" s="893"/>
      <c r="BG200" s="893"/>
      <c r="BH200" s="893"/>
      <c r="BI200" s="893"/>
      <c r="BK200" s="959"/>
      <c r="BL200" s="984"/>
      <c r="BM200" s="984"/>
      <c r="BN200" s="870"/>
      <c r="BO200" s="882"/>
      <c r="BP200" s="885">
        <f>+IFERROR(SUM($AK200,$AX200,$BK200,$BX200,#REF!,$CU200,$DH200,$DU200,$EH200),0)</f>
        <v>0</v>
      </c>
      <c r="BQ200" s="888"/>
      <c r="BR200" s="890"/>
      <c r="BS200" s="890"/>
      <c r="BT200" s="709">
        <v>0</v>
      </c>
      <c r="BU200" s="709">
        <v>0</v>
      </c>
      <c r="BV200" s="709">
        <v>0</v>
      </c>
      <c r="BX200" s="959"/>
      <c r="BY200" s="984"/>
      <c r="BZ200" s="984"/>
      <c r="CA200" s="876"/>
      <c r="CB200" s="873"/>
      <c r="CC200" s="876"/>
      <c r="CD200" s="988"/>
      <c r="CE200" s="837"/>
      <c r="CF200" s="837"/>
      <c r="CG200" s="699"/>
      <c r="CH200" s="699"/>
      <c r="CI200" s="699"/>
      <c r="CK200" s="831"/>
      <c r="CL200" s="829"/>
    </row>
    <row r="201" spans="2:90" ht="28.5" customHeight="1" x14ac:dyDescent="0.35">
      <c r="B201" s="951"/>
      <c r="C201" s="60"/>
      <c r="D201" s="461" t="s">
        <v>2446</v>
      </c>
      <c r="E201" s="954"/>
      <c r="F201" s="945"/>
      <c r="G201" s="936"/>
      <c r="H201" s="942"/>
      <c r="I201" s="957"/>
      <c r="J201" s="942"/>
      <c r="K201" s="942"/>
      <c r="L201" s="942"/>
      <c r="M201" s="945"/>
      <c r="N201" s="979"/>
      <c r="O201" s="982"/>
      <c r="P201" s="939"/>
      <c r="Q201" s="936"/>
      <c r="R201" s="933"/>
      <c r="S201" s="936"/>
      <c r="T201" s="933"/>
      <c r="U201" s="936"/>
      <c r="V201" s="933"/>
      <c r="W201" s="936"/>
      <c r="X201" s="933"/>
      <c r="Y201" s="936"/>
      <c r="Z201" s="933"/>
      <c r="AA201" s="936"/>
      <c r="AB201" s="924"/>
      <c r="AC201" s="927"/>
      <c r="AD201" s="929"/>
      <c r="AE201" s="930"/>
      <c r="AF201" s="972"/>
      <c r="AG201" s="990"/>
      <c r="AH201" s="913"/>
      <c r="AI201" s="913"/>
      <c r="AJ201" s="1168"/>
      <c r="AK201" s="915"/>
      <c r="AL201" s="918"/>
      <c r="AM201" s="918"/>
      <c r="AN201" s="921"/>
      <c r="AO201" s="902"/>
      <c r="AP201" s="905"/>
      <c r="AQ201" s="908"/>
      <c r="AR201" s="911"/>
      <c r="AS201" s="911"/>
      <c r="AT201" s="911"/>
      <c r="AU201" s="893"/>
      <c r="AV201" s="893"/>
      <c r="AW201" s="1185"/>
      <c r="AX201" s="899"/>
      <c r="AY201" s="984"/>
      <c r="AZ201" s="984"/>
      <c r="BA201" s="870"/>
      <c r="BB201" s="882"/>
      <c r="BC201" s="885">
        <f>+IFERROR(SUM($AK201,$AX201,$BK201,$BX201,#REF!,$CU201),0)</f>
        <v>0</v>
      </c>
      <c r="BD201" s="896"/>
      <c r="BE201" s="893"/>
      <c r="BF201" s="893"/>
      <c r="BG201" s="893"/>
      <c r="BH201" s="893"/>
      <c r="BI201" s="893"/>
      <c r="BK201" s="959"/>
      <c r="BL201" s="984"/>
      <c r="BM201" s="984"/>
      <c r="BN201" s="870"/>
      <c r="BO201" s="882"/>
      <c r="BP201" s="885">
        <f>+IFERROR(SUM($AK201,$AX201,$BK201,$BX201,#REF!,$CU201,$DH201,$DU201,$EH201),0)</f>
        <v>0</v>
      </c>
      <c r="BQ201" s="888"/>
      <c r="BR201" s="890"/>
      <c r="BS201" s="890"/>
      <c r="BT201" s="709" t="s">
        <v>2447</v>
      </c>
      <c r="BU201" s="709" t="s">
        <v>2448</v>
      </c>
      <c r="BV201" s="709" t="s">
        <v>2449</v>
      </c>
      <c r="BX201" s="959"/>
      <c r="BY201" s="984"/>
      <c r="BZ201" s="984"/>
      <c r="CA201" s="876"/>
      <c r="CB201" s="873"/>
      <c r="CC201" s="876"/>
      <c r="CD201" s="988"/>
      <c r="CE201" s="837"/>
      <c r="CF201" s="837"/>
      <c r="CG201" s="699" t="s">
        <v>2447</v>
      </c>
      <c r="CH201" s="699" t="s">
        <v>2448</v>
      </c>
      <c r="CI201" s="699" t="s">
        <v>2448</v>
      </c>
      <c r="CK201" s="831"/>
      <c r="CL201" s="829"/>
    </row>
    <row r="202" spans="2:90" ht="28.5" customHeight="1" x14ac:dyDescent="0.35">
      <c r="B202" s="951"/>
      <c r="C202" s="60"/>
      <c r="D202" s="461" t="s">
        <v>2450</v>
      </c>
      <c r="E202" s="954"/>
      <c r="F202" s="945"/>
      <c r="G202" s="936"/>
      <c r="H202" s="942"/>
      <c r="I202" s="957"/>
      <c r="J202" s="942"/>
      <c r="K202" s="942"/>
      <c r="L202" s="942"/>
      <c r="M202" s="945"/>
      <c r="N202" s="979"/>
      <c r="O202" s="982"/>
      <c r="P202" s="939"/>
      <c r="Q202" s="936"/>
      <c r="R202" s="933"/>
      <c r="S202" s="936"/>
      <c r="T202" s="933"/>
      <c r="U202" s="936"/>
      <c r="V202" s="933"/>
      <c r="W202" s="936"/>
      <c r="X202" s="933"/>
      <c r="Y202" s="936"/>
      <c r="Z202" s="933"/>
      <c r="AA202" s="936"/>
      <c r="AB202" s="924"/>
      <c r="AC202" s="927"/>
      <c r="AD202" s="929"/>
      <c r="AE202" s="930"/>
      <c r="AF202" s="972"/>
      <c r="AG202" s="990"/>
      <c r="AH202" s="913"/>
      <c r="AI202" s="913"/>
      <c r="AJ202" s="1168"/>
      <c r="AK202" s="915"/>
      <c r="AL202" s="918"/>
      <c r="AM202" s="918"/>
      <c r="AN202" s="921"/>
      <c r="AO202" s="902"/>
      <c r="AP202" s="905"/>
      <c r="AQ202" s="908"/>
      <c r="AR202" s="911"/>
      <c r="AS202" s="911"/>
      <c r="AT202" s="911"/>
      <c r="AU202" s="893"/>
      <c r="AV202" s="893"/>
      <c r="AW202" s="1185"/>
      <c r="AX202" s="899"/>
      <c r="AY202" s="984"/>
      <c r="AZ202" s="984"/>
      <c r="BA202" s="870"/>
      <c r="BB202" s="882"/>
      <c r="BC202" s="885">
        <f>+IFERROR(SUM($AK202,$AX202,$BK202,$BX202,#REF!,$CU202),0)</f>
        <v>0</v>
      </c>
      <c r="BD202" s="896"/>
      <c r="BE202" s="893"/>
      <c r="BF202" s="893"/>
      <c r="BG202" s="893"/>
      <c r="BH202" s="893"/>
      <c r="BI202" s="893"/>
      <c r="BJ202" s="642"/>
      <c r="BK202" s="959"/>
      <c r="BL202" s="984"/>
      <c r="BM202" s="984"/>
      <c r="BN202" s="870"/>
      <c r="BO202" s="882"/>
      <c r="BP202" s="885">
        <f>+IFERROR(SUM($AK202,$AX202,$BK202,$BX202,#REF!,$CU202,$DH202,$DU202,$EH202),0)</f>
        <v>0</v>
      </c>
      <c r="BQ202" s="888"/>
      <c r="BR202" s="890"/>
      <c r="BS202" s="890"/>
      <c r="BT202" s="709" t="s">
        <v>2451</v>
      </c>
      <c r="BU202" s="709" t="s">
        <v>2452</v>
      </c>
      <c r="BV202" s="709" t="s">
        <v>2453</v>
      </c>
      <c r="BX202" s="959"/>
      <c r="BY202" s="984"/>
      <c r="BZ202" s="984"/>
      <c r="CA202" s="876"/>
      <c r="CB202" s="873"/>
      <c r="CC202" s="876"/>
      <c r="CD202" s="988"/>
      <c r="CE202" s="837"/>
      <c r="CF202" s="837"/>
      <c r="CG202" s="699" t="s">
        <v>2451</v>
      </c>
      <c r="CH202" s="699" t="s">
        <v>2454</v>
      </c>
      <c r="CI202" s="699" t="s">
        <v>2455</v>
      </c>
      <c r="CK202" s="831"/>
      <c r="CL202" s="829"/>
    </row>
    <row r="203" spans="2:90" ht="28.5" customHeight="1" x14ac:dyDescent="0.35">
      <c r="B203" s="951"/>
      <c r="C203" s="60"/>
      <c r="D203" s="461" t="s">
        <v>2456</v>
      </c>
      <c r="E203" s="954"/>
      <c r="F203" s="945"/>
      <c r="G203" s="936"/>
      <c r="H203" s="942"/>
      <c r="I203" s="957"/>
      <c r="J203" s="942"/>
      <c r="K203" s="942"/>
      <c r="L203" s="942"/>
      <c r="M203" s="945"/>
      <c r="N203" s="979"/>
      <c r="O203" s="982"/>
      <c r="P203" s="939"/>
      <c r="Q203" s="936"/>
      <c r="R203" s="933"/>
      <c r="S203" s="936"/>
      <c r="T203" s="933"/>
      <c r="U203" s="936"/>
      <c r="V203" s="933"/>
      <c r="W203" s="936"/>
      <c r="X203" s="933"/>
      <c r="Y203" s="936"/>
      <c r="Z203" s="933"/>
      <c r="AA203" s="936"/>
      <c r="AB203" s="924"/>
      <c r="AC203" s="927"/>
      <c r="AD203" s="929"/>
      <c r="AE203" s="930"/>
      <c r="AF203" s="972"/>
      <c r="AG203" s="990"/>
      <c r="AH203" s="913"/>
      <c r="AI203" s="913"/>
      <c r="AJ203" s="1168"/>
      <c r="AK203" s="915"/>
      <c r="AL203" s="918"/>
      <c r="AM203" s="918"/>
      <c r="AN203" s="921"/>
      <c r="AO203" s="902"/>
      <c r="AP203" s="905"/>
      <c r="AQ203" s="908"/>
      <c r="AR203" s="911"/>
      <c r="AS203" s="911"/>
      <c r="AT203" s="911"/>
      <c r="AU203" s="893"/>
      <c r="AV203" s="893"/>
      <c r="AW203" s="1185"/>
      <c r="AX203" s="899"/>
      <c r="AY203" s="984"/>
      <c r="AZ203" s="984"/>
      <c r="BA203" s="870"/>
      <c r="BB203" s="882"/>
      <c r="BC203" s="885">
        <f>+IFERROR(SUM($AK203,$AX203,$BK203,$BX203,#REF!,$CU203),0)</f>
        <v>0</v>
      </c>
      <c r="BD203" s="896"/>
      <c r="BE203" s="893"/>
      <c r="BF203" s="893"/>
      <c r="BG203" s="893"/>
      <c r="BH203" s="893"/>
      <c r="BI203" s="893"/>
      <c r="BK203" s="959"/>
      <c r="BL203" s="984"/>
      <c r="BM203" s="984"/>
      <c r="BN203" s="870"/>
      <c r="BO203" s="882"/>
      <c r="BP203" s="885">
        <f>+IFERROR(SUM($AK203,$AX203,$BK203,$BX203,#REF!,$CU203,$DH203,$DU203,$EH203),0)</f>
        <v>0</v>
      </c>
      <c r="BQ203" s="888"/>
      <c r="BR203" s="890"/>
      <c r="BS203" s="890"/>
      <c r="BT203" s="709" t="s">
        <v>2457</v>
      </c>
      <c r="BU203" s="709" t="s">
        <v>2457</v>
      </c>
      <c r="BV203" s="709" t="s">
        <v>2458</v>
      </c>
      <c r="BX203" s="959"/>
      <c r="BY203" s="984"/>
      <c r="BZ203" s="984"/>
      <c r="CA203" s="876"/>
      <c r="CB203" s="873"/>
      <c r="CC203" s="876"/>
      <c r="CD203" s="988"/>
      <c r="CE203" s="837"/>
      <c r="CF203" s="837"/>
      <c r="CG203" s="699" t="s">
        <v>2457</v>
      </c>
      <c r="CH203" s="699" t="s">
        <v>2459</v>
      </c>
      <c r="CI203" s="699" t="s">
        <v>2459</v>
      </c>
      <c r="CK203" s="831"/>
      <c r="CL203" s="829"/>
    </row>
    <row r="204" spans="2:90" ht="28.5" customHeight="1" x14ac:dyDescent="0.35">
      <c r="B204" s="951"/>
      <c r="C204" s="60"/>
      <c r="D204" s="461" t="s">
        <v>2460</v>
      </c>
      <c r="E204" s="954"/>
      <c r="F204" s="945"/>
      <c r="G204" s="936"/>
      <c r="H204" s="942"/>
      <c r="I204" s="957"/>
      <c r="J204" s="942"/>
      <c r="K204" s="942"/>
      <c r="L204" s="942"/>
      <c r="M204" s="945"/>
      <c r="N204" s="979"/>
      <c r="O204" s="982"/>
      <c r="P204" s="939"/>
      <c r="Q204" s="936"/>
      <c r="R204" s="933"/>
      <c r="S204" s="936"/>
      <c r="T204" s="933"/>
      <c r="U204" s="936"/>
      <c r="V204" s="933"/>
      <c r="W204" s="936"/>
      <c r="X204" s="933"/>
      <c r="Y204" s="936"/>
      <c r="Z204" s="933"/>
      <c r="AA204" s="936"/>
      <c r="AB204" s="924"/>
      <c r="AC204" s="927"/>
      <c r="AD204" s="929"/>
      <c r="AE204" s="930"/>
      <c r="AF204" s="972"/>
      <c r="AG204" s="990"/>
      <c r="AH204" s="913"/>
      <c r="AI204" s="913"/>
      <c r="AJ204" s="1168"/>
      <c r="AK204" s="915"/>
      <c r="AL204" s="918"/>
      <c r="AM204" s="918"/>
      <c r="AN204" s="921"/>
      <c r="AO204" s="902"/>
      <c r="AP204" s="905"/>
      <c r="AQ204" s="908"/>
      <c r="AR204" s="911"/>
      <c r="AS204" s="911"/>
      <c r="AT204" s="911"/>
      <c r="AU204" s="893"/>
      <c r="AV204" s="893"/>
      <c r="AW204" s="1185"/>
      <c r="AX204" s="899"/>
      <c r="AY204" s="984"/>
      <c r="AZ204" s="984"/>
      <c r="BA204" s="870"/>
      <c r="BB204" s="882"/>
      <c r="BC204" s="885">
        <f>+IFERROR(SUM($AK204,$AX204,$BK204,$BX204,#REF!,$CU204),0)</f>
        <v>0</v>
      </c>
      <c r="BD204" s="896"/>
      <c r="BE204" s="893"/>
      <c r="BF204" s="893"/>
      <c r="BG204" s="893"/>
      <c r="BH204" s="893"/>
      <c r="BI204" s="893"/>
      <c r="BK204" s="959"/>
      <c r="BL204" s="984"/>
      <c r="BM204" s="984"/>
      <c r="BN204" s="870"/>
      <c r="BO204" s="882"/>
      <c r="BP204" s="885">
        <f>+IFERROR(SUM($AK204,$AX204,$BK204,$BX204,#REF!,$CU204,$DH204,$DU204,$EH204),0)</f>
        <v>0</v>
      </c>
      <c r="BQ204" s="888"/>
      <c r="BR204" s="890"/>
      <c r="BS204" s="890"/>
      <c r="BT204" s="709" t="s">
        <v>2461</v>
      </c>
      <c r="BU204" s="709" t="s">
        <v>2461</v>
      </c>
      <c r="BV204" s="709" t="s">
        <v>2461</v>
      </c>
      <c r="BX204" s="959"/>
      <c r="BY204" s="984"/>
      <c r="BZ204" s="984"/>
      <c r="CA204" s="876"/>
      <c r="CB204" s="873"/>
      <c r="CC204" s="876"/>
      <c r="CD204" s="988"/>
      <c r="CE204" s="837"/>
      <c r="CF204" s="837"/>
      <c r="CG204" s="699" t="s">
        <v>2461</v>
      </c>
      <c r="CH204" s="699" t="s">
        <v>2461</v>
      </c>
      <c r="CI204" s="699" t="s">
        <v>2461</v>
      </c>
      <c r="CK204" s="831"/>
      <c r="CL204" s="829"/>
    </row>
    <row r="205" spans="2:90" ht="28.5" customHeight="1" x14ac:dyDescent="0.35">
      <c r="B205" s="951"/>
      <c r="C205" s="60"/>
      <c r="D205" s="461" t="s">
        <v>2462</v>
      </c>
      <c r="E205" s="954"/>
      <c r="F205" s="945"/>
      <c r="G205" s="936"/>
      <c r="H205" s="942"/>
      <c r="I205" s="957"/>
      <c r="J205" s="942"/>
      <c r="K205" s="942"/>
      <c r="L205" s="942"/>
      <c r="M205" s="945"/>
      <c r="N205" s="979"/>
      <c r="O205" s="982"/>
      <c r="P205" s="939"/>
      <c r="Q205" s="936"/>
      <c r="R205" s="933"/>
      <c r="S205" s="936"/>
      <c r="T205" s="933"/>
      <c r="U205" s="936"/>
      <c r="V205" s="933"/>
      <c r="W205" s="936"/>
      <c r="X205" s="933"/>
      <c r="Y205" s="936"/>
      <c r="Z205" s="933"/>
      <c r="AA205" s="936"/>
      <c r="AB205" s="924"/>
      <c r="AC205" s="927"/>
      <c r="AD205" s="929"/>
      <c r="AE205" s="930"/>
      <c r="AF205" s="972"/>
      <c r="AG205" s="990"/>
      <c r="AH205" s="913"/>
      <c r="AI205" s="913"/>
      <c r="AJ205" s="1168"/>
      <c r="AK205" s="915"/>
      <c r="AL205" s="918"/>
      <c r="AM205" s="918"/>
      <c r="AN205" s="921"/>
      <c r="AO205" s="902"/>
      <c r="AP205" s="905"/>
      <c r="AQ205" s="908"/>
      <c r="AR205" s="911"/>
      <c r="AS205" s="911"/>
      <c r="AT205" s="911"/>
      <c r="AU205" s="893"/>
      <c r="AV205" s="893"/>
      <c r="AW205" s="1185"/>
      <c r="AX205" s="899"/>
      <c r="AY205" s="984"/>
      <c r="AZ205" s="984"/>
      <c r="BA205" s="870"/>
      <c r="BB205" s="882"/>
      <c r="BC205" s="885">
        <f>+IFERROR(SUM($AK205,$AX205,$BK205,$BX205,#REF!,$CU205),0)</f>
        <v>0</v>
      </c>
      <c r="BD205" s="896"/>
      <c r="BE205" s="893"/>
      <c r="BF205" s="893"/>
      <c r="BG205" s="893"/>
      <c r="BH205" s="893"/>
      <c r="BI205" s="893"/>
      <c r="BK205" s="959"/>
      <c r="BL205" s="984"/>
      <c r="BM205" s="984"/>
      <c r="BN205" s="870"/>
      <c r="BO205" s="882"/>
      <c r="BP205" s="885">
        <f>+IFERROR(SUM($AK205,$AX205,$BK205,$BX205,#REF!,$CU205,$DH205,$DU205,$EH205),0)</f>
        <v>0</v>
      </c>
      <c r="BQ205" s="888"/>
      <c r="BR205" s="890"/>
      <c r="BS205" s="890"/>
      <c r="BT205" s="709" t="s">
        <v>2463</v>
      </c>
      <c r="BU205" s="709" t="s">
        <v>2464</v>
      </c>
      <c r="BV205" s="709" t="s">
        <v>2465</v>
      </c>
      <c r="BX205" s="959"/>
      <c r="BY205" s="984"/>
      <c r="BZ205" s="984"/>
      <c r="CA205" s="876"/>
      <c r="CB205" s="873"/>
      <c r="CC205" s="876"/>
      <c r="CD205" s="988"/>
      <c r="CE205" s="837"/>
      <c r="CF205" s="837"/>
      <c r="CG205" s="699" t="s">
        <v>2463</v>
      </c>
      <c r="CH205" s="699" t="s">
        <v>2466</v>
      </c>
      <c r="CI205" s="699" t="s">
        <v>2466</v>
      </c>
      <c r="CK205" s="831"/>
      <c r="CL205" s="829"/>
    </row>
    <row r="206" spans="2:90" ht="28.5" customHeight="1" x14ac:dyDescent="0.35">
      <c r="B206" s="951"/>
      <c r="C206" s="60"/>
      <c r="D206" s="461" t="s">
        <v>2467</v>
      </c>
      <c r="E206" s="954"/>
      <c r="F206" s="945"/>
      <c r="G206" s="936"/>
      <c r="H206" s="942"/>
      <c r="I206" s="957"/>
      <c r="J206" s="942"/>
      <c r="K206" s="942"/>
      <c r="L206" s="942"/>
      <c r="M206" s="945"/>
      <c r="N206" s="979"/>
      <c r="O206" s="982"/>
      <c r="P206" s="939"/>
      <c r="Q206" s="936"/>
      <c r="R206" s="933"/>
      <c r="S206" s="936"/>
      <c r="T206" s="933"/>
      <c r="U206" s="936"/>
      <c r="V206" s="933"/>
      <c r="W206" s="936"/>
      <c r="X206" s="933"/>
      <c r="Y206" s="936"/>
      <c r="Z206" s="933"/>
      <c r="AA206" s="936"/>
      <c r="AB206" s="924"/>
      <c r="AC206" s="927"/>
      <c r="AD206" s="929"/>
      <c r="AE206" s="930"/>
      <c r="AF206" s="972"/>
      <c r="AG206" s="990"/>
      <c r="AH206" s="913"/>
      <c r="AI206" s="913"/>
      <c r="AJ206" s="1168"/>
      <c r="AK206" s="915"/>
      <c r="AL206" s="918"/>
      <c r="AM206" s="918"/>
      <c r="AN206" s="921"/>
      <c r="AO206" s="902"/>
      <c r="AP206" s="905"/>
      <c r="AQ206" s="908"/>
      <c r="AR206" s="911"/>
      <c r="AS206" s="911"/>
      <c r="AT206" s="911"/>
      <c r="AU206" s="893"/>
      <c r="AV206" s="893"/>
      <c r="AW206" s="1185"/>
      <c r="AX206" s="899"/>
      <c r="AY206" s="984"/>
      <c r="AZ206" s="984"/>
      <c r="BA206" s="870"/>
      <c r="BB206" s="882"/>
      <c r="BC206" s="885">
        <f>+IFERROR(SUM($AK206,$AX206,$BK206,$BX206,#REF!,$CU206),0)</f>
        <v>0</v>
      </c>
      <c r="BD206" s="896"/>
      <c r="BE206" s="893"/>
      <c r="BF206" s="893"/>
      <c r="BG206" s="893"/>
      <c r="BH206" s="893"/>
      <c r="BI206" s="893"/>
      <c r="BK206" s="959"/>
      <c r="BL206" s="984"/>
      <c r="BM206" s="984"/>
      <c r="BN206" s="870"/>
      <c r="BO206" s="882"/>
      <c r="BP206" s="885">
        <f>+IFERROR(SUM($AK206,$AX206,$BK206,$BX206,#REF!,$CU206,$DH206,$DU206,$EH206),0)</f>
        <v>0</v>
      </c>
      <c r="BQ206" s="888"/>
      <c r="BR206" s="890"/>
      <c r="BS206" s="890"/>
      <c r="BT206" s="709" t="s">
        <v>2468</v>
      </c>
      <c r="BU206" s="709" t="s">
        <v>2469</v>
      </c>
      <c r="BV206" s="709" t="s">
        <v>2470</v>
      </c>
      <c r="BX206" s="959"/>
      <c r="BY206" s="984"/>
      <c r="BZ206" s="984"/>
      <c r="CA206" s="876"/>
      <c r="CB206" s="873"/>
      <c r="CC206" s="876"/>
      <c r="CD206" s="988"/>
      <c r="CE206" s="837"/>
      <c r="CF206" s="837"/>
      <c r="CG206" s="699" t="s">
        <v>2468</v>
      </c>
      <c r="CH206" s="699" t="s">
        <v>2471</v>
      </c>
      <c r="CI206" s="699" t="s">
        <v>2472</v>
      </c>
      <c r="CK206" s="831"/>
      <c r="CL206" s="829"/>
    </row>
    <row r="207" spans="2:90" ht="28.5" customHeight="1" x14ac:dyDescent="0.35">
      <c r="B207" s="951"/>
      <c r="C207" s="60"/>
      <c r="D207" s="461" t="s">
        <v>2473</v>
      </c>
      <c r="E207" s="954"/>
      <c r="F207" s="945"/>
      <c r="G207" s="936"/>
      <c r="H207" s="942"/>
      <c r="I207" s="957"/>
      <c r="J207" s="942"/>
      <c r="K207" s="942"/>
      <c r="L207" s="942"/>
      <c r="M207" s="945"/>
      <c r="N207" s="979"/>
      <c r="O207" s="982"/>
      <c r="P207" s="939"/>
      <c r="Q207" s="936"/>
      <c r="R207" s="933"/>
      <c r="S207" s="936"/>
      <c r="T207" s="933"/>
      <c r="U207" s="936"/>
      <c r="V207" s="933"/>
      <c r="W207" s="936"/>
      <c r="X207" s="933"/>
      <c r="Y207" s="936"/>
      <c r="Z207" s="933"/>
      <c r="AA207" s="936"/>
      <c r="AB207" s="924"/>
      <c r="AC207" s="927"/>
      <c r="AD207" s="929"/>
      <c r="AE207" s="930"/>
      <c r="AF207" s="972"/>
      <c r="AG207" s="990"/>
      <c r="AH207" s="913"/>
      <c r="AI207" s="913"/>
      <c r="AJ207" s="1168"/>
      <c r="AK207" s="915"/>
      <c r="AL207" s="918"/>
      <c r="AM207" s="918"/>
      <c r="AN207" s="921"/>
      <c r="AO207" s="902"/>
      <c r="AP207" s="905"/>
      <c r="AQ207" s="908"/>
      <c r="AR207" s="911"/>
      <c r="AS207" s="911"/>
      <c r="AT207" s="911"/>
      <c r="AU207" s="893"/>
      <c r="AV207" s="893"/>
      <c r="AW207" s="1185"/>
      <c r="AX207" s="899"/>
      <c r="AY207" s="984"/>
      <c r="AZ207" s="984"/>
      <c r="BA207" s="870"/>
      <c r="BB207" s="882"/>
      <c r="BC207" s="885">
        <f>+IFERROR(SUM($AK207,$AX207,$BK207,$BX207,#REF!,$CU207),0)</f>
        <v>0</v>
      </c>
      <c r="BD207" s="896"/>
      <c r="BE207" s="893"/>
      <c r="BF207" s="893"/>
      <c r="BG207" s="893"/>
      <c r="BH207" s="893"/>
      <c r="BI207" s="893"/>
      <c r="BK207" s="959"/>
      <c r="BL207" s="984"/>
      <c r="BM207" s="984"/>
      <c r="BN207" s="870"/>
      <c r="BO207" s="882"/>
      <c r="BP207" s="885">
        <f>+IFERROR(SUM($AK207,$AX207,$BK207,$BX207,#REF!,$CU207,$DH207,$DU207,$EH207),0)</f>
        <v>0</v>
      </c>
      <c r="BQ207" s="888"/>
      <c r="BR207" s="890"/>
      <c r="BS207" s="890"/>
      <c r="BT207" s="709" t="s">
        <v>2474</v>
      </c>
      <c r="BU207" s="709" t="s">
        <v>2475</v>
      </c>
      <c r="BV207" s="709" t="s">
        <v>2476</v>
      </c>
      <c r="BX207" s="959"/>
      <c r="BY207" s="984"/>
      <c r="BZ207" s="984"/>
      <c r="CA207" s="876"/>
      <c r="CB207" s="873"/>
      <c r="CC207" s="876"/>
      <c r="CD207" s="988"/>
      <c r="CE207" s="837"/>
      <c r="CF207" s="837"/>
      <c r="CG207" s="699" t="s">
        <v>2474</v>
      </c>
      <c r="CH207" s="699" t="s">
        <v>2477</v>
      </c>
      <c r="CI207" s="699" t="s">
        <v>2478</v>
      </c>
      <c r="CK207" s="831"/>
      <c r="CL207" s="829"/>
    </row>
    <row r="208" spans="2:90" ht="28.5" customHeight="1" x14ac:dyDescent="0.35">
      <c r="B208" s="951"/>
      <c r="C208" s="60"/>
      <c r="D208" s="461" t="s">
        <v>2479</v>
      </c>
      <c r="E208" s="954"/>
      <c r="F208" s="945"/>
      <c r="G208" s="936"/>
      <c r="H208" s="942"/>
      <c r="I208" s="957"/>
      <c r="J208" s="942"/>
      <c r="K208" s="942"/>
      <c r="L208" s="942"/>
      <c r="M208" s="945"/>
      <c r="N208" s="979"/>
      <c r="O208" s="982"/>
      <c r="P208" s="939"/>
      <c r="Q208" s="936"/>
      <c r="R208" s="933"/>
      <c r="S208" s="936"/>
      <c r="T208" s="933"/>
      <c r="U208" s="936"/>
      <c r="V208" s="933"/>
      <c r="W208" s="936"/>
      <c r="X208" s="933"/>
      <c r="Y208" s="936"/>
      <c r="Z208" s="933"/>
      <c r="AA208" s="936"/>
      <c r="AB208" s="924"/>
      <c r="AC208" s="927"/>
      <c r="AD208" s="929"/>
      <c r="AE208" s="930"/>
      <c r="AF208" s="972"/>
      <c r="AG208" s="990"/>
      <c r="AH208" s="913"/>
      <c r="AI208" s="913"/>
      <c r="AJ208" s="1168"/>
      <c r="AK208" s="915"/>
      <c r="AL208" s="918"/>
      <c r="AM208" s="918"/>
      <c r="AN208" s="921"/>
      <c r="AO208" s="902"/>
      <c r="AP208" s="905"/>
      <c r="AQ208" s="908"/>
      <c r="AR208" s="911"/>
      <c r="AS208" s="911"/>
      <c r="AT208" s="911"/>
      <c r="AU208" s="893"/>
      <c r="AV208" s="893"/>
      <c r="AW208" s="1185"/>
      <c r="AX208" s="899"/>
      <c r="AY208" s="984"/>
      <c r="AZ208" s="984"/>
      <c r="BA208" s="870"/>
      <c r="BB208" s="882"/>
      <c r="BC208" s="885">
        <f>+IFERROR(SUM($AK208,$AX208,$BK208,$BX208,#REF!,$CU208),0)</f>
        <v>0</v>
      </c>
      <c r="BD208" s="896"/>
      <c r="BE208" s="893"/>
      <c r="BF208" s="893"/>
      <c r="BG208" s="893"/>
      <c r="BH208" s="893"/>
      <c r="BI208" s="893"/>
      <c r="BK208" s="959"/>
      <c r="BL208" s="984"/>
      <c r="BM208" s="984"/>
      <c r="BN208" s="870"/>
      <c r="BO208" s="882"/>
      <c r="BP208" s="885">
        <f>+IFERROR(SUM($AK208,$AX208,$BK208,$BX208,#REF!,$CU208,$DH208,$DU208,$EH208),0)</f>
        <v>0</v>
      </c>
      <c r="BQ208" s="888"/>
      <c r="BR208" s="890"/>
      <c r="BS208" s="890"/>
      <c r="BT208" s="709" t="s">
        <v>2480</v>
      </c>
      <c r="BU208" s="709" t="s">
        <v>2481</v>
      </c>
      <c r="BV208" s="709" t="s">
        <v>2482</v>
      </c>
      <c r="BX208" s="959"/>
      <c r="BY208" s="984"/>
      <c r="BZ208" s="984"/>
      <c r="CA208" s="876"/>
      <c r="CB208" s="873"/>
      <c r="CC208" s="876"/>
      <c r="CD208" s="988"/>
      <c r="CE208" s="837"/>
      <c r="CF208" s="837"/>
      <c r="CG208" s="699" t="s">
        <v>2480</v>
      </c>
      <c r="CH208" s="699" t="s">
        <v>2483</v>
      </c>
      <c r="CI208" s="699" t="s">
        <v>2484</v>
      </c>
      <c r="CK208" s="831"/>
      <c r="CL208" s="829"/>
    </row>
    <row r="209" spans="2:90" ht="28.5" customHeight="1" x14ac:dyDescent="0.35">
      <c r="B209" s="951"/>
      <c r="C209" s="60"/>
      <c r="D209" s="461" t="s">
        <v>2485</v>
      </c>
      <c r="E209" s="954"/>
      <c r="F209" s="945"/>
      <c r="G209" s="936"/>
      <c r="H209" s="942"/>
      <c r="I209" s="957"/>
      <c r="J209" s="942"/>
      <c r="K209" s="942"/>
      <c r="L209" s="942"/>
      <c r="M209" s="945"/>
      <c r="N209" s="979"/>
      <c r="O209" s="982"/>
      <c r="P209" s="939"/>
      <c r="Q209" s="936"/>
      <c r="R209" s="933"/>
      <c r="S209" s="936"/>
      <c r="T209" s="933"/>
      <c r="U209" s="936"/>
      <c r="V209" s="933"/>
      <c r="W209" s="936"/>
      <c r="X209" s="933"/>
      <c r="Y209" s="936"/>
      <c r="Z209" s="933"/>
      <c r="AA209" s="936"/>
      <c r="AB209" s="924"/>
      <c r="AC209" s="927"/>
      <c r="AD209" s="929"/>
      <c r="AE209" s="930"/>
      <c r="AF209" s="972"/>
      <c r="AG209" s="990"/>
      <c r="AH209" s="913"/>
      <c r="AI209" s="913"/>
      <c r="AJ209" s="1168"/>
      <c r="AK209" s="915"/>
      <c r="AL209" s="918"/>
      <c r="AM209" s="918"/>
      <c r="AN209" s="921"/>
      <c r="AO209" s="902"/>
      <c r="AP209" s="905"/>
      <c r="AQ209" s="908"/>
      <c r="AR209" s="911"/>
      <c r="AS209" s="911"/>
      <c r="AT209" s="911"/>
      <c r="AU209" s="893"/>
      <c r="AV209" s="893"/>
      <c r="AW209" s="1185"/>
      <c r="AX209" s="899"/>
      <c r="AY209" s="984"/>
      <c r="AZ209" s="984"/>
      <c r="BA209" s="870"/>
      <c r="BB209" s="882"/>
      <c r="BC209" s="885">
        <f>+IFERROR(SUM($AK209,$AX209,$BK209,$BX209,#REF!,$CU209),0)</f>
        <v>0</v>
      </c>
      <c r="BD209" s="896"/>
      <c r="BE209" s="893"/>
      <c r="BF209" s="893"/>
      <c r="BG209" s="893"/>
      <c r="BH209" s="893"/>
      <c r="BI209" s="893"/>
      <c r="BK209" s="959"/>
      <c r="BL209" s="984"/>
      <c r="BM209" s="984"/>
      <c r="BN209" s="870"/>
      <c r="BO209" s="882"/>
      <c r="BP209" s="885">
        <f>+IFERROR(SUM($AK209,$AX209,$BK209,$BX209,#REF!,$CU209,$DH209,$DU209,$EH209),0)</f>
        <v>0</v>
      </c>
      <c r="BQ209" s="888"/>
      <c r="BR209" s="890"/>
      <c r="BS209" s="890"/>
      <c r="BT209" s="709" t="s">
        <v>2486</v>
      </c>
      <c r="BU209" s="709" t="s">
        <v>2486</v>
      </c>
      <c r="BV209" s="709" t="s">
        <v>2487</v>
      </c>
      <c r="BX209" s="959"/>
      <c r="BY209" s="984"/>
      <c r="BZ209" s="984"/>
      <c r="CA209" s="876"/>
      <c r="CB209" s="873"/>
      <c r="CC209" s="876"/>
      <c r="CD209" s="988"/>
      <c r="CE209" s="837"/>
      <c r="CF209" s="837"/>
      <c r="CG209" s="699" t="s">
        <v>2486</v>
      </c>
      <c r="CH209" s="699" t="s">
        <v>2488</v>
      </c>
      <c r="CI209" s="699" t="s">
        <v>2488</v>
      </c>
      <c r="CK209" s="831"/>
      <c r="CL209" s="829"/>
    </row>
    <row r="210" spans="2:90" ht="22.5" customHeight="1" x14ac:dyDescent="0.35">
      <c r="B210" s="951"/>
      <c r="C210" s="60"/>
      <c r="D210" s="461" t="s">
        <v>2489</v>
      </c>
      <c r="E210" s="954"/>
      <c r="F210" s="945"/>
      <c r="G210" s="936"/>
      <c r="H210" s="942"/>
      <c r="I210" s="957"/>
      <c r="J210" s="942"/>
      <c r="K210" s="942"/>
      <c r="L210" s="942"/>
      <c r="M210" s="945"/>
      <c r="N210" s="979"/>
      <c r="O210" s="982"/>
      <c r="P210" s="939"/>
      <c r="Q210" s="936"/>
      <c r="R210" s="933"/>
      <c r="S210" s="936"/>
      <c r="T210" s="933"/>
      <c r="U210" s="936"/>
      <c r="V210" s="933"/>
      <c r="W210" s="936"/>
      <c r="X210" s="933"/>
      <c r="Y210" s="936"/>
      <c r="Z210" s="933"/>
      <c r="AA210" s="936"/>
      <c r="AB210" s="924"/>
      <c r="AC210" s="927"/>
      <c r="AD210" s="929"/>
      <c r="AE210" s="930"/>
      <c r="AF210" s="972"/>
      <c r="AG210" s="990"/>
      <c r="AH210" s="913"/>
      <c r="AI210" s="913"/>
      <c r="AJ210" s="1168"/>
      <c r="AK210" s="915"/>
      <c r="AL210" s="918"/>
      <c r="AM210" s="918"/>
      <c r="AN210" s="921"/>
      <c r="AO210" s="902"/>
      <c r="AP210" s="905"/>
      <c r="AQ210" s="908"/>
      <c r="AR210" s="911"/>
      <c r="AS210" s="911"/>
      <c r="AT210" s="911"/>
      <c r="AU210" s="893"/>
      <c r="AV210" s="893"/>
      <c r="AW210" s="1185"/>
      <c r="AX210" s="899"/>
      <c r="AY210" s="984"/>
      <c r="AZ210" s="984"/>
      <c r="BA210" s="870"/>
      <c r="BB210" s="882"/>
      <c r="BC210" s="885">
        <f>+IFERROR(SUM($AK210,$AX210,$BK210,$BX210,#REF!,$CU210),0)</f>
        <v>0</v>
      </c>
      <c r="BD210" s="896"/>
      <c r="BE210" s="893"/>
      <c r="BF210" s="893"/>
      <c r="BG210" s="893"/>
      <c r="BH210" s="893"/>
      <c r="BI210" s="893"/>
      <c r="BK210" s="959"/>
      <c r="BL210" s="984"/>
      <c r="BM210" s="984"/>
      <c r="BN210" s="870"/>
      <c r="BO210" s="882"/>
      <c r="BP210" s="885">
        <f>+IFERROR(SUM($AK210,$AX210,$BK210,$BX210,#REF!,$CU210,$DH210,$DU210,$EH210),0)</f>
        <v>0</v>
      </c>
      <c r="BQ210" s="888"/>
      <c r="BR210" s="890"/>
      <c r="BS210" s="890"/>
      <c r="BT210" s="709">
        <v>0</v>
      </c>
      <c r="BU210" s="709">
        <v>0</v>
      </c>
      <c r="BV210" s="709">
        <v>0</v>
      </c>
      <c r="BX210" s="959"/>
      <c r="BY210" s="984"/>
      <c r="BZ210" s="984"/>
      <c r="CA210" s="876"/>
      <c r="CB210" s="873"/>
      <c r="CC210" s="876"/>
      <c r="CD210" s="988"/>
      <c r="CE210" s="837"/>
      <c r="CF210" s="837"/>
      <c r="CG210" s="699"/>
      <c r="CH210" s="699"/>
      <c r="CI210" s="699"/>
      <c r="CK210" s="831"/>
      <c r="CL210" s="829"/>
    </row>
    <row r="211" spans="2:90" ht="46.5" customHeight="1" x14ac:dyDescent="0.35">
      <c r="B211" s="952"/>
      <c r="C211" s="60"/>
      <c r="D211" s="461" t="s">
        <v>2490</v>
      </c>
      <c r="E211" s="955"/>
      <c r="F211" s="946"/>
      <c r="G211" s="937"/>
      <c r="H211" s="943"/>
      <c r="I211" s="958"/>
      <c r="J211" s="943"/>
      <c r="K211" s="943"/>
      <c r="L211" s="943"/>
      <c r="M211" s="946"/>
      <c r="N211" s="980"/>
      <c r="O211" s="983"/>
      <c r="P211" s="940"/>
      <c r="Q211" s="937"/>
      <c r="R211" s="934"/>
      <c r="S211" s="937"/>
      <c r="T211" s="934"/>
      <c r="U211" s="937"/>
      <c r="V211" s="934"/>
      <c r="W211" s="937"/>
      <c r="X211" s="934"/>
      <c r="Y211" s="937"/>
      <c r="Z211" s="934"/>
      <c r="AA211" s="937"/>
      <c r="AB211" s="925"/>
      <c r="AC211" s="928"/>
      <c r="AD211" s="929"/>
      <c r="AE211" s="930"/>
      <c r="AF211" s="972"/>
      <c r="AG211" s="990"/>
      <c r="AH211" s="913"/>
      <c r="AI211" s="913"/>
      <c r="AJ211" s="1168"/>
      <c r="AK211" s="916"/>
      <c r="AL211" s="919"/>
      <c r="AM211" s="919"/>
      <c r="AN211" s="922"/>
      <c r="AO211" s="903"/>
      <c r="AP211" s="906"/>
      <c r="AQ211" s="909"/>
      <c r="AR211" s="912"/>
      <c r="AS211" s="912"/>
      <c r="AT211" s="912"/>
      <c r="AU211" s="894"/>
      <c r="AV211" s="894"/>
      <c r="AW211" s="1185"/>
      <c r="AX211" s="900"/>
      <c r="AY211" s="985"/>
      <c r="AZ211" s="985"/>
      <c r="BA211" s="871"/>
      <c r="BB211" s="883"/>
      <c r="BC211" s="886">
        <f>+IFERROR(SUM($AK211,$AX211,$BK211,$BX211,#REF!,$CU211),0)</f>
        <v>0</v>
      </c>
      <c r="BD211" s="897"/>
      <c r="BE211" s="894"/>
      <c r="BF211" s="894"/>
      <c r="BG211" s="894"/>
      <c r="BH211" s="894"/>
      <c r="BI211" s="894"/>
      <c r="BK211" s="960"/>
      <c r="BL211" s="985"/>
      <c r="BM211" s="985"/>
      <c r="BN211" s="871"/>
      <c r="BO211" s="883"/>
      <c r="BP211" s="886">
        <f>+IFERROR(SUM($AK211,$AX211,$BK211,$BX211,#REF!,$CU211,$DH211,$DU211,$EH211),0)</f>
        <v>0</v>
      </c>
      <c r="BQ211" s="889"/>
      <c r="BR211" s="860"/>
      <c r="BS211" s="860"/>
      <c r="BT211" s="709">
        <v>0</v>
      </c>
      <c r="BU211" s="709">
        <v>0</v>
      </c>
      <c r="BV211" s="709">
        <v>0</v>
      </c>
      <c r="BX211" s="960"/>
      <c r="BY211" s="985"/>
      <c r="BZ211" s="985"/>
      <c r="CA211" s="877"/>
      <c r="CB211" s="874"/>
      <c r="CC211" s="877"/>
      <c r="CD211" s="989"/>
      <c r="CE211" s="838"/>
      <c r="CF211" s="838"/>
      <c r="CG211" s="699"/>
      <c r="CH211" s="699"/>
      <c r="CI211" s="699"/>
      <c r="CK211" s="832"/>
      <c r="CL211" s="846"/>
    </row>
    <row r="212" spans="2:90" ht="49.5" customHeight="1" x14ac:dyDescent="0.35">
      <c r="B212" s="950" t="s">
        <v>2393</v>
      </c>
      <c r="C212" s="60" t="s">
        <v>207</v>
      </c>
      <c r="D212" s="461" t="s">
        <v>2491</v>
      </c>
      <c r="E212" s="953" t="s">
        <v>2492</v>
      </c>
      <c r="F212" s="944" t="s">
        <v>275</v>
      </c>
      <c r="G212" s="935">
        <v>1</v>
      </c>
      <c r="H212" s="941" t="s">
        <v>2493</v>
      </c>
      <c r="I212" s="956" t="s">
        <v>212</v>
      </c>
      <c r="J212" s="941" t="s">
        <v>2494</v>
      </c>
      <c r="K212" s="941" t="s">
        <v>119</v>
      </c>
      <c r="L212" s="941" t="s">
        <v>2495</v>
      </c>
      <c r="M212" s="944" t="s">
        <v>96</v>
      </c>
      <c r="N212" s="978">
        <v>44928</v>
      </c>
      <c r="O212" s="981">
        <v>45289</v>
      </c>
      <c r="P212" s="938" t="s">
        <v>97</v>
      </c>
      <c r="Q212" s="935"/>
      <c r="R212" s="932"/>
      <c r="S212" s="935"/>
      <c r="T212" s="932">
        <v>0.33</v>
      </c>
      <c r="U212" s="935"/>
      <c r="V212" s="932"/>
      <c r="W212" s="935"/>
      <c r="X212" s="932">
        <v>0.66</v>
      </c>
      <c r="Y212" s="935"/>
      <c r="Z212" s="932"/>
      <c r="AA212" s="935"/>
      <c r="AB212" s="923">
        <v>1</v>
      </c>
      <c r="AC212" s="926" t="s">
        <v>98</v>
      </c>
      <c r="AD212" s="929" t="s">
        <v>99</v>
      </c>
      <c r="AE212" s="930" t="s">
        <v>100</v>
      </c>
      <c r="AF212" s="972" t="s">
        <v>215</v>
      </c>
      <c r="AG212" s="974" t="s">
        <v>216</v>
      </c>
      <c r="AH212" s="977">
        <v>1507576120</v>
      </c>
      <c r="AI212" s="977">
        <v>1395000000</v>
      </c>
      <c r="AJ212" s="1168"/>
      <c r="AK212" s="967">
        <v>0</v>
      </c>
      <c r="AL212" s="917" t="s">
        <v>103</v>
      </c>
      <c r="AM212" s="917" t="s">
        <v>103</v>
      </c>
      <c r="AN212" s="920" t="str">
        <f>IFERROR(AK212/Q212,"No reporta avance para el período")</f>
        <v>No reporta avance para el período</v>
      </c>
      <c r="AO212" s="901" t="str">
        <f>IF(ISTEXT(AN212),"No Aplica",IF(AN212&lt;=60%,"Bajo",IF(AN212&gt;=95%,"Satisfactorio",IF(AN212&gt;60%,"Medio",IF(AN212&lt;95%,"Medio",0)))))</f>
        <v>No Aplica</v>
      </c>
      <c r="AP212" s="904">
        <f>+IFERROR(SUM($AK212),0)</f>
        <v>0</v>
      </c>
      <c r="AQ212" s="907"/>
      <c r="AR212" s="910">
        <v>0</v>
      </c>
      <c r="AS212" s="910">
        <v>0</v>
      </c>
      <c r="AT212" s="910">
        <v>0</v>
      </c>
      <c r="AU212" s="892">
        <v>0</v>
      </c>
      <c r="AV212" s="892">
        <v>0</v>
      </c>
      <c r="AW212" s="1185"/>
      <c r="AX212" s="898">
        <v>0.33</v>
      </c>
      <c r="AY212" s="961" t="s">
        <v>2496</v>
      </c>
      <c r="AZ212" s="863" t="s">
        <v>2497</v>
      </c>
      <c r="BA212" s="869">
        <f>IFERROR(AX212/T212,"No reporta avance para el período")</f>
        <v>1</v>
      </c>
      <c r="BB212" s="881" t="str">
        <f>IF(ISTEXT(BA212),"No Aplica",IF(BA212&lt;=60%,"Bajo",IF(BA212&gt;=95%,"Satisfactorio",IF(BA212&gt;60%,"Medio",IF(BA212&lt;95%,"Medio",0)))))</f>
        <v>Satisfactorio</v>
      </c>
      <c r="BC212" s="884">
        <f>+IFERROR(SUM($AK212,$AX212),0)</f>
        <v>0.33</v>
      </c>
      <c r="BD212" s="895" t="s">
        <v>103</v>
      </c>
      <c r="BE212" s="892">
        <v>1507576120</v>
      </c>
      <c r="BF212" s="892">
        <v>502525373</v>
      </c>
      <c r="BG212" s="964" t="s">
        <v>2498</v>
      </c>
      <c r="BH212" s="964" t="s">
        <v>2499</v>
      </c>
      <c r="BI212" s="964" t="s">
        <v>2500</v>
      </c>
      <c r="BK212" s="891">
        <v>0.66</v>
      </c>
      <c r="BL212" s="961" t="s">
        <v>2501</v>
      </c>
      <c r="BM212" s="863" t="s">
        <v>2502</v>
      </c>
      <c r="BN212" s="869">
        <f>IFERROR(BK212/X212,"No reporta avance para el período")</f>
        <v>1</v>
      </c>
      <c r="BO212" s="881" t="str">
        <f t="shared" ref="BO212" si="73">IF(ISTEXT(BN212),"No Aplica",IF(BN212&lt;=60%,"Bajo",IF(BN212&gt;=95%,"Satisfactorio",IF(BN212&gt;60%,"Medio",IF(BN212&lt;95%,"Medio",0)))))</f>
        <v>Satisfactorio</v>
      </c>
      <c r="BP212" s="884">
        <f>+IFERROR(SUM($AK212,$AX212,$BK212,$BX212,#REF!,$CU212,$DH212,$DU212,$EH212),0)</f>
        <v>0</v>
      </c>
      <c r="BQ212" s="887" t="s">
        <v>103</v>
      </c>
      <c r="BR212" s="859">
        <v>1507576120</v>
      </c>
      <c r="BS212" s="859">
        <v>1005050746.66666</v>
      </c>
      <c r="BT212" s="709">
        <v>0</v>
      </c>
      <c r="BU212" s="709">
        <v>0</v>
      </c>
      <c r="BV212" s="709">
        <v>0</v>
      </c>
      <c r="BX212" s="891">
        <v>1</v>
      </c>
      <c r="BY212" s="961" t="s">
        <v>2503</v>
      </c>
      <c r="BZ212" s="863" t="s">
        <v>2504</v>
      </c>
      <c r="CA212" s="869">
        <v>1</v>
      </c>
      <c r="CB212" s="872" t="str">
        <f t="shared" ref="CB212" si="74">IF(ISTEXT(CA212),"No Aplica",IF(CA212&lt;=60%,"Bajo",IF(CA212&gt;=95%,"Satisfactorio",IF(CA212&gt;60%,"Medio",IF(CA212&lt;95%,"Medio",0)))))</f>
        <v>Satisfactorio</v>
      </c>
      <c r="CC212" s="875">
        <v>1</v>
      </c>
      <c r="CD212" s="878" t="s">
        <v>103</v>
      </c>
      <c r="CE212" s="836">
        <v>1507576120</v>
      </c>
      <c r="CF212" s="836">
        <v>1507576120</v>
      </c>
      <c r="CG212" s="699">
        <v>0</v>
      </c>
      <c r="CH212" s="699">
        <v>0</v>
      </c>
      <c r="CI212" s="699"/>
      <c r="CK212" s="830" t="s">
        <v>172</v>
      </c>
      <c r="CL212" s="828" t="s">
        <v>2505</v>
      </c>
    </row>
    <row r="213" spans="2:90" ht="28.5" customHeight="1" x14ac:dyDescent="0.35">
      <c r="B213" s="951"/>
      <c r="C213" s="60"/>
      <c r="D213" s="461" t="s">
        <v>2506</v>
      </c>
      <c r="E213" s="954"/>
      <c r="F213" s="945"/>
      <c r="G213" s="936"/>
      <c r="H213" s="942"/>
      <c r="I213" s="957"/>
      <c r="J213" s="942"/>
      <c r="K213" s="942"/>
      <c r="L213" s="942"/>
      <c r="M213" s="945"/>
      <c r="N213" s="979"/>
      <c r="O213" s="982"/>
      <c r="P213" s="939"/>
      <c r="Q213" s="936"/>
      <c r="R213" s="933"/>
      <c r="S213" s="936"/>
      <c r="T213" s="933"/>
      <c r="U213" s="936"/>
      <c r="V213" s="933"/>
      <c r="W213" s="936"/>
      <c r="X213" s="933"/>
      <c r="Y213" s="936"/>
      <c r="Z213" s="933"/>
      <c r="AA213" s="936"/>
      <c r="AB213" s="924"/>
      <c r="AC213" s="927"/>
      <c r="AD213" s="929"/>
      <c r="AE213" s="930"/>
      <c r="AF213" s="972"/>
      <c r="AG213" s="975"/>
      <c r="AH213" s="977"/>
      <c r="AI213" s="977"/>
      <c r="AJ213" s="1168"/>
      <c r="AK213" s="968"/>
      <c r="AL213" s="918"/>
      <c r="AM213" s="918"/>
      <c r="AN213" s="921"/>
      <c r="AO213" s="902"/>
      <c r="AP213" s="905"/>
      <c r="AQ213" s="908"/>
      <c r="AR213" s="911"/>
      <c r="AS213" s="911"/>
      <c r="AT213" s="911"/>
      <c r="AU213" s="893"/>
      <c r="AV213" s="893"/>
      <c r="AW213" s="1185"/>
      <c r="AX213" s="899"/>
      <c r="AY213" s="959"/>
      <c r="AZ213" s="864"/>
      <c r="BA213" s="870"/>
      <c r="BB213" s="882"/>
      <c r="BC213" s="885">
        <f>+IFERROR(SUM($AK213,$AX213,$BK213,$BX213,#REF!,$CU213),0)</f>
        <v>0</v>
      </c>
      <c r="BD213" s="896"/>
      <c r="BE213" s="893"/>
      <c r="BF213" s="893"/>
      <c r="BG213" s="965"/>
      <c r="BH213" s="965"/>
      <c r="BI213" s="965"/>
      <c r="BK213" s="959"/>
      <c r="BL213" s="962"/>
      <c r="BM213" s="864"/>
      <c r="BN213" s="870"/>
      <c r="BO213" s="882"/>
      <c r="BP213" s="885">
        <f>+IFERROR(SUM($AK213,$AX213,$BK213,$BX213,#REF!,$CU213,$DH213,$DU213,$EH213),0)</f>
        <v>0</v>
      </c>
      <c r="BQ213" s="888"/>
      <c r="BR213" s="890"/>
      <c r="BS213" s="890"/>
      <c r="BT213" s="709">
        <v>0</v>
      </c>
      <c r="BU213" s="709">
        <v>0</v>
      </c>
      <c r="BV213" s="709">
        <v>0</v>
      </c>
      <c r="BX213" s="959"/>
      <c r="BY213" s="959"/>
      <c r="BZ213" s="864"/>
      <c r="CA213" s="870"/>
      <c r="CB213" s="873"/>
      <c r="CC213" s="876"/>
      <c r="CD213" s="879"/>
      <c r="CE213" s="837"/>
      <c r="CF213" s="837"/>
      <c r="CG213" s="699"/>
      <c r="CH213" s="699"/>
      <c r="CI213" s="699"/>
      <c r="CK213" s="831"/>
      <c r="CL213" s="829"/>
    </row>
    <row r="214" spans="2:90" ht="28.5" customHeight="1" x14ac:dyDescent="0.35">
      <c r="B214" s="951"/>
      <c r="C214" s="60"/>
      <c r="D214" s="461" t="s">
        <v>2507</v>
      </c>
      <c r="E214" s="954"/>
      <c r="F214" s="945"/>
      <c r="G214" s="936"/>
      <c r="H214" s="942"/>
      <c r="I214" s="957"/>
      <c r="J214" s="942"/>
      <c r="K214" s="942"/>
      <c r="L214" s="942"/>
      <c r="M214" s="945"/>
      <c r="N214" s="979"/>
      <c r="O214" s="982"/>
      <c r="P214" s="939"/>
      <c r="Q214" s="936"/>
      <c r="R214" s="933"/>
      <c r="S214" s="936"/>
      <c r="T214" s="933"/>
      <c r="U214" s="936"/>
      <c r="V214" s="933"/>
      <c r="W214" s="936"/>
      <c r="X214" s="933"/>
      <c r="Y214" s="936"/>
      <c r="Z214" s="933"/>
      <c r="AA214" s="936"/>
      <c r="AB214" s="924"/>
      <c r="AC214" s="927"/>
      <c r="AD214" s="929"/>
      <c r="AE214" s="930"/>
      <c r="AF214" s="972"/>
      <c r="AG214" s="975"/>
      <c r="AH214" s="977"/>
      <c r="AI214" s="977"/>
      <c r="AJ214" s="1168"/>
      <c r="AK214" s="968"/>
      <c r="AL214" s="918"/>
      <c r="AM214" s="918"/>
      <c r="AN214" s="921"/>
      <c r="AO214" s="902"/>
      <c r="AP214" s="905"/>
      <c r="AQ214" s="908"/>
      <c r="AR214" s="911"/>
      <c r="AS214" s="911"/>
      <c r="AT214" s="911"/>
      <c r="AU214" s="893"/>
      <c r="AV214" s="893"/>
      <c r="AW214" s="1185"/>
      <c r="AX214" s="899"/>
      <c r="AY214" s="959"/>
      <c r="AZ214" s="864"/>
      <c r="BA214" s="870"/>
      <c r="BB214" s="882"/>
      <c r="BC214" s="885">
        <f>+IFERROR(SUM($AK214,$AX214,$BK214,$BX214,#REF!,$CU214),0)</f>
        <v>0</v>
      </c>
      <c r="BD214" s="896"/>
      <c r="BE214" s="893"/>
      <c r="BF214" s="893"/>
      <c r="BG214" s="965"/>
      <c r="BH214" s="965"/>
      <c r="BI214" s="965"/>
      <c r="BK214" s="959"/>
      <c r="BL214" s="962"/>
      <c r="BM214" s="864"/>
      <c r="BN214" s="870"/>
      <c r="BO214" s="882"/>
      <c r="BP214" s="885">
        <f>+IFERROR(SUM($AK214,$AX214,$BK214,$BX214,#REF!,$CU214,$DH214,$DU214,$EH214),0)</f>
        <v>0</v>
      </c>
      <c r="BQ214" s="888"/>
      <c r="BR214" s="890"/>
      <c r="BS214" s="890"/>
      <c r="BT214" s="709">
        <v>0</v>
      </c>
      <c r="BU214" s="709">
        <v>0</v>
      </c>
      <c r="BV214" s="709">
        <v>0</v>
      </c>
      <c r="BX214" s="959"/>
      <c r="BY214" s="959"/>
      <c r="BZ214" s="864"/>
      <c r="CA214" s="870"/>
      <c r="CB214" s="873"/>
      <c r="CC214" s="876"/>
      <c r="CD214" s="879"/>
      <c r="CE214" s="837"/>
      <c r="CF214" s="837"/>
      <c r="CG214" s="699"/>
      <c r="CH214" s="699"/>
      <c r="CI214" s="699"/>
      <c r="CK214" s="831"/>
      <c r="CL214" s="829"/>
    </row>
    <row r="215" spans="2:90" ht="28.5" customHeight="1" x14ac:dyDescent="0.35">
      <c r="B215" s="951"/>
      <c r="C215" s="60"/>
      <c r="D215" s="461" t="s">
        <v>2508</v>
      </c>
      <c r="E215" s="954"/>
      <c r="F215" s="945"/>
      <c r="G215" s="936"/>
      <c r="H215" s="942"/>
      <c r="I215" s="957"/>
      <c r="J215" s="942"/>
      <c r="K215" s="942"/>
      <c r="L215" s="942"/>
      <c r="M215" s="945"/>
      <c r="N215" s="979"/>
      <c r="O215" s="982"/>
      <c r="P215" s="939"/>
      <c r="Q215" s="936"/>
      <c r="R215" s="933"/>
      <c r="S215" s="936"/>
      <c r="T215" s="933"/>
      <c r="U215" s="936"/>
      <c r="V215" s="933"/>
      <c r="W215" s="936"/>
      <c r="X215" s="933"/>
      <c r="Y215" s="936"/>
      <c r="Z215" s="933"/>
      <c r="AA215" s="936"/>
      <c r="AB215" s="924"/>
      <c r="AC215" s="927"/>
      <c r="AD215" s="929"/>
      <c r="AE215" s="930"/>
      <c r="AF215" s="972"/>
      <c r="AG215" s="975"/>
      <c r="AH215" s="977"/>
      <c r="AI215" s="977"/>
      <c r="AJ215" s="1168"/>
      <c r="AK215" s="968"/>
      <c r="AL215" s="918"/>
      <c r="AM215" s="918"/>
      <c r="AN215" s="921"/>
      <c r="AO215" s="902"/>
      <c r="AP215" s="905"/>
      <c r="AQ215" s="908"/>
      <c r="AR215" s="911"/>
      <c r="AS215" s="911"/>
      <c r="AT215" s="911"/>
      <c r="AU215" s="893"/>
      <c r="AV215" s="893"/>
      <c r="AW215" s="1185"/>
      <c r="AX215" s="899"/>
      <c r="AY215" s="959"/>
      <c r="AZ215" s="864"/>
      <c r="BA215" s="870"/>
      <c r="BB215" s="882"/>
      <c r="BC215" s="885">
        <f>+IFERROR(SUM($AK215,$AX215,$BK215,$BX215,#REF!,$CU215),0)</f>
        <v>0</v>
      </c>
      <c r="BD215" s="896"/>
      <c r="BE215" s="893"/>
      <c r="BF215" s="893"/>
      <c r="BG215" s="965"/>
      <c r="BH215" s="965"/>
      <c r="BI215" s="965"/>
      <c r="BK215" s="959"/>
      <c r="BL215" s="962"/>
      <c r="BM215" s="864"/>
      <c r="BN215" s="870"/>
      <c r="BO215" s="882"/>
      <c r="BP215" s="885">
        <f>+IFERROR(SUM($AK215,$AX215,$BK215,$BX215,#REF!,$CU215,$DH215,$DU215,$EH215),0)</f>
        <v>0</v>
      </c>
      <c r="BQ215" s="888"/>
      <c r="BR215" s="890"/>
      <c r="BS215" s="890"/>
      <c r="BT215" s="709" t="s">
        <v>2509</v>
      </c>
      <c r="BU215" s="709" t="s">
        <v>2510</v>
      </c>
      <c r="BV215" s="709" t="s">
        <v>2511</v>
      </c>
      <c r="BX215" s="959"/>
      <c r="BY215" s="959"/>
      <c r="BZ215" s="864"/>
      <c r="CA215" s="870"/>
      <c r="CB215" s="873"/>
      <c r="CC215" s="876"/>
      <c r="CD215" s="879"/>
      <c r="CE215" s="837"/>
      <c r="CF215" s="837"/>
      <c r="CG215" s="699" t="s">
        <v>2509</v>
      </c>
      <c r="CH215" s="699" t="s">
        <v>2512</v>
      </c>
      <c r="CI215" s="699" t="s">
        <v>2513</v>
      </c>
      <c r="CK215" s="831"/>
      <c r="CL215" s="829"/>
    </row>
    <row r="216" spans="2:90" ht="28.5" customHeight="1" x14ac:dyDescent="0.35">
      <c r="B216" s="951"/>
      <c r="C216" s="60"/>
      <c r="D216" s="461" t="s">
        <v>208</v>
      </c>
      <c r="E216" s="954"/>
      <c r="F216" s="945"/>
      <c r="G216" s="936"/>
      <c r="H216" s="942"/>
      <c r="I216" s="957"/>
      <c r="J216" s="942"/>
      <c r="K216" s="942"/>
      <c r="L216" s="942"/>
      <c r="M216" s="945"/>
      <c r="N216" s="979"/>
      <c r="O216" s="982"/>
      <c r="P216" s="939"/>
      <c r="Q216" s="936"/>
      <c r="R216" s="933"/>
      <c r="S216" s="936"/>
      <c r="T216" s="933"/>
      <c r="U216" s="936"/>
      <c r="V216" s="933"/>
      <c r="W216" s="936"/>
      <c r="X216" s="933"/>
      <c r="Y216" s="936"/>
      <c r="Z216" s="933"/>
      <c r="AA216" s="936"/>
      <c r="AB216" s="924"/>
      <c r="AC216" s="927"/>
      <c r="AD216" s="929"/>
      <c r="AE216" s="930"/>
      <c r="AF216" s="972"/>
      <c r="AG216" s="975"/>
      <c r="AH216" s="977"/>
      <c r="AI216" s="977"/>
      <c r="AJ216" s="1168"/>
      <c r="AK216" s="968"/>
      <c r="AL216" s="918"/>
      <c r="AM216" s="918"/>
      <c r="AN216" s="921"/>
      <c r="AO216" s="902"/>
      <c r="AP216" s="905"/>
      <c r="AQ216" s="908"/>
      <c r="AR216" s="911"/>
      <c r="AS216" s="911"/>
      <c r="AT216" s="911"/>
      <c r="AU216" s="893"/>
      <c r="AV216" s="893"/>
      <c r="AW216" s="1185"/>
      <c r="AX216" s="899"/>
      <c r="AY216" s="959"/>
      <c r="AZ216" s="864"/>
      <c r="BA216" s="870"/>
      <c r="BB216" s="882"/>
      <c r="BC216" s="885">
        <f>+IFERROR(SUM($AK216,$AX216,$BK216,$BX216,#REF!,$CU216),0)</f>
        <v>0</v>
      </c>
      <c r="BD216" s="896"/>
      <c r="BE216" s="893"/>
      <c r="BF216" s="893"/>
      <c r="BG216" s="965"/>
      <c r="BH216" s="965"/>
      <c r="BI216" s="965"/>
      <c r="BK216" s="959"/>
      <c r="BL216" s="962"/>
      <c r="BM216" s="864"/>
      <c r="BN216" s="870"/>
      <c r="BO216" s="882"/>
      <c r="BP216" s="885">
        <f>+IFERROR(SUM($AK216,$AX216,$BK216,$BX216,#REF!,$CU216,$DH216,$DU216,$EH216),0)</f>
        <v>0</v>
      </c>
      <c r="BQ216" s="888"/>
      <c r="BR216" s="890"/>
      <c r="BS216" s="890"/>
      <c r="BT216" s="709" t="s">
        <v>2514</v>
      </c>
      <c r="BU216" s="709" t="s">
        <v>2515</v>
      </c>
      <c r="BV216" s="709" t="s">
        <v>2516</v>
      </c>
      <c r="BX216" s="959"/>
      <c r="BY216" s="959"/>
      <c r="BZ216" s="864"/>
      <c r="CA216" s="870"/>
      <c r="CB216" s="873"/>
      <c r="CC216" s="876"/>
      <c r="CD216" s="879"/>
      <c r="CE216" s="837"/>
      <c r="CF216" s="837"/>
      <c r="CG216" s="699" t="s">
        <v>2514</v>
      </c>
      <c r="CH216" s="699" t="s">
        <v>2517</v>
      </c>
      <c r="CI216" s="699" t="s">
        <v>2518</v>
      </c>
      <c r="CK216" s="831"/>
      <c r="CL216" s="829"/>
    </row>
    <row r="217" spans="2:90" ht="28.5" customHeight="1" x14ac:dyDescent="0.35">
      <c r="B217" s="951"/>
      <c r="C217" s="60"/>
      <c r="D217" s="461" t="s">
        <v>2519</v>
      </c>
      <c r="E217" s="954"/>
      <c r="F217" s="945"/>
      <c r="G217" s="936"/>
      <c r="H217" s="942"/>
      <c r="I217" s="957"/>
      <c r="J217" s="942"/>
      <c r="K217" s="942"/>
      <c r="L217" s="942"/>
      <c r="M217" s="945"/>
      <c r="N217" s="979"/>
      <c r="O217" s="982"/>
      <c r="P217" s="939"/>
      <c r="Q217" s="936"/>
      <c r="R217" s="933"/>
      <c r="S217" s="936"/>
      <c r="T217" s="933"/>
      <c r="U217" s="936"/>
      <c r="V217" s="933"/>
      <c r="W217" s="936"/>
      <c r="X217" s="933"/>
      <c r="Y217" s="936"/>
      <c r="Z217" s="933"/>
      <c r="AA217" s="936"/>
      <c r="AB217" s="924"/>
      <c r="AC217" s="927"/>
      <c r="AD217" s="929"/>
      <c r="AE217" s="930"/>
      <c r="AF217" s="972"/>
      <c r="AG217" s="975"/>
      <c r="AH217" s="977"/>
      <c r="AI217" s="977"/>
      <c r="AJ217" s="1168"/>
      <c r="AK217" s="968"/>
      <c r="AL217" s="918"/>
      <c r="AM217" s="918"/>
      <c r="AN217" s="921"/>
      <c r="AO217" s="902"/>
      <c r="AP217" s="905"/>
      <c r="AQ217" s="908"/>
      <c r="AR217" s="911"/>
      <c r="AS217" s="911"/>
      <c r="AT217" s="911"/>
      <c r="AU217" s="893"/>
      <c r="AV217" s="893"/>
      <c r="AW217" s="1185"/>
      <c r="AX217" s="899"/>
      <c r="AY217" s="959"/>
      <c r="AZ217" s="864"/>
      <c r="BA217" s="870"/>
      <c r="BB217" s="882"/>
      <c r="BC217" s="885">
        <f>+IFERROR(SUM($AK217,$AX217,$BK217,$BX217,#REF!,$CU217),0)</f>
        <v>0</v>
      </c>
      <c r="BD217" s="896"/>
      <c r="BE217" s="893"/>
      <c r="BF217" s="893"/>
      <c r="BG217" s="965"/>
      <c r="BH217" s="965"/>
      <c r="BI217" s="965"/>
      <c r="BK217" s="959"/>
      <c r="BL217" s="962"/>
      <c r="BM217" s="864"/>
      <c r="BN217" s="870"/>
      <c r="BO217" s="882"/>
      <c r="BP217" s="885">
        <f>+IFERROR(SUM($AK217,$AX217,$BK217,$BX217,#REF!,$CU217,$DH217,$DU217,$EH217),0)</f>
        <v>0</v>
      </c>
      <c r="BQ217" s="888"/>
      <c r="BR217" s="890"/>
      <c r="BS217" s="890"/>
      <c r="BT217" s="709" t="s">
        <v>2520</v>
      </c>
      <c r="BU217" s="709" t="s">
        <v>2521</v>
      </c>
      <c r="BV217" s="709" t="s">
        <v>2522</v>
      </c>
      <c r="BX217" s="959"/>
      <c r="BY217" s="959"/>
      <c r="BZ217" s="864"/>
      <c r="CA217" s="870"/>
      <c r="CB217" s="873"/>
      <c r="CC217" s="876"/>
      <c r="CD217" s="879"/>
      <c r="CE217" s="837"/>
      <c r="CF217" s="837"/>
      <c r="CG217" s="699" t="s">
        <v>2520</v>
      </c>
      <c r="CH217" s="699" t="s">
        <v>2523</v>
      </c>
      <c r="CI217" s="699" t="s">
        <v>2524</v>
      </c>
      <c r="CK217" s="831"/>
      <c r="CL217" s="829"/>
    </row>
    <row r="218" spans="2:90" ht="28.5" customHeight="1" x14ac:dyDescent="0.35">
      <c r="B218" s="951"/>
      <c r="C218" s="60"/>
      <c r="D218" s="461" t="s">
        <v>2525</v>
      </c>
      <c r="E218" s="954"/>
      <c r="F218" s="945"/>
      <c r="G218" s="936"/>
      <c r="H218" s="942"/>
      <c r="I218" s="957"/>
      <c r="J218" s="942"/>
      <c r="K218" s="942"/>
      <c r="L218" s="942"/>
      <c r="M218" s="945"/>
      <c r="N218" s="979"/>
      <c r="O218" s="982"/>
      <c r="P218" s="939"/>
      <c r="Q218" s="936"/>
      <c r="R218" s="933"/>
      <c r="S218" s="936"/>
      <c r="T218" s="933"/>
      <c r="U218" s="936"/>
      <c r="V218" s="933"/>
      <c r="W218" s="936"/>
      <c r="X218" s="933"/>
      <c r="Y218" s="936"/>
      <c r="Z218" s="933"/>
      <c r="AA218" s="936"/>
      <c r="AB218" s="924"/>
      <c r="AC218" s="927"/>
      <c r="AD218" s="929"/>
      <c r="AE218" s="930"/>
      <c r="AF218" s="972"/>
      <c r="AG218" s="975"/>
      <c r="AH218" s="977"/>
      <c r="AI218" s="977"/>
      <c r="AJ218" s="1168"/>
      <c r="AK218" s="968"/>
      <c r="AL218" s="918"/>
      <c r="AM218" s="918"/>
      <c r="AN218" s="921"/>
      <c r="AO218" s="902"/>
      <c r="AP218" s="905"/>
      <c r="AQ218" s="908"/>
      <c r="AR218" s="911"/>
      <c r="AS218" s="911"/>
      <c r="AT218" s="911"/>
      <c r="AU218" s="893"/>
      <c r="AV218" s="893"/>
      <c r="AW218" s="1185"/>
      <c r="AX218" s="899"/>
      <c r="AY218" s="959"/>
      <c r="AZ218" s="864"/>
      <c r="BA218" s="870"/>
      <c r="BB218" s="882"/>
      <c r="BC218" s="885">
        <f>+IFERROR(SUM($AK218,$AX218,$BK218,$BX218,#REF!,$CU218),0)</f>
        <v>0</v>
      </c>
      <c r="BD218" s="896"/>
      <c r="BE218" s="893"/>
      <c r="BF218" s="893"/>
      <c r="BG218" s="965"/>
      <c r="BH218" s="965"/>
      <c r="BI218" s="965"/>
      <c r="BK218" s="959"/>
      <c r="BL218" s="962"/>
      <c r="BM218" s="864"/>
      <c r="BN218" s="870"/>
      <c r="BO218" s="882"/>
      <c r="BP218" s="885">
        <f>+IFERROR(SUM($AK218,$AX218,$BK218,$BX218,#REF!,$CU218,$DH218,$DU218,$EH218),0)</f>
        <v>0</v>
      </c>
      <c r="BQ218" s="888"/>
      <c r="BR218" s="890"/>
      <c r="BS218" s="890"/>
      <c r="BT218" s="709" t="s">
        <v>2526</v>
      </c>
      <c r="BU218" s="709" t="s">
        <v>147</v>
      </c>
      <c r="BV218" s="709" t="s">
        <v>147</v>
      </c>
      <c r="BX218" s="959"/>
      <c r="BY218" s="959"/>
      <c r="BZ218" s="864"/>
      <c r="CA218" s="870"/>
      <c r="CB218" s="873"/>
      <c r="CC218" s="876"/>
      <c r="CD218" s="879"/>
      <c r="CE218" s="837"/>
      <c r="CF218" s="837"/>
      <c r="CG218" s="699" t="s">
        <v>2526</v>
      </c>
      <c r="CH218" s="699" t="s">
        <v>2527</v>
      </c>
      <c r="CI218" s="699" t="s">
        <v>2528</v>
      </c>
      <c r="CK218" s="831"/>
      <c r="CL218" s="829"/>
    </row>
    <row r="219" spans="2:90" ht="28.5" customHeight="1" x14ac:dyDescent="0.35">
      <c r="B219" s="951"/>
      <c r="C219" s="60"/>
      <c r="D219" s="461" t="s">
        <v>2529</v>
      </c>
      <c r="E219" s="954"/>
      <c r="F219" s="945"/>
      <c r="G219" s="936"/>
      <c r="H219" s="942"/>
      <c r="I219" s="957"/>
      <c r="J219" s="942"/>
      <c r="K219" s="942"/>
      <c r="L219" s="942"/>
      <c r="M219" s="945"/>
      <c r="N219" s="979"/>
      <c r="O219" s="982"/>
      <c r="P219" s="939"/>
      <c r="Q219" s="936"/>
      <c r="R219" s="933"/>
      <c r="S219" s="936"/>
      <c r="T219" s="933"/>
      <c r="U219" s="936"/>
      <c r="V219" s="933"/>
      <c r="W219" s="936"/>
      <c r="X219" s="933"/>
      <c r="Y219" s="936"/>
      <c r="Z219" s="933"/>
      <c r="AA219" s="936"/>
      <c r="AB219" s="924"/>
      <c r="AC219" s="927"/>
      <c r="AD219" s="929"/>
      <c r="AE219" s="930"/>
      <c r="AF219" s="972"/>
      <c r="AG219" s="975"/>
      <c r="AH219" s="977"/>
      <c r="AI219" s="977"/>
      <c r="AJ219" s="1168"/>
      <c r="AK219" s="968"/>
      <c r="AL219" s="918"/>
      <c r="AM219" s="918"/>
      <c r="AN219" s="921"/>
      <c r="AO219" s="902"/>
      <c r="AP219" s="905"/>
      <c r="AQ219" s="908"/>
      <c r="AR219" s="911"/>
      <c r="AS219" s="911"/>
      <c r="AT219" s="911"/>
      <c r="AU219" s="893"/>
      <c r="AV219" s="893"/>
      <c r="AW219" s="1185"/>
      <c r="AX219" s="899"/>
      <c r="AY219" s="959"/>
      <c r="AZ219" s="864"/>
      <c r="BA219" s="870"/>
      <c r="BB219" s="882"/>
      <c r="BC219" s="885">
        <f>+IFERROR(SUM($AK219,$AX219,$BK219,$BX219,#REF!,$CU219),0)</f>
        <v>0</v>
      </c>
      <c r="BD219" s="896"/>
      <c r="BE219" s="893"/>
      <c r="BF219" s="893"/>
      <c r="BG219" s="965"/>
      <c r="BH219" s="965"/>
      <c r="BI219" s="965"/>
      <c r="BK219" s="959"/>
      <c r="BL219" s="962"/>
      <c r="BM219" s="864"/>
      <c r="BN219" s="870"/>
      <c r="BO219" s="882"/>
      <c r="BP219" s="885">
        <f>+IFERROR(SUM($AK219,$AX219,$BK219,$BX219,#REF!,$CU219,$DH219,$DU219,$EH219),0)</f>
        <v>0</v>
      </c>
      <c r="BQ219" s="888"/>
      <c r="BR219" s="890"/>
      <c r="BS219" s="890"/>
      <c r="BT219" s="709">
        <v>0</v>
      </c>
      <c r="BU219" s="709">
        <v>0</v>
      </c>
      <c r="BV219" s="709">
        <v>0</v>
      </c>
      <c r="BX219" s="959"/>
      <c r="BY219" s="959"/>
      <c r="BZ219" s="864"/>
      <c r="CA219" s="870"/>
      <c r="CB219" s="873"/>
      <c r="CC219" s="876"/>
      <c r="CD219" s="879"/>
      <c r="CE219" s="837"/>
      <c r="CF219" s="837"/>
      <c r="CG219" s="699"/>
      <c r="CH219" s="699"/>
      <c r="CI219" s="699"/>
      <c r="CK219" s="831"/>
      <c r="CL219" s="829"/>
    </row>
    <row r="220" spans="2:90" ht="28.5" customHeight="1" x14ac:dyDescent="0.35">
      <c r="B220" s="951"/>
      <c r="C220" s="60"/>
      <c r="D220" s="461" t="s">
        <v>2530</v>
      </c>
      <c r="E220" s="954"/>
      <c r="F220" s="945"/>
      <c r="G220" s="936"/>
      <c r="H220" s="942"/>
      <c r="I220" s="957"/>
      <c r="J220" s="942"/>
      <c r="K220" s="942"/>
      <c r="L220" s="942"/>
      <c r="M220" s="945"/>
      <c r="N220" s="979"/>
      <c r="O220" s="982"/>
      <c r="P220" s="939"/>
      <c r="Q220" s="936"/>
      <c r="R220" s="933"/>
      <c r="S220" s="936"/>
      <c r="T220" s="933"/>
      <c r="U220" s="936"/>
      <c r="V220" s="933"/>
      <c r="W220" s="936"/>
      <c r="X220" s="933"/>
      <c r="Y220" s="936"/>
      <c r="Z220" s="933"/>
      <c r="AA220" s="936"/>
      <c r="AB220" s="924"/>
      <c r="AC220" s="927"/>
      <c r="AD220" s="929"/>
      <c r="AE220" s="930"/>
      <c r="AF220" s="972"/>
      <c r="AG220" s="975"/>
      <c r="AH220" s="977"/>
      <c r="AI220" s="977"/>
      <c r="AJ220" s="1168"/>
      <c r="AK220" s="968"/>
      <c r="AL220" s="918"/>
      <c r="AM220" s="918"/>
      <c r="AN220" s="921"/>
      <c r="AO220" s="902"/>
      <c r="AP220" s="905"/>
      <c r="AQ220" s="908"/>
      <c r="AR220" s="911"/>
      <c r="AS220" s="911"/>
      <c r="AT220" s="911"/>
      <c r="AU220" s="893"/>
      <c r="AV220" s="893"/>
      <c r="AW220" s="1185"/>
      <c r="AX220" s="899"/>
      <c r="AY220" s="959"/>
      <c r="AZ220" s="864"/>
      <c r="BA220" s="870"/>
      <c r="BB220" s="882"/>
      <c r="BC220" s="885">
        <f>+IFERROR(SUM($AK220,$AX220,$BK220,$BX220,#REF!,$CU220),0)</f>
        <v>0</v>
      </c>
      <c r="BD220" s="896"/>
      <c r="BE220" s="893"/>
      <c r="BF220" s="893"/>
      <c r="BG220" s="965"/>
      <c r="BH220" s="965"/>
      <c r="BI220" s="965"/>
      <c r="BK220" s="959"/>
      <c r="BL220" s="962"/>
      <c r="BM220" s="864"/>
      <c r="BN220" s="870"/>
      <c r="BO220" s="882"/>
      <c r="BP220" s="885">
        <f>+IFERROR(SUM($AK220,$AX220,$BK220,$BX220,#REF!,$CU220,$DH220,$DU220,$EH220),0)</f>
        <v>0</v>
      </c>
      <c r="BQ220" s="888"/>
      <c r="BR220" s="890"/>
      <c r="BS220" s="890"/>
      <c r="BT220" s="709">
        <v>0</v>
      </c>
      <c r="BU220" s="709">
        <v>0</v>
      </c>
      <c r="BV220" s="709">
        <v>0</v>
      </c>
      <c r="BX220" s="959"/>
      <c r="BY220" s="959"/>
      <c r="BZ220" s="864"/>
      <c r="CA220" s="870"/>
      <c r="CB220" s="873"/>
      <c r="CC220" s="876"/>
      <c r="CD220" s="879"/>
      <c r="CE220" s="837"/>
      <c r="CF220" s="837"/>
      <c r="CG220" s="699"/>
      <c r="CH220" s="699"/>
      <c r="CI220" s="699"/>
      <c r="CK220" s="831"/>
      <c r="CL220" s="829"/>
    </row>
    <row r="221" spans="2:90" ht="27.75" customHeight="1" x14ac:dyDescent="0.35">
      <c r="B221" s="951"/>
      <c r="C221" s="60"/>
      <c r="D221" s="461" t="s">
        <v>2531</v>
      </c>
      <c r="E221" s="954"/>
      <c r="F221" s="945"/>
      <c r="G221" s="936"/>
      <c r="H221" s="942"/>
      <c r="I221" s="957"/>
      <c r="J221" s="942"/>
      <c r="K221" s="942"/>
      <c r="L221" s="942"/>
      <c r="M221" s="945"/>
      <c r="N221" s="979"/>
      <c r="O221" s="982"/>
      <c r="P221" s="939"/>
      <c r="Q221" s="936"/>
      <c r="R221" s="933"/>
      <c r="S221" s="936"/>
      <c r="T221" s="933"/>
      <c r="U221" s="936"/>
      <c r="V221" s="933"/>
      <c r="W221" s="936"/>
      <c r="X221" s="933"/>
      <c r="Y221" s="936"/>
      <c r="Z221" s="933"/>
      <c r="AA221" s="936"/>
      <c r="AB221" s="924"/>
      <c r="AC221" s="927"/>
      <c r="AD221" s="929"/>
      <c r="AE221" s="930"/>
      <c r="AF221" s="972"/>
      <c r="AG221" s="975"/>
      <c r="AH221" s="977"/>
      <c r="AI221" s="977"/>
      <c r="AJ221" s="1168"/>
      <c r="AK221" s="968"/>
      <c r="AL221" s="918"/>
      <c r="AM221" s="918"/>
      <c r="AN221" s="921"/>
      <c r="AO221" s="902"/>
      <c r="AP221" s="905"/>
      <c r="AQ221" s="908"/>
      <c r="AR221" s="911"/>
      <c r="AS221" s="911"/>
      <c r="AT221" s="911"/>
      <c r="AU221" s="893"/>
      <c r="AV221" s="893"/>
      <c r="AW221" s="1185"/>
      <c r="AX221" s="899"/>
      <c r="AY221" s="959"/>
      <c r="AZ221" s="864"/>
      <c r="BA221" s="870"/>
      <c r="BB221" s="882"/>
      <c r="BC221" s="885">
        <f>+IFERROR(SUM($AK221,$AX221,$BK221,$BX221,#REF!,$CU221),0)</f>
        <v>0</v>
      </c>
      <c r="BD221" s="896"/>
      <c r="BE221" s="893"/>
      <c r="BF221" s="893"/>
      <c r="BG221" s="965"/>
      <c r="BH221" s="965"/>
      <c r="BI221" s="965"/>
      <c r="BK221" s="959"/>
      <c r="BL221" s="962"/>
      <c r="BM221" s="864"/>
      <c r="BN221" s="870"/>
      <c r="BO221" s="882"/>
      <c r="BP221" s="885">
        <f>+IFERROR(SUM($AK221,$AX221,$BK221,$BX221,#REF!,$CU221,$DH221,$DU221,$EH221),0)</f>
        <v>0</v>
      </c>
      <c r="BQ221" s="888"/>
      <c r="BR221" s="890"/>
      <c r="BS221" s="890"/>
      <c r="BT221" s="709" t="s">
        <v>2532</v>
      </c>
      <c r="BU221" s="709" t="s">
        <v>2533</v>
      </c>
      <c r="BV221" s="709" t="s">
        <v>2534</v>
      </c>
      <c r="BX221" s="959"/>
      <c r="BY221" s="959"/>
      <c r="BZ221" s="864"/>
      <c r="CA221" s="870"/>
      <c r="CB221" s="873"/>
      <c r="CC221" s="876"/>
      <c r="CD221" s="879"/>
      <c r="CE221" s="837"/>
      <c r="CF221" s="837"/>
      <c r="CG221" s="699" t="s">
        <v>2532</v>
      </c>
      <c r="CH221" s="699" t="s">
        <v>2535</v>
      </c>
      <c r="CI221" s="699" t="s">
        <v>2536</v>
      </c>
      <c r="CK221" s="831"/>
      <c r="CL221" s="829"/>
    </row>
    <row r="222" spans="2:90" ht="40.5" customHeight="1" x14ac:dyDescent="0.35">
      <c r="B222" s="951"/>
      <c r="C222" s="60"/>
      <c r="D222" s="461" t="s">
        <v>241</v>
      </c>
      <c r="E222" s="954"/>
      <c r="F222" s="945"/>
      <c r="G222" s="936"/>
      <c r="H222" s="942"/>
      <c r="I222" s="957"/>
      <c r="J222" s="942"/>
      <c r="K222" s="942"/>
      <c r="L222" s="942"/>
      <c r="M222" s="945"/>
      <c r="N222" s="979"/>
      <c r="O222" s="982"/>
      <c r="P222" s="939"/>
      <c r="Q222" s="936"/>
      <c r="R222" s="933"/>
      <c r="S222" s="936"/>
      <c r="T222" s="933"/>
      <c r="U222" s="936"/>
      <c r="V222" s="933"/>
      <c r="W222" s="936"/>
      <c r="X222" s="933"/>
      <c r="Y222" s="936"/>
      <c r="Z222" s="933"/>
      <c r="AA222" s="936"/>
      <c r="AB222" s="924"/>
      <c r="AC222" s="927"/>
      <c r="AD222" s="929"/>
      <c r="AE222" s="930"/>
      <c r="AF222" s="972"/>
      <c r="AG222" s="975"/>
      <c r="AH222" s="977"/>
      <c r="AI222" s="977"/>
      <c r="AJ222" s="1168"/>
      <c r="AK222" s="968"/>
      <c r="AL222" s="918"/>
      <c r="AM222" s="918"/>
      <c r="AN222" s="921"/>
      <c r="AO222" s="902"/>
      <c r="AP222" s="905"/>
      <c r="AQ222" s="908"/>
      <c r="AR222" s="911"/>
      <c r="AS222" s="911"/>
      <c r="AT222" s="911"/>
      <c r="AU222" s="893"/>
      <c r="AV222" s="893"/>
      <c r="AW222" s="1185"/>
      <c r="AX222" s="899"/>
      <c r="AY222" s="959"/>
      <c r="AZ222" s="864"/>
      <c r="BA222" s="870"/>
      <c r="BB222" s="882"/>
      <c r="BC222" s="885">
        <f>+IFERROR(SUM($AK222,$AX222,$BK222,$BX222,#REF!,$CU222),0)</f>
        <v>0</v>
      </c>
      <c r="BD222" s="896"/>
      <c r="BE222" s="893"/>
      <c r="BF222" s="893"/>
      <c r="BG222" s="965"/>
      <c r="BH222" s="965"/>
      <c r="BI222" s="965"/>
      <c r="BK222" s="959"/>
      <c r="BL222" s="962"/>
      <c r="BM222" s="864"/>
      <c r="BN222" s="870"/>
      <c r="BO222" s="882"/>
      <c r="BP222" s="885">
        <f>+IFERROR(SUM($AK222,$AX222,$BK222,$BX222,#REF!,$CU222,$DH222,$DU222,$EH222),0)</f>
        <v>0</v>
      </c>
      <c r="BQ222" s="888"/>
      <c r="BR222" s="890"/>
      <c r="BS222" s="890"/>
      <c r="BT222" s="709" t="s">
        <v>2537</v>
      </c>
      <c r="BU222" s="709" t="s">
        <v>2538</v>
      </c>
      <c r="BV222" s="709" t="s">
        <v>2539</v>
      </c>
      <c r="BX222" s="959"/>
      <c r="BY222" s="959"/>
      <c r="BZ222" s="864"/>
      <c r="CA222" s="870"/>
      <c r="CB222" s="873"/>
      <c r="CC222" s="876"/>
      <c r="CD222" s="879"/>
      <c r="CE222" s="837"/>
      <c r="CF222" s="837"/>
      <c r="CG222" s="699" t="s">
        <v>2540</v>
      </c>
      <c r="CH222" s="699" t="s">
        <v>2541</v>
      </c>
      <c r="CI222" s="699" t="s">
        <v>2542</v>
      </c>
      <c r="CK222" s="831"/>
      <c r="CL222" s="829"/>
    </row>
    <row r="223" spans="2:90" ht="45.75" customHeight="1" x14ac:dyDescent="0.35">
      <c r="B223" s="952"/>
      <c r="C223" s="60"/>
      <c r="D223" s="461" t="s">
        <v>2543</v>
      </c>
      <c r="E223" s="955"/>
      <c r="F223" s="946"/>
      <c r="G223" s="937"/>
      <c r="H223" s="943"/>
      <c r="I223" s="958"/>
      <c r="J223" s="943"/>
      <c r="K223" s="943"/>
      <c r="L223" s="943"/>
      <c r="M223" s="946"/>
      <c r="N223" s="980"/>
      <c r="O223" s="983"/>
      <c r="P223" s="940"/>
      <c r="Q223" s="937"/>
      <c r="R223" s="934"/>
      <c r="S223" s="937"/>
      <c r="T223" s="934"/>
      <c r="U223" s="937"/>
      <c r="V223" s="934"/>
      <c r="W223" s="937"/>
      <c r="X223" s="934"/>
      <c r="Y223" s="937"/>
      <c r="Z223" s="934"/>
      <c r="AA223" s="937"/>
      <c r="AB223" s="925"/>
      <c r="AC223" s="928"/>
      <c r="AD223" s="970"/>
      <c r="AE223" s="971"/>
      <c r="AF223" s="973"/>
      <c r="AG223" s="976"/>
      <c r="AH223" s="977"/>
      <c r="AI223" s="977"/>
      <c r="AJ223" s="1168"/>
      <c r="AK223" s="969"/>
      <c r="AL223" s="919"/>
      <c r="AM223" s="919"/>
      <c r="AN223" s="922"/>
      <c r="AO223" s="903"/>
      <c r="AP223" s="906"/>
      <c r="AQ223" s="909"/>
      <c r="AR223" s="912"/>
      <c r="AS223" s="912"/>
      <c r="AT223" s="912"/>
      <c r="AU223" s="894"/>
      <c r="AV223" s="894"/>
      <c r="AW223" s="1185"/>
      <c r="AX223" s="900"/>
      <c r="AY223" s="960"/>
      <c r="AZ223" s="865"/>
      <c r="BA223" s="871"/>
      <c r="BB223" s="883"/>
      <c r="BC223" s="886">
        <f>+IFERROR(SUM($AK223,$AX223,$BK223,$BX223,#REF!,$CU223),0)</f>
        <v>0</v>
      </c>
      <c r="BD223" s="897"/>
      <c r="BE223" s="894"/>
      <c r="BF223" s="894"/>
      <c r="BG223" s="966"/>
      <c r="BH223" s="966"/>
      <c r="BI223" s="966"/>
      <c r="BK223" s="960"/>
      <c r="BL223" s="963"/>
      <c r="BM223" s="865"/>
      <c r="BN223" s="871"/>
      <c r="BO223" s="883"/>
      <c r="BP223" s="886">
        <f>+IFERROR(SUM($AK223,$AX223,$BK223,$BX223,#REF!,$CU223,$DH223,$DU223,$EH223),0)</f>
        <v>0</v>
      </c>
      <c r="BQ223" s="889"/>
      <c r="BR223" s="860"/>
      <c r="BS223" s="860"/>
      <c r="BT223" s="709" t="s">
        <v>2544</v>
      </c>
      <c r="BU223" s="709" t="s">
        <v>2545</v>
      </c>
      <c r="BV223" s="709" t="s">
        <v>2546</v>
      </c>
      <c r="BX223" s="960"/>
      <c r="BY223" s="960"/>
      <c r="BZ223" s="865"/>
      <c r="CA223" s="871"/>
      <c r="CB223" s="874"/>
      <c r="CC223" s="876"/>
      <c r="CD223" s="880"/>
      <c r="CE223" s="838"/>
      <c r="CF223" s="838"/>
      <c r="CG223" s="699" t="s">
        <v>2547</v>
      </c>
      <c r="CH223" s="699" t="s">
        <v>2548</v>
      </c>
      <c r="CI223" s="699" t="s">
        <v>2549</v>
      </c>
      <c r="CK223" s="832"/>
      <c r="CL223" s="829"/>
    </row>
    <row r="224" spans="2:90" ht="51" customHeight="1" x14ac:dyDescent="0.35">
      <c r="B224" s="950" t="s">
        <v>2393</v>
      </c>
      <c r="C224" s="60" t="s">
        <v>207</v>
      </c>
      <c r="D224" s="461" t="s">
        <v>2525</v>
      </c>
      <c r="E224" s="953" t="s">
        <v>2550</v>
      </c>
      <c r="F224" s="944" t="s">
        <v>90</v>
      </c>
      <c r="G224" s="935">
        <v>1</v>
      </c>
      <c r="H224" s="941" t="s">
        <v>2551</v>
      </c>
      <c r="I224" s="956" t="s">
        <v>212</v>
      </c>
      <c r="J224" s="941" t="s">
        <v>2552</v>
      </c>
      <c r="K224" s="941" t="s">
        <v>119</v>
      </c>
      <c r="L224" s="941" t="s">
        <v>2553</v>
      </c>
      <c r="M224" s="944" t="s">
        <v>96</v>
      </c>
      <c r="N224" s="947">
        <v>44958</v>
      </c>
      <c r="O224" s="947">
        <v>45289</v>
      </c>
      <c r="P224" s="938" t="s">
        <v>97</v>
      </c>
      <c r="Q224" s="935"/>
      <c r="R224" s="932"/>
      <c r="S224" s="935"/>
      <c r="T224" s="932">
        <v>0.33</v>
      </c>
      <c r="U224" s="935"/>
      <c r="V224" s="932"/>
      <c r="W224" s="935"/>
      <c r="X224" s="932">
        <v>0.66</v>
      </c>
      <c r="Y224" s="935"/>
      <c r="Z224" s="932"/>
      <c r="AA224" s="935"/>
      <c r="AB224" s="923">
        <v>1</v>
      </c>
      <c r="AC224" s="926" t="s">
        <v>98</v>
      </c>
      <c r="AD224" s="929" t="s">
        <v>99</v>
      </c>
      <c r="AE224" s="930" t="s">
        <v>100</v>
      </c>
      <c r="AF224" s="931" t="s">
        <v>215</v>
      </c>
      <c r="AG224" s="930" t="s">
        <v>216</v>
      </c>
      <c r="AH224" s="913">
        <v>167508458</v>
      </c>
      <c r="AI224" s="913">
        <v>155000000</v>
      </c>
      <c r="AJ224" s="1168"/>
      <c r="AK224" s="914">
        <v>0</v>
      </c>
      <c r="AL224" s="917" t="s">
        <v>103</v>
      </c>
      <c r="AM224" s="917" t="s">
        <v>103</v>
      </c>
      <c r="AN224" s="920" t="str">
        <f>IFERROR(AK224/Q224,"No reporta avance para el período")</f>
        <v>No reporta avance para el período</v>
      </c>
      <c r="AO224" s="901" t="str">
        <f>IF(ISTEXT(AN224),"No Aplica",IF(AN224&lt;=60%,"Bajo",IF(AN224&gt;=95%,"Satisfactorio",IF(AN224&gt;60%,"Medio",IF(AN224&lt;95%,"Medio",0)))))</f>
        <v>No Aplica</v>
      </c>
      <c r="AP224" s="904">
        <f>+IFERROR(SUM($AK224),0)</f>
        <v>0</v>
      </c>
      <c r="AQ224" s="907"/>
      <c r="AR224" s="910">
        <v>0</v>
      </c>
      <c r="AS224" s="910">
        <v>0</v>
      </c>
      <c r="AT224" s="910">
        <v>0</v>
      </c>
      <c r="AU224" s="892">
        <v>0</v>
      </c>
      <c r="AV224" s="892">
        <v>0</v>
      </c>
      <c r="AW224" s="1185"/>
      <c r="AX224" s="898">
        <v>0.33</v>
      </c>
      <c r="AY224" s="863" t="s">
        <v>2554</v>
      </c>
      <c r="AZ224" s="863" t="s">
        <v>2555</v>
      </c>
      <c r="BA224" s="869">
        <f>IFERROR(AX224/T224,"No reporta avance para el período")</f>
        <v>1</v>
      </c>
      <c r="BB224" s="881" t="str">
        <f>IF(ISTEXT(BA224),"No Aplica",IF(BA224&lt;=60%,"Bajo",IF(BA224&gt;=95%,"Satisfactorio",IF(BA224&gt;60%,"Medio",IF(BA224&lt;95%,"Medio",0)))))</f>
        <v>Satisfactorio</v>
      </c>
      <c r="BC224" s="884">
        <f>+IFERROR(SUM($AK224,$AX224),0)</f>
        <v>0.33</v>
      </c>
      <c r="BD224" s="895" t="s">
        <v>103</v>
      </c>
      <c r="BE224" s="892">
        <v>167508458</v>
      </c>
      <c r="BF224" s="892">
        <v>55836153</v>
      </c>
      <c r="BG224" s="892">
        <v>0</v>
      </c>
      <c r="BH224" s="892">
        <v>0</v>
      </c>
      <c r="BI224" s="892"/>
      <c r="BK224" s="891">
        <v>0.66</v>
      </c>
      <c r="BL224" s="863" t="s">
        <v>2556</v>
      </c>
      <c r="BM224" s="863" t="s">
        <v>2557</v>
      </c>
      <c r="BN224" s="869">
        <f>IFERROR(BK224/X224,"No reporta avance para el período")</f>
        <v>1</v>
      </c>
      <c r="BO224" s="881" t="str">
        <f t="shared" ref="BO224" si="75">IF(ISTEXT(BN224),"No Aplica",IF(BN224&lt;=60%,"Bajo",IF(BN224&gt;=95%,"Satisfactorio",IF(BN224&gt;60%,"Medio",IF(BN224&lt;95%,"Medio",0)))))</f>
        <v>Satisfactorio</v>
      </c>
      <c r="BP224" s="884">
        <f>+IFERROR(SUM($AK224,$AX224,$BK224,$BX224,#REF!,$CU224,$DH224,$DU224,$EH224),0)</f>
        <v>0</v>
      </c>
      <c r="BQ224" s="887" t="s">
        <v>103</v>
      </c>
      <c r="BR224" s="859">
        <v>167508458</v>
      </c>
      <c r="BS224" s="859">
        <v>111672305.333333</v>
      </c>
      <c r="BT224" s="709">
        <v>0</v>
      </c>
      <c r="BU224" s="709">
        <v>0</v>
      </c>
      <c r="BV224" s="709">
        <v>0</v>
      </c>
      <c r="BX224" s="891">
        <v>1</v>
      </c>
      <c r="BY224" s="863" t="s">
        <v>2558</v>
      </c>
      <c r="BZ224" s="866" t="s">
        <v>2559</v>
      </c>
      <c r="CA224" s="869">
        <v>1</v>
      </c>
      <c r="CB224" s="872" t="str">
        <f t="shared" ref="CB224" si="76">IF(ISTEXT(CA224),"No Aplica",IF(CA224&lt;=60%,"Bajo",IF(CA224&gt;=95%,"Satisfactorio",IF(CA224&gt;60%,"Medio",IF(CA224&lt;95%,"Medio",0)))))</f>
        <v>Satisfactorio</v>
      </c>
      <c r="CC224" s="875">
        <v>1</v>
      </c>
      <c r="CD224" s="878" t="s">
        <v>103</v>
      </c>
      <c r="CE224" s="836">
        <v>167508458</v>
      </c>
      <c r="CF224" s="836">
        <v>167508458</v>
      </c>
      <c r="CG224" s="699">
        <v>0</v>
      </c>
      <c r="CH224" s="699">
        <v>0</v>
      </c>
      <c r="CI224" s="699"/>
      <c r="CK224" s="830" t="s">
        <v>172</v>
      </c>
      <c r="CL224" s="828" t="s">
        <v>2560</v>
      </c>
    </row>
    <row r="225" spans="2:90" ht="51" customHeight="1" x14ac:dyDescent="0.35">
      <c r="B225" s="951"/>
      <c r="C225" s="60"/>
      <c r="D225" s="461" t="s">
        <v>2529</v>
      </c>
      <c r="E225" s="954"/>
      <c r="F225" s="945"/>
      <c r="G225" s="936"/>
      <c r="H225" s="942"/>
      <c r="I225" s="957"/>
      <c r="J225" s="942"/>
      <c r="K225" s="942"/>
      <c r="L225" s="942"/>
      <c r="M225" s="945"/>
      <c r="N225" s="948"/>
      <c r="O225" s="948"/>
      <c r="P225" s="939"/>
      <c r="Q225" s="936"/>
      <c r="R225" s="933"/>
      <c r="S225" s="936"/>
      <c r="T225" s="933"/>
      <c r="U225" s="936"/>
      <c r="V225" s="933"/>
      <c r="W225" s="936"/>
      <c r="X225" s="933"/>
      <c r="Y225" s="936"/>
      <c r="Z225" s="933"/>
      <c r="AA225" s="936"/>
      <c r="AB225" s="924"/>
      <c r="AC225" s="927"/>
      <c r="AD225" s="929"/>
      <c r="AE225" s="930"/>
      <c r="AF225" s="931"/>
      <c r="AG225" s="930"/>
      <c r="AH225" s="913"/>
      <c r="AI225" s="913"/>
      <c r="AJ225" s="1168"/>
      <c r="AK225" s="915"/>
      <c r="AL225" s="918"/>
      <c r="AM225" s="918"/>
      <c r="AN225" s="921"/>
      <c r="AO225" s="902"/>
      <c r="AP225" s="905"/>
      <c r="AQ225" s="908"/>
      <c r="AR225" s="911"/>
      <c r="AS225" s="911"/>
      <c r="AT225" s="911"/>
      <c r="AU225" s="893"/>
      <c r="AV225" s="893"/>
      <c r="AW225" s="1185"/>
      <c r="AX225" s="899"/>
      <c r="AY225" s="864"/>
      <c r="AZ225" s="864"/>
      <c r="BA225" s="870"/>
      <c r="BB225" s="882"/>
      <c r="BC225" s="885">
        <f>+IFERROR(SUM($AK225,$AX225,$BK225,$BX225,#REF!,$CU225),0)</f>
        <v>0</v>
      </c>
      <c r="BD225" s="896"/>
      <c r="BE225" s="893"/>
      <c r="BF225" s="893"/>
      <c r="BG225" s="893"/>
      <c r="BH225" s="893"/>
      <c r="BI225" s="893"/>
      <c r="BK225" s="864"/>
      <c r="BL225" s="864"/>
      <c r="BM225" s="864"/>
      <c r="BN225" s="870"/>
      <c r="BO225" s="882"/>
      <c r="BP225" s="885">
        <f>+IFERROR(SUM($AK225,$AX225,$BK225,$BX225,#REF!,$CU225,$DH225,$DU225,$EH225),0)</f>
        <v>0</v>
      </c>
      <c r="BQ225" s="888"/>
      <c r="BR225" s="890"/>
      <c r="BS225" s="890"/>
      <c r="BT225" s="709">
        <v>0</v>
      </c>
      <c r="BU225" s="709">
        <v>0</v>
      </c>
      <c r="BV225" s="709">
        <v>0</v>
      </c>
      <c r="BX225" s="864"/>
      <c r="BY225" s="864"/>
      <c r="BZ225" s="867"/>
      <c r="CA225" s="870"/>
      <c r="CB225" s="873"/>
      <c r="CC225" s="876"/>
      <c r="CD225" s="879"/>
      <c r="CE225" s="837"/>
      <c r="CF225" s="837"/>
      <c r="CG225" s="699"/>
      <c r="CH225" s="699"/>
      <c r="CI225" s="699"/>
      <c r="CK225" s="831"/>
      <c r="CL225" s="829"/>
    </row>
    <row r="226" spans="2:90" ht="56" x14ac:dyDescent="0.35">
      <c r="B226" s="951"/>
      <c r="C226" s="60"/>
      <c r="D226" s="461" t="s">
        <v>2531</v>
      </c>
      <c r="E226" s="954"/>
      <c r="F226" s="945"/>
      <c r="G226" s="936"/>
      <c r="H226" s="942"/>
      <c r="I226" s="957"/>
      <c r="J226" s="942"/>
      <c r="K226" s="942"/>
      <c r="L226" s="942"/>
      <c r="M226" s="945"/>
      <c r="N226" s="948"/>
      <c r="O226" s="948"/>
      <c r="P226" s="939"/>
      <c r="Q226" s="936"/>
      <c r="R226" s="933"/>
      <c r="S226" s="936"/>
      <c r="T226" s="933"/>
      <c r="U226" s="936"/>
      <c r="V226" s="933"/>
      <c r="W226" s="936"/>
      <c r="X226" s="933"/>
      <c r="Y226" s="936"/>
      <c r="Z226" s="933"/>
      <c r="AA226" s="936"/>
      <c r="AB226" s="924"/>
      <c r="AC226" s="927"/>
      <c r="AD226" s="929"/>
      <c r="AE226" s="930"/>
      <c r="AF226" s="931"/>
      <c r="AG226" s="930"/>
      <c r="AH226" s="913"/>
      <c r="AI226" s="913"/>
      <c r="AJ226" s="1168"/>
      <c r="AK226" s="915"/>
      <c r="AL226" s="918"/>
      <c r="AM226" s="918"/>
      <c r="AN226" s="921"/>
      <c r="AO226" s="902"/>
      <c r="AP226" s="905"/>
      <c r="AQ226" s="908"/>
      <c r="AR226" s="911"/>
      <c r="AS226" s="911"/>
      <c r="AT226" s="911"/>
      <c r="AU226" s="893"/>
      <c r="AV226" s="893"/>
      <c r="AW226" s="1185"/>
      <c r="AX226" s="899"/>
      <c r="AY226" s="864"/>
      <c r="AZ226" s="864"/>
      <c r="BA226" s="870"/>
      <c r="BB226" s="882"/>
      <c r="BC226" s="885">
        <f>+IFERROR(SUM($AK226,$AX226,$BK226,$BX226,#REF!,$CU226),0)</f>
        <v>0</v>
      </c>
      <c r="BD226" s="896"/>
      <c r="BE226" s="893"/>
      <c r="BF226" s="893"/>
      <c r="BG226" s="893"/>
      <c r="BH226" s="893"/>
      <c r="BI226" s="893"/>
      <c r="BK226" s="864"/>
      <c r="BL226" s="864"/>
      <c r="BM226" s="864"/>
      <c r="BN226" s="870"/>
      <c r="BO226" s="882"/>
      <c r="BP226" s="885">
        <f>+IFERROR(SUM($AK226,$AX226,$BK226,$BX226,#REF!,$CU226,$DH226,$DU226,$EH226),0)</f>
        <v>0</v>
      </c>
      <c r="BQ226" s="888"/>
      <c r="BR226" s="890"/>
      <c r="BS226" s="890"/>
      <c r="BT226" s="709">
        <v>0</v>
      </c>
      <c r="BU226" s="709">
        <v>0</v>
      </c>
      <c r="BV226" s="709">
        <v>0</v>
      </c>
      <c r="BX226" s="864"/>
      <c r="BY226" s="864"/>
      <c r="BZ226" s="867"/>
      <c r="CA226" s="870"/>
      <c r="CB226" s="873"/>
      <c r="CC226" s="876"/>
      <c r="CD226" s="879"/>
      <c r="CE226" s="837"/>
      <c r="CF226" s="837"/>
      <c r="CG226" s="699"/>
      <c r="CH226" s="699"/>
      <c r="CI226" s="699"/>
      <c r="CK226" s="831"/>
      <c r="CL226" s="829"/>
    </row>
    <row r="227" spans="2:90" ht="51" customHeight="1" x14ac:dyDescent="0.35">
      <c r="B227" s="951"/>
      <c r="C227" s="60"/>
      <c r="D227" s="461" t="s">
        <v>241</v>
      </c>
      <c r="E227" s="954"/>
      <c r="F227" s="945"/>
      <c r="G227" s="936"/>
      <c r="H227" s="942"/>
      <c r="I227" s="957"/>
      <c r="J227" s="942"/>
      <c r="K227" s="942"/>
      <c r="L227" s="942"/>
      <c r="M227" s="945"/>
      <c r="N227" s="948"/>
      <c r="O227" s="948"/>
      <c r="P227" s="939"/>
      <c r="Q227" s="936"/>
      <c r="R227" s="933"/>
      <c r="S227" s="936"/>
      <c r="T227" s="933"/>
      <c r="U227" s="936"/>
      <c r="V227" s="933"/>
      <c r="W227" s="936"/>
      <c r="X227" s="933"/>
      <c r="Y227" s="936"/>
      <c r="Z227" s="933"/>
      <c r="AA227" s="936"/>
      <c r="AB227" s="924"/>
      <c r="AC227" s="927"/>
      <c r="AD227" s="929"/>
      <c r="AE227" s="930"/>
      <c r="AF227" s="931"/>
      <c r="AG227" s="930"/>
      <c r="AH227" s="913"/>
      <c r="AI227" s="913"/>
      <c r="AJ227" s="1168"/>
      <c r="AK227" s="915"/>
      <c r="AL227" s="918"/>
      <c r="AM227" s="918"/>
      <c r="AN227" s="921"/>
      <c r="AO227" s="902"/>
      <c r="AP227" s="905"/>
      <c r="AQ227" s="908"/>
      <c r="AR227" s="911"/>
      <c r="AS227" s="911"/>
      <c r="AT227" s="911"/>
      <c r="AU227" s="893"/>
      <c r="AV227" s="893"/>
      <c r="AW227" s="1185"/>
      <c r="AX227" s="899"/>
      <c r="AY227" s="864"/>
      <c r="AZ227" s="864"/>
      <c r="BA227" s="870"/>
      <c r="BB227" s="882"/>
      <c r="BC227" s="885">
        <f>+IFERROR(SUM($AK227,$AX227,$BK227,$BX227,#REF!,$CU227),0)</f>
        <v>0</v>
      </c>
      <c r="BD227" s="896"/>
      <c r="BE227" s="893"/>
      <c r="BF227" s="893"/>
      <c r="BG227" s="893"/>
      <c r="BH227" s="893"/>
      <c r="BI227" s="893"/>
      <c r="BK227" s="864"/>
      <c r="BL227" s="864"/>
      <c r="BM227" s="864"/>
      <c r="BN227" s="870"/>
      <c r="BO227" s="882"/>
      <c r="BP227" s="885">
        <f>+IFERROR(SUM($AK227,$AX227,$BK227,$BX227,#REF!,$CU227,$DH227,$DU227,$EH227),0)</f>
        <v>0</v>
      </c>
      <c r="BQ227" s="888"/>
      <c r="BR227" s="890"/>
      <c r="BS227" s="890"/>
      <c r="BT227" s="709">
        <v>0</v>
      </c>
      <c r="BU227" s="709">
        <v>0</v>
      </c>
      <c r="BV227" s="709">
        <v>0</v>
      </c>
      <c r="BX227" s="864"/>
      <c r="BY227" s="864"/>
      <c r="BZ227" s="867"/>
      <c r="CA227" s="870"/>
      <c r="CB227" s="873"/>
      <c r="CC227" s="876"/>
      <c r="CD227" s="879"/>
      <c r="CE227" s="837"/>
      <c r="CF227" s="837"/>
      <c r="CG227" s="699"/>
      <c r="CH227" s="699"/>
      <c r="CI227" s="699"/>
      <c r="CK227" s="831"/>
      <c r="CL227" s="829"/>
    </row>
    <row r="228" spans="2:90" ht="56" x14ac:dyDescent="0.35">
      <c r="B228" s="952"/>
      <c r="C228" s="60"/>
      <c r="D228" s="461" t="s">
        <v>2543</v>
      </c>
      <c r="E228" s="955"/>
      <c r="F228" s="946"/>
      <c r="G228" s="937"/>
      <c r="H228" s="943"/>
      <c r="I228" s="958"/>
      <c r="J228" s="943"/>
      <c r="K228" s="943"/>
      <c r="L228" s="943"/>
      <c r="M228" s="946"/>
      <c r="N228" s="949"/>
      <c r="O228" s="949"/>
      <c r="P228" s="940"/>
      <c r="Q228" s="937"/>
      <c r="R228" s="934"/>
      <c r="S228" s="937"/>
      <c r="T228" s="934"/>
      <c r="U228" s="937"/>
      <c r="V228" s="934"/>
      <c r="W228" s="937"/>
      <c r="X228" s="934"/>
      <c r="Y228" s="937"/>
      <c r="Z228" s="934"/>
      <c r="AA228" s="937"/>
      <c r="AB228" s="925"/>
      <c r="AC228" s="928"/>
      <c r="AD228" s="929"/>
      <c r="AE228" s="930"/>
      <c r="AF228" s="931"/>
      <c r="AG228" s="930"/>
      <c r="AH228" s="913"/>
      <c r="AI228" s="913"/>
      <c r="AJ228" s="1168"/>
      <c r="AK228" s="916"/>
      <c r="AL228" s="919"/>
      <c r="AM228" s="919"/>
      <c r="AN228" s="922"/>
      <c r="AO228" s="903"/>
      <c r="AP228" s="906"/>
      <c r="AQ228" s="909"/>
      <c r="AR228" s="912"/>
      <c r="AS228" s="912"/>
      <c r="AT228" s="912"/>
      <c r="AU228" s="894"/>
      <c r="AV228" s="894"/>
      <c r="AW228" s="1185"/>
      <c r="AX228" s="900"/>
      <c r="AY228" s="865"/>
      <c r="AZ228" s="865"/>
      <c r="BA228" s="871"/>
      <c r="BB228" s="883"/>
      <c r="BC228" s="886">
        <f>+IFERROR(SUM($AK228,$AX228,$BK228,$BX228,#REF!,$CU228),0)</f>
        <v>0</v>
      </c>
      <c r="BD228" s="897"/>
      <c r="BE228" s="894"/>
      <c r="BF228" s="894"/>
      <c r="BG228" s="894"/>
      <c r="BH228" s="894"/>
      <c r="BI228" s="894"/>
      <c r="BK228" s="865"/>
      <c r="BL228" s="865"/>
      <c r="BM228" s="865"/>
      <c r="BN228" s="871"/>
      <c r="BO228" s="883"/>
      <c r="BP228" s="886">
        <f>+IFERROR(SUM($AK228,$AX228,$BK228,$BX228,#REF!,$CU228,$DH228,$DU228,$EH228),0)</f>
        <v>0</v>
      </c>
      <c r="BQ228" s="889"/>
      <c r="BR228" s="860"/>
      <c r="BS228" s="860"/>
      <c r="BT228" s="709">
        <v>0</v>
      </c>
      <c r="BU228" s="709">
        <v>0</v>
      </c>
      <c r="BV228" s="709">
        <v>0</v>
      </c>
      <c r="BX228" s="865"/>
      <c r="BY228" s="865"/>
      <c r="BZ228" s="868"/>
      <c r="CA228" s="871"/>
      <c r="CB228" s="874"/>
      <c r="CC228" s="877"/>
      <c r="CD228" s="880"/>
      <c r="CE228" s="838"/>
      <c r="CF228" s="838"/>
      <c r="CG228" s="699"/>
      <c r="CH228" s="699"/>
      <c r="CI228" s="699"/>
      <c r="CK228" s="832"/>
      <c r="CL228" s="829"/>
    </row>
    <row r="229" spans="2:90" ht="141" customHeight="1" x14ac:dyDescent="0.35">
      <c r="B229" s="59" t="s">
        <v>2561</v>
      </c>
      <c r="C229" s="60" t="s">
        <v>151</v>
      </c>
      <c r="D229" s="60" t="s">
        <v>312</v>
      </c>
      <c r="E229" s="61" t="s">
        <v>2562</v>
      </c>
      <c r="F229" s="60" t="s">
        <v>259</v>
      </c>
      <c r="G229" s="131">
        <v>3</v>
      </c>
      <c r="H229" s="62" t="s">
        <v>2563</v>
      </c>
      <c r="I229" s="62" t="s">
        <v>212</v>
      </c>
      <c r="J229" s="62" t="s">
        <v>2564</v>
      </c>
      <c r="K229" s="62" t="s">
        <v>729</v>
      </c>
      <c r="L229" s="62" t="s">
        <v>2565</v>
      </c>
      <c r="M229" s="60" t="s">
        <v>418</v>
      </c>
      <c r="N229" s="4">
        <v>44941</v>
      </c>
      <c r="O229" s="7">
        <v>45289</v>
      </c>
      <c r="P229" s="119" t="s">
        <v>121</v>
      </c>
      <c r="Q229" s="113"/>
      <c r="R229" s="122"/>
      <c r="S229" s="113"/>
      <c r="T229" s="122"/>
      <c r="U229" s="113"/>
      <c r="V229" s="122"/>
      <c r="W229" s="113"/>
      <c r="X229" s="122"/>
      <c r="Y229" s="113"/>
      <c r="Z229" s="122"/>
      <c r="AA229" s="113"/>
      <c r="AB229" s="344">
        <v>3</v>
      </c>
      <c r="AC229" s="67" t="s">
        <v>98</v>
      </c>
      <c r="AD229" s="700" t="s">
        <v>99</v>
      </c>
      <c r="AE229" s="691" t="s">
        <v>100</v>
      </c>
      <c r="AF229" s="690" t="s">
        <v>104</v>
      </c>
      <c r="AG229" s="691" t="s">
        <v>104</v>
      </c>
      <c r="AH229" s="643">
        <v>0</v>
      </c>
      <c r="AI229" s="861">
        <v>675712750</v>
      </c>
      <c r="AJ229" s="1168"/>
      <c r="AK229" s="103">
        <v>0</v>
      </c>
      <c r="AL229" s="772" t="s">
        <v>103</v>
      </c>
      <c r="AM229" s="772" t="s">
        <v>103</v>
      </c>
      <c r="AN229" s="164" t="str">
        <f t="shared" ref="AN229:AN234" si="77">IFERROR(AK229/Q229,"No reporta avance para el período")</f>
        <v>No reporta avance para el período</v>
      </c>
      <c r="AO229" s="73" t="str">
        <f t="shared" ref="AO229:AO234" si="78">IF(ISTEXT(AN229),"No Aplica",IF(AN229&lt;=60%,"Bajo",IF(AN229&gt;=95%,"Satisfactorio",IF(AN229&gt;60%,"Medio",IF(AN229&lt;95%,"Medio",0)))))</f>
        <v>No Aplica</v>
      </c>
      <c r="AP229" s="345">
        <f t="shared" ref="AP229:AP234" si="79">+IFERROR(SUM($AK229,$AX229,$BJ229),0)</f>
        <v>0</v>
      </c>
      <c r="AQ229" s="166"/>
      <c r="AR229" s="167">
        <v>0</v>
      </c>
      <c r="AS229" s="167">
        <v>0</v>
      </c>
      <c r="AT229" s="167">
        <v>0</v>
      </c>
      <c r="AU229" s="380">
        <v>0</v>
      </c>
      <c r="AV229" s="380">
        <v>0</v>
      </c>
      <c r="AW229" s="1185"/>
      <c r="AX229" s="124">
        <v>0</v>
      </c>
      <c r="AY229" s="111" t="s">
        <v>2566</v>
      </c>
      <c r="AZ229" s="769" t="s">
        <v>2567</v>
      </c>
      <c r="BA229" s="203" t="str">
        <f>IFERROR(AX229/#REF!,"No reporta avance para el período")</f>
        <v>No reporta avance para el período</v>
      </c>
      <c r="BB229" s="320" t="str">
        <f>IF(ISTEXT(BA229),"No Aplica",IF(BA229&lt;=60%,"Bajo",IF(BA229&gt;=95%,"Satisfactorio",IF(BA229&gt;60%,"Medio",IF(BA229&lt;95%,"Medio",0)))))</f>
        <v>No Aplica</v>
      </c>
      <c r="BC229" s="287">
        <f>+IFERROR(SUM($AK229,$AX229,$BK229,$BX229,#REF!,$CU229),0)</f>
        <v>0</v>
      </c>
      <c r="BD229" s="124"/>
      <c r="BE229" s="341">
        <v>0</v>
      </c>
      <c r="BF229" s="341">
        <v>0</v>
      </c>
      <c r="BG229" s="855">
        <v>666445753</v>
      </c>
      <c r="BH229" s="855">
        <v>666445753</v>
      </c>
      <c r="BI229" s="857">
        <v>175804023.24000001</v>
      </c>
      <c r="BK229" s="124">
        <v>3</v>
      </c>
      <c r="BL229" s="739" t="s">
        <v>2568</v>
      </c>
      <c r="BM229" s="739" t="s">
        <v>2569</v>
      </c>
      <c r="BN229" s="76">
        <f>IFERROR(BK229/AB229,"No reporta avance para el período")</f>
        <v>1</v>
      </c>
      <c r="BO229" s="77" t="str">
        <f t="shared" ref="BO229:BO234" si="80">IF(ISTEXT(BN229),"No Aplica",IF(BN229&lt;=60%,"Bajo",IF(BN229&gt;=95%,"Satisfactorio",IF(BN229&gt;60%,"Medio",IF(BN229&lt;95%,"Medio",0)))))</f>
        <v>Satisfactorio</v>
      </c>
      <c r="BP229" s="80">
        <f>+IFERROR(SUM($AK229,$AX229,$BK229,$BX229,#REF!,$CU229,$DH229,$DU229,$EH229),0)</f>
        <v>0</v>
      </c>
      <c r="BQ229" s="81" t="s">
        <v>103</v>
      </c>
      <c r="BR229" s="106">
        <v>0</v>
      </c>
      <c r="BS229" s="106">
        <v>0</v>
      </c>
      <c r="BT229" s="859" t="s">
        <v>2570</v>
      </c>
      <c r="BU229" s="859" t="s">
        <v>2570</v>
      </c>
      <c r="BV229" s="859" t="s">
        <v>2571</v>
      </c>
      <c r="BX229" s="340">
        <v>3</v>
      </c>
      <c r="BY229" s="111" t="s">
        <v>2572</v>
      </c>
      <c r="BZ229" s="811" t="s">
        <v>2573</v>
      </c>
      <c r="CA229" s="76">
        <f t="shared" ref="CA229:CA234" si="81">IFERROR(BX229/AB229,"No reporta avance para el período")</f>
        <v>1</v>
      </c>
      <c r="CB229" s="644" t="str">
        <f t="shared" ref="CB229:CB232" si="82">IF(ISTEXT(CA229),"No Aplica",IF(CA229&lt;=60%,"Bajo",IF(CA229&gt;=95%,"Satisfactorio",IF(CA229&gt;60%,"Medio",IF(CA229&lt;95%,"Medio",0)))))</f>
        <v>Satisfactorio</v>
      </c>
      <c r="CC229" s="645">
        <v>3</v>
      </c>
      <c r="CD229" s="646" t="s">
        <v>103</v>
      </c>
      <c r="CE229" s="175">
        <v>0</v>
      </c>
      <c r="CF229" s="175">
        <v>0</v>
      </c>
      <c r="CG229" s="833" t="s">
        <v>2574</v>
      </c>
      <c r="CH229" s="833" t="s">
        <v>2574</v>
      </c>
      <c r="CI229" s="833" t="s">
        <v>2574</v>
      </c>
      <c r="CK229" s="672" t="s">
        <v>2654</v>
      </c>
      <c r="CL229" s="673" t="s">
        <v>2575</v>
      </c>
    </row>
    <row r="230" spans="2:90" ht="238.5" customHeight="1" x14ac:dyDescent="0.35">
      <c r="B230" s="59" t="s">
        <v>2561</v>
      </c>
      <c r="C230" s="60" t="s">
        <v>151</v>
      </c>
      <c r="D230" s="60" t="s">
        <v>312</v>
      </c>
      <c r="E230" s="61" t="s">
        <v>2576</v>
      </c>
      <c r="F230" s="60" t="s">
        <v>154</v>
      </c>
      <c r="G230" s="112">
        <v>1</v>
      </c>
      <c r="H230" s="62" t="s">
        <v>2577</v>
      </c>
      <c r="I230" s="62" t="s">
        <v>92</v>
      </c>
      <c r="J230" s="62" t="s">
        <v>2578</v>
      </c>
      <c r="K230" s="62" t="s">
        <v>119</v>
      </c>
      <c r="L230" s="62" t="s">
        <v>2579</v>
      </c>
      <c r="M230" s="60" t="s">
        <v>96</v>
      </c>
      <c r="N230" s="4">
        <v>44941</v>
      </c>
      <c r="O230" s="7">
        <v>45289</v>
      </c>
      <c r="P230" s="119" t="s">
        <v>121</v>
      </c>
      <c r="Q230" s="113"/>
      <c r="R230" s="122"/>
      <c r="S230" s="113"/>
      <c r="T230" s="122">
        <v>0.33</v>
      </c>
      <c r="U230" s="113"/>
      <c r="V230" s="122"/>
      <c r="W230" s="113"/>
      <c r="X230" s="122"/>
      <c r="Y230" s="113"/>
      <c r="Z230" s="122"/>
      <c r="AA230" s="113"/>
      <c r="AB230" s="123">
        <v>1</v>
      </c>
      <c r="AC230" s="67" t="s">
        <v>817</v>
      </c>
      <c r="AD230" s="68" t="s">
        <v>99</v>
      </c>
      <c r="AE230" s="69" t="s">
        <v>803</v>
      </c>
      <c r="AF230" s="70" t="s">
        <v>104</v>
      </c>
      <c r="AG230" s="69" t="s">
        <v>104</v>
      </c>
      <c r="AH230" s="643">
        <v>0</v>
      </c>
      <c r="AI230" s="862"/>
      <c r="AJ230" s="1168"/>
      <c r="AK230" s="117">
        <v>0</v>
      </c>
      <c r="AL230" s="772" t="s">
        <v>103</v>
      </c>
      <c r="AM230" s="772" t="s">
        <v>103</v>
      </c>
      <c r="AN230" s="164" t="str">
        <f t="shared" si="77"/>
        <v>No reporta avance para el período</v>
      </c>
      <c r="AO230" s="73" t="str">
        <f t="shared" si="78"/>
        <v>No Aplica</v>
      </c>
      <c r="AP230" s="311">
        <f>+IFERROR(SUM($AK230,$AY230,$BL230),0)</f>
        <v>0</v>
      </c>
      <c r="AQ230" s="166"/>
      <c r="AR230" s="167">
        <v>0</v>
      </c>
      <c r="AS230" s="167">
        <v>0</v>
      </c>
      <c r="AT230" s="167">
        <v>0</v>
      </c>
      <c r="AU230" s="380">
        <v>0</v>
      </c>
      <c r="AV230" s="380">
        <v>0</v>
      </c>
      <c r="AW230" s="1185"/>
      <c r="AX230" s="173">
        <v>0.33</v>
      </c>
      <c r="AY230" s="111" t="s">
        <v>2580</v>
      </c>
      <c r="AZ230" s="812" t="s">
        <v>2581</v>
      </c>
      <c r="BA230" s="203" t="str">
        <f>IFERROR(AX230/#REF!,"No reporta avance para el período")</f>
        <v>No reporta avance para el período</v>
      </c>
      <c r="BB230" s="320" t="str">
        <f>IF(ISTEXT(BA230),"No Aplica",IF(BA230&lt;=60%,"Bajo",IF(BA230&gt;=95%,"Satisfactorio",IF(BA230&gt;60%,"Medio",IF(BA230&lt;95%,"Medio",0)))))</f>
        <v>No Aplica</v>
      </c>
      <c r="BC230" s="204">
        <f>+IFERROR(SUM($AK230,$AX230,$BK230,$BX230,#REF!,$CU230),0)</f>
        <v>0</v>
      </c>
      <c r="BD230" s="124"/>
      <c r="BE230" s="341">
        <v>0</v>
      </c>
      <c r="BF230" s="341">
        <v>0</v>
      </c>
      <c r="BG230" s="856"/>
      <c r="BH230" s="856"/>
      <c r="BI230" s="858"/>
      <c r="BK230" s="770">
        <v>0</v>
      </c>
      <c r="BL230" s="813" t="s">
        <v>2582</v>
      </c>
      <c r="BM230" s="111" t="s">
        <v>2583</v>
      </c>
      <c r="BN230" s="76" t="str">
        <f>IFERROR(BK230/Y230,"No reporta avance para el período")</f>
        <v>No reporta avance para el período</v>
      </c>
      <c r="BO230" s="77" t="str">
        <f t="shared" si="80"/>
        <v>No Aplica</v>
      </c>
      <c r="BP230" s="88">
        <f>+IFERROR(SUM($AK230,$AX230,$BK230,$BX230,#REF!,$CU230,$DH230,$DU230,$EH230),0)</f>
        <v>0</v>
      </c>
      <c r="BQ230" s="110" t="s">
        <v>734</v>
      </c>
      <c r="BR230" s="106">
        <v>0</v>
      </c>
      <c r="BS230" s="106">
        <v>0</v>
      </c>
      <c r="BT230" s="860"/>
      <c r="BU230" s="860"/>
      <c r="BV230" s="860"/>
      <c r="BX230" s="814">
        <v>1</v>
      </c>
      <c r="BY230" s="111" t="s">
        <v>2584</v>
      </c>
      <c r="BZ230" s="769" t="s">
        <v>2583</v>
      </c>
      <c r="CA230" s="76">
        <f t="shared" si="81"/>
        <v>1</v>
      </c>
      <c r="CB230" s="77" t="str">
        <f t="shared" si="82"/>
        <v>Satisfactorio</v>
      </c>
      <c r="CC230" s="647">
        <v>1</v>
      </c>
      <c r="CD230" s="81" t="s">
        <v>103</v>
      </c>
      <c r="CE230" s="175">
        <v>0</v>
      </c>
      <c r="CF230" s="175">
        <v>0</v>
      </c>
      <c r="CG230" s="835"/>
      <c r="CH230" s="835"/>
      <c r="CI230" s="835"/>
      <c r="CK230" s="672" t="s">
        <v>2654</v>
      </c>
      <c r="CL230" s="673" t="s">
        <v>2665</v>
      </c>
    </row>
    <row r="231" spans="2:90" ht="122.25" customHeight="1" x14ac:dyDescent="0.35">
      <c r="B231" s="59" t="s">
        <v>2561</v>
      </c>
      <c r="C231" s="60" t="s">
        <v>87</v>
      </c>
      <c r="D231" s="60" t="s">
        <v>88</v>
      </c>
      <c r="E231" s="61" t="s">
        <v>2585</v>
      </c>
      <c r="F231" s="60" t="s">
        <v>154</v>
      </c>
      <c r="G231" s="112">
        <v>1</v>
      </c>
      <c r="H231" s="62" t="s">
        <v>2586</v>
      </c>
      <c r="I231" s="62" t="s">
        <v>212</v>
      </c>
      <c r="J231" s="62" t="s">
        <v>2587</v>
      </c>
      <c r="K231" s="62" t="s">
        <v>119</v>
      </c>
      <c r="L231" s="62" t="s">
        <v>2588</v>
      </c>
      <c r="M231" s="60" t="s">
        <v>96</v>
      </c>
      <c r="N231" s="4">
        <v>44941</v>
      </c>
      <c r="O231" s="7">
        <v>45289</v>
      </c>
      <c r="P231" s="119" t="s">
        <v>97</v>
      </c>
      <c r="Q231" s="113"/>
      <c r="R231" s="122"/>
      <c r="S231" s="113"/>
      <c r="T231" s="122">
        <v>0.25</v>
      </c>
      <c r="U231" s="113"/>
      <c r="V231" s="122"/>
      <c r="W231" s="113"/>
      <c r="X231" s="122">
        <v>0.5</v>
      </c>
      <c r="Y231" s="113"/>
      <c r="Z231" s="122"/>
      <c r="AA231" s="113"/>
      <c r="AB231" s="123">
        <v>1</v>
      </c>
      <c r="AC231" s="67" t="s">
        <v>98</v>
      </c>
      <c r="AD231" s="68" t="s">
        <v>99</v>
      </c>
      <c r="AE231" s="69" t="s">
        <v>100</v>
      </c>
      <c r="AF231" s="70" t="s">
        <v>104</v>
      </c>
      <c r="AG231" s="69" t="s">
        <v>104</v>
      </c>
      <c r="AH231" s="643">
        <v>0</v>
      </c>
      <c r="AI231" s="730">
        <v>189000000</v>
      </c>
      <c r="AJ231" s="1168"/>
      <c r="AK231" s="117">
        <v>0</v>
      </c>
      <c r="AL231" s="772" t="s">
        <v>103</v>
      </c>
      <c r="AM231" s="772" t="s">
        <v>103</v>
      </c>
      <c r="AN231" s="164" t="str">
        <f t="shared" si="77"/>
        <v>No reporta avance para el período</v>
      </c>
      <c r="AO231" s="73" t="str">
        <f t="shared" si="78"/>
        <v>No Aplica</v>
      </c>
      <c r="AP231" s="311">
        <f>+IFERROR(SUM($AK231,$AY231,$BL231),0)</f>
        <v>0</v>
      </c>
      <c r="AQ231" s="166"/>
      <c r="AR231" s="167">
        <v>0</v>
      </c>
      <c r="AS231" s="167">
        <v>0</v>
      </c>
      <c r="AT231" s="167">
        <v>0</v>
      </c>
      <c r="AU231" s="380">
        <v>0</v>
      </c>
      <c r="AV231" s="380">
        <v>0</v>
      </c>
      <c r="AW231" s="1185"/>
      <c r="AX231" s="173">
        <v>0.25</v>
      </c>
      <c r="AY231" s="111" t="s">
        <v>2589</v>
      </c>
      <c r="AZ231" s="769" t="s">
        <v>2590</v>
      </c>
      <c r="BA231" s="203">
        <f>IFERROR(AX231/T231,"No reporta avance para el período")</f>
        <v>1</v>
      </c>
      <c r="BB231" s="320" t="str">
        <f>IF(ISTEXT(BA231),"No Aplica",IF(BA231&lt;=60%,"Bajo",IF(BA231&gt;=95%,"Satisfactorio",IF(BA231&gt;60%,"Medio",IF(BA231&lt;95%,"Medio",0)))))</f>
        <v>Satisfactorio</v>
      </c>
      <c r="BC231" s="204">
        <f>+IFERROR(SUM($AK231,$AX231,$BK231,$BX231,#REF!,$CU231),0)</f>
        <v>0</v>
      </c>
      <c r="BD231" s="124" t="s">
        <v>103</v>
      </c>
      <c r="BE231" s="341">
        <v>0</v>
      </c>
      <c r="BF231" s="341">
        <v>0</v>
      </c>
      <c r="BG231" s="855">
        <v>2766686271.0999999</v>
      </c>
      <c r="BH231" s="855">
        <v>2736398616</v>
      </c>
      <c r="BI231" s="857">
        <v>1243817552.73</v>
      </c>
      <c r="BK231" s="173">
        <v>0.33</v>
      </c>
      <c r="BL231" s="111" t="s">
        <v>2591</v>
      </c>
      <c r="BM231" s="111" t="s">
        <v>2592</v>
      </c>
      <c r="BN231" s="76">
        <f>IFERROR(BK231/X231,"No reporta avance para el período")</f>
        <v>0.66</v>
      </c>
      <c r="BO231" s="77" t="str">
        <f t="shared" si="80"/>
        <v>Medio</v>
      </c>
      <c r="BP231" s="88">
        <f>+IFERROR(SUM($AK231,$AX231,$BK231,$BX231,#REF!,$CU231,$DH231,$DU231,$EH231),0)</f>
        <v>0</v>
      </c>
      <c r="BQ231" s="283" t="s">
        <v>2593</v>
      </c>
      <c r="BR231" s="106">
        <v>0</v>
      </c>
      <c r="BS231" s="106">
        <v>0</v>
      </c>
      <c r="BT231" s="859" t="s">
        <v>2594</v>
      </c>
      <c r="BU231" s="859" t="s">
        <v>2595</v>
      </c>
      <c r="BV231" s="859" t="s">
        <v>2596</v>
      </c>
      <c r="BX231" s="814">
        <v>1</v>
      </c>
      <c r="BY231" s="648" t="s">
        <v>2597</v>
      </c>
      <c r="BZ231" s="815" t="s">
        <v>2598</v>
      </c>
      <c r="CA231" s="76">
        <f t="shared" si="81"/>
        <v>1</v>
      </c>
      <c r="CB231" s="77" t="str">
        <f t="shared" si="82"/>
        <v>Satisfactorio</v>
      </c>
      <c r="CC231" s="88">
        <v>1</v>
      </c>
      <c r="CD231" s="81" t="s">
        <v>103</v>
      </c>
      <c r="CE231" s="175">
        <v>0</v>
      </c>
      <c r="CF231" s="175">
        <v>0</v>
      </c>
      <c r="CG231" s="833" t="s">
        <v>2599</v>
      </c>
      <c r="CH231" s="833" t="s">
        <v>2600</v>
      </c>
      <c r="CI231" s="833" t="s">
        <v>2601</v>
      </c>
      <c r="CK231" s="672" t="s">
        <v>2654</v>
      </c>
      <c r="CL231" s="673" t="s">
        <v>2602</v>
      </c>
    </row>
    <row r="232" spans="2:90" ht="175.5" customHeight="1" x14ac:dyDescent="0.35">
      <c r="B232" s="59" t="s">
        <v>2561</v>
      </c>
      <c r="C232" s="60" t="s">
        <v>87</v>
      </c>
      <c r="D232" s="60" t="s">
        <v>88</v>
      </c>
      <c r="E232" s="61" t="s">
        <v>2603</v>
      </c>
      <c r="F232" s="60" t="s">
        <v>154</v>
      </c>
      <c r="G232" s="131">
        <v>3</v>
      </c>
      <c r="H232" s="62" t="s">
        <v>2604</v>
      </c>
      <c r="I232" s="62" t="s">
        <v>212</v>
      </c>
      <c r="J232" s="62" t="s">
        <v>2605</v>
      </c>
      <c r="K232" s="62" t="s">
        <v>729</v>
      </c>
      <c r="L232" s="62" t="s">
        <v>2606</v>
      </c>
      <c r="M232" s="60" t="s">
        <v>96</v>
      </c>
      <c r="N232" s="4">
        <v>44941</v>
      </c>
      <c r="O232" s="7">
        <v>45289</v>
      </c>
      <c r="P232" s="119" t="s">
        <v>97</v>
      </c>
      <c r="Q232" s="94"/>
      <c r="R232" s="343"/>
      <c r="S232" s="94"/>
      <c r="T232" s="343">
        <v>1</v>
      </c>
      <c r="U232" s="94"/>
      <c r="V232" s="343"/>
      <c r="W232" s="94"/>
      <c r="X232" s="343">
        <v>1</v>
      </c>
      <c r="Y232" s="94"/>
      <c r="Z232" s="343"/>
      <c r="AA232" s="94"/>
      <c r="AB232" s="344">
        <v>1</v>
      </c>
      <c r="AC232" s="67" t="s">
        <v>98</v>
      </c>
      <c r="AD232" s="68" t="s">
        <v>99</v>
      </c>
      <c r="AE232" s="69" t="s">
        <v>100</v>
      </c>
      <c r="AF232" s="70" t="s">
        <v>104</v>
      </c>
      <c r="AG232" s="69" t="s">
        <v>104</v>
      </c>
      <c r="AH232" s="643">
        <v>0</v>
      </c>
      <c r="AI232" s="730">
        <v>2767604934</v>
      </c>
      <c r="AJ232" s="1168"/>
      <c r="AK232" s="103">
        <v>0</v>
      </c>
      <c r="AL232" s="772" t="s">
        <v>103</v>
      </c>
      <c r="AM232" s="772" t="s">
        <v>103</v>
      </c>
      <c r="AN232" s="164" t="str">
        <f t="shared" si="77"/>
        <v>No reporta avance para el período</v>
      </c>
      <c r="AO232" s="73" t="str">
        <f t="shared" si="78"/>
        <v>No Aplica</v>
      </c>
      <c r="AP232" s="165">
        <f t="shared" si="79"/>
        <v>1</v>
      </c>
      <c r="AQ232" s="166"/>
      <c r="AR232" s="167">
        <v>0</v>
      </c>
      <c r="AS232" s="167">
        <v>0</v>
      </c>
      <c r="AT232" s="167">
        <v>0</v>
      </c>
      <c r="AU232" s="380">
        <v>0</v>
      </c>
      <c r="AV232" s="380">
        <v>0</v>
      </c>
      <c r="AW232" s="1185"/>
      <c r="AX232" s="124">
        <v>1</v>
      </c>
      <c r="AY232" s="111" t="s">
        <v>2607</v>
      </c>
      <c r="AZ232" s="769" t="s">
        <v>2608</v>
      </c>
      <c r="BA232" s="203">
        <f>IFERROR(AX232/T232,"No reporta avance para el período")</f>
        <v>1</v>
      </c>
      <c r="BB232" s="320" t="str">
        <f>IF(ISTEXT(BA232),"No Aplica",IF(BA232&lt;=60%,"Bajo",IF(BA232&gt;=95%,"Satisfactorio",IF(BA232&gt;60%,"Medio",IF(BA232&lt;95%,"Medio",0)))))</f>
        <v>Satisfactorio</v>
      </c>
      <c r="BC232" s="287">
        <f>+IFERROR(SUM($AK232,$AX232,$BK232,$BX232,#REF!,$CU232),0)</f>
        <v>0</v>
      </c>
      <c r="BD232" s="124" t="s">
        <v>103</v>
      </c>
      <c r="BE232" s="341">
        <v>0</v>
      </c>
      <c r="BF232" s="341">
        <v>0</v>
      </c>
      <c r="BG232" s="856"/>
      <c r="BH232" s="856"/>
      <c r="BI232" s="858"/>
      <c r="BK232" s="124">
        <v>1</v>
      </c>
      <c r="BL232" s="111" t="s">
        <v>2609</v>
      </c>
      <c r="BM232" s="111" t="s">
        <v>2610</v>
      </c>
      <c r="BN232" s="76">
        <f>IFERROR(BK232/X232,"No reporta avance para el período")</f>
        <v>1</v>
      </c>
      <c r="BO232" s="77" t="str">
        <f t="shared" si="80"/>
        <v>Satisfactorio</v>
      </c>
      <c r="BP232" s="80">
        <f>+IFERROR(SUM($AK232,$AX232,$BK232,$BX232,#REF!,$CU232,$DH232,$DU232,$EH232),0)</f>
        <v>0</v>
      </c>
      <c r="BQ232" s="81" t="s">
        <v>103</v>
      </c>
      <c r="BR232" s="106">
        <v>0</v>
      </c>
      <c r="BS232" s="106">
        <v>0</v>
      </c>
      <c r="BT232" s="860"/>
      <c r="BU232" s="860"/>
      <c r="BV232" s="860"/>
      <c r="BX232" s="340">
        <v>1</v>
      </c>
      <c r="BY232" s="648" t="s">
        <v>2611</v>
      </c>
      <c r="BZ232" s="815" t="s">
        <v>2612</v>
      </c>
      <c r="CA232" s="76">
        <f t="shared" si="81"/>
        <v>1</v>
      </c>
      <c r="CB232" s="77" t="str">
        <f t="shared" si="82"/>
        <v>Satisfactorio</v>
      </c>
      <c r="CC232" s="80">
        <v>3</v>
      </c>
      <c r="CD232" s="81" t="s">
        <v>103</v>
      </c>
      <c r="CE232" s="175">
        <v>0</v>
      </c>
      <c r="CF232" s="175">
        <v>0</v>
      </c>
      <c r="CG232" s="835"/>
      <c r="CH232" s="835"/>
      <c r="CI232" s="835"/>
      <c r="CK232" s="672" t="s">
        <v>2654</v>
      </c>
      <c r="CL232" s="673" t="s">
        <v>2613</v>
      </c>
    </row>
    <row r="233" spans="2:90" ht="186" customHeight="1" x14ac:dyDescent="0.35">
      <c r="B233" s="649" t="s">
        <v>2614</v>
      </c>
      <c r="C233" s="60" t="s">
        <v>2615</v>
      </c>
      <c r="D233" s="461" t="s">
        <v>2616</v>
      </c>
      <c r="E233" s="61" t="s">
        <v>2617</v>
      </c>
      <c r="F233" s="461" t="s">
        <v>1114</v>
      </c>
      <c r="G233" s="445">
        <v>8</v>
      </c>
      <c r="H233" s="650" t="s">
        <v>2618</v>
      </c>
      <c r="I233" s="485" t="s">
        <v>156</v>
      </c>
      <c r="J233" s="651" t="s">
        <v>2619</v>
      </c>
      <c r="K233" s="650" t="s">
        <v>729</v>
      </c>
      <c r="L233" s="650" t="s">
        <v>2620</v>
      </c>
      <c r="M233" s="461" t="s">
        <v>96</v>
      </c>
      <c r="N233" s="652">
        <v>44972</v>
      </c>
      <c r="O233" s="653">
        <v>45291</v>
      </c>
      <c r="P233" s="462" t="s">
        <v>561</v>
      </c>
      <c r="Q233" s="120"/>
      <c r="R233" s="654"/>
      <c r="S233" s="120"/>
      <c r="T233" s="654"/>
      <c r="U233" s="120"/>
      <c r="V233" s="655">
        <v>3</v>
      </c>
      <c r="W233" s="120"/>
      <c r="X233" s="654"/>
      <c r="Y233" s="120"/>
      <c r="Z233" s="654"/>
      <c r="AA233" s="120"/>
      <c r="AB233" s="656">
        <v>5</v>
      </c>
      <c r="AC233" s="464" t="s">
        <v>98</v>
      </c>
      <c r="AD233" s="465" t="s">
        <v>99</v>
      </c>
      <c r="AE233" s="657" t="s">
        <v>100</v>
      </c>
      <c r="AF233" s="100" t="s">
        <v>104</v>
      </c>
      <c r="AG233" s="99" t="s">
        <v>104</v>
      </c>
      <c r="AH233" s="658">
        <v>0</v>
      </c>
      <c r="AI233" s="658">
        <v>23641000000</v>
      </c>
      <c r="AJ233" s="1168"/>
      <c r="AK233" s="103">
        <v>0</v>
      </c>
      <c r="AL233" s="772" t="s">
        <v>103</v>
      </c>
      <c r="AM233" s="772" t="s">
        <v>103</v>
      </c>
      <c r="AN233" s="164" t="str">
        <f t="shared" si="77"/>
        <v>No reporta avance para el período</v>
      </c>
      <c r="AO233" s="73" t="str">
        <f t="shared" si="78"/>
        <v>No Aplica</v>
      </c>
      <c r="AP233" s="165">
        <f t="shared" si="79"/>
        <v>3</v>
      </c>
      <c r="AQ233" s="166"/>
      <c r="AR233" s="167">
        <v>0</v>
      </c>
      <c r="AS233" s="167">
        <v>0</v>
      </c>
      <c r="AT233" s="167">
        <v>0</v>
      </c>
      <c r="AU233" s="380">
        <v>0</v>
      </c>
      <c r="AV233" s="380">
        <v>0</v>
      </c>
      <c r="AW233" s="1185"/>
      <c r="AX233" s="124">
        <v>3</v>
      </c>
      <c r="AY233" s="111" t="s">
        <v>2621</v>
      </c>
      <c r="AZ233" s="111" t="s">
        <v>2622</v>
      </c>
      <c r="BA233" s="203">
        <f>IFERROR(AX233/V233,"No reporta avance para el período")</f>
        <v>1</v>
      </c>
      <c r="BB233" s="77" t="str">
        <f t="shared" ref="BB233:BB234" si="83">IF(ISTEXT(BA233),"No Aplica",IF(BA233&lt;=60%,"Bajo",IF(BA233&gt;=95%,"Satisfactorio",IF(BA233&gt;60%,"Medio",IF(BA233&lt;95%,"Medio",0)))))</f>
        <v>Satisfactorio</v>
      </c>
      <c r="BC233" s="80">
        <f>+IFERROR(SUM($AK233,$AX233,),0)</f>
        <v>3</v>
      </c>
      <c r="BD233" s="103" t="s">
        <v>103</v>
      </c>
      <c r="BE233" s="278">
        <v>0</v>
      </c>
      <c r="BF233" s="278">
        <v>0</v>
      </c>
      <c r="BG233" s="278">
        <v>23641000000</v>
      </c>
      <c r="BH233" s="278">
        <v>2484644675.6199999</v>
      </c>
      <c r="BI233" s="278">
        <v>1037254643.9</v>
      </c>
      <c r="BK233" s="124">
        <v>5</v>
      </c>
      <c r="BL233" s="111" t="s">
        <v>2623</v>
      </c>
      <c r="BM233" s="111" t="s">
        <v>2624</v>
      </c>
      <c r="BN233" s="76">
        <f>IFERROR(BK233/AB233,"No reporta avance para el período")</f>
        <v>1</v>
      </c>
      <c r="BO233" s="77" t="str">
        <f t="shared" si="80"/>
        <v>Satisfactorio</v>
      </c>
      <c r="BP233" s="80">
        <f>+IFERROR(SUM($AK233,$AX233,$BK233,$BX233,#REF!,$CU233,$DH233,$DU233,$EH233),0)</f>
        <v>0</v>
      </c>
      <c r="BQ233" s="81" t="s">
        <v>103</v>
      </c>
      <c r="BR233" s="106">
        <v>0</v>
      </c>
      <c r="BS233" s="106">
        <v>0</v>
      </c>
      <c r="BT233" s="106">
        <v>23641000000</v>
      </c>
      <c r="BU233" s="205">
        <v>4399542111.7799997</v>
      </c>
      <c r="BV233" s="106">
        <v>2284012418</v>
      </c>
      <c r="BX233" s="124">
        <v>8</v>
      </c>
      <c r="BY233" s="111" t="s">
        <v>2625</v>
      </c>
      <c r="BZ233" s="111" t="s">
        <v>2626</v>
      </c>
      <c r="CA233" s="203">
        <f t="shared" si="81"/>
        <v>1.6</v>
      </c>
      <c r="CB233" s="320" t="str">
        <f>IF(ISTEXT(CA233),"No Aplica",IF(CA233&lt;=60%,"Bajo",IF(CA233&gt;=95%,"Satisfactorio",IF(CA233&gt;60%,"Medio",IF(CA233&lt;95%,"Medio",0)))))</f>
        <v>Satisfactorio</v>
      </c>
      <c r="CC233" s="287">
        <v>8</v>
      </c>
      <c r="CD233" s="394" t="s">
        <v>103</v>
      </c>
      <c r="CE233" s="341">
        <v>0</v>
      </c>
      <c r="CF233" s="341">
        <v>0</v>
      </c>
      <c r="CG233" s="753" t="s">
        <v>2627</v>
      </c>
      <c r="CH233" s="753" t="s">
        <v>2628</v>
      </c>
      <c r="CI233" s="753" t="s">
        <v>2629</v>
      </c>
      <c r="CK233" s="672" t="s">
        <v>2654</v>
      </c>
      <c r="CL233" s="673" t="s">
        <v>2630</v>
      </c>
    </row>
    <row r="234" spans="2:90" ht="137.25" customHeight="1" thickBot="1" x14ac:dyDescent="0.4">
      <c r="B234" s="649" t="s">
        <v>2614</v>
      </c>
      <c r="C234" s="60" t="s">
        <v>2615</v>
      </c>
      <c r="D234" s="461" t="s">
        <v>2631</v>
      </c>
      <c r="E234" s="61" t="s">
        <v>2632</v>
      </c>
      <c r="F234" s="461" t="s">
        <v>1114</v>
      </c>
      <c r="G234" s="410">
        <v>11</v>
      </c>
      <c r="H234" s="659" t="s">
        <v>2633</v>
      </c>
      <c r="I234" s="485" t="s">
        <v>156</v>
      </c>
      <c r="J234" s="660" t="s">
        <v>2634</v>
      </c>
      <c r="K234" s="659" t="s">
        <v>729</v>
      </c>
      <c r="L234" s="650" t="s">
        <v>2635</v>
      </c>
      <c r="M234" s="461" t="s">
        <v>96</v>
      </c>
      <c r="N234" s="661">
        <v>45122</v>
      </c>
      <c r="O234" s="662">
        <v>45291</v>
      </c>
      <c r="P234" s="663" t="s">
        <v>121</v>
      </c>
      <c r="Q234" s="664"/>
      <c r="R234" s="665"/>
      <c r="S234" s="664"/>
      <c r="T234" s="665"/>
      <c r="U234" s="664"/>
      <c r="V234" s="666"/>
      <c r="W234" s="664"/>
      <c r="X234" s="665"/>
      <c r="Y234" s="664"/>
      <c r="Z234" s="665"/>
      <c r="AA234" s="664"/>
      <c r="AB234" s="667">
        <v>11</v>
      </c>
      <c r="AC234" s="464" t="s">
        <v>98</v>
      </c>
      <c r="AD234" s="465" t="s">
        <v>99</v>
      </c>
      <c r="AE234" s="657" t="s">
        <v>100</v>
      </c>
      <c r="AF234" s="100" t="s">
        <v>104</v>
      </c>
      <c r="AG234" s="99" t="s">
        <v>104</v>
      </c>
      <c r="AH234" s="658">
        <v>0</v>
      </c>
      <c r="AI234" s="658">
        <v>500000000</v>
      </c>
      <c r="AJ234" s="1169"/>
      <c r="AK234" s="103">
        <v>0</v>
      </c>
      <c r="AL234" s="772" t="s">
        <v>103</v>
      </c>
      <c r="AM234" s="772" t="s">
        <v>103</v>
      </c>
      <c r="AN234" s="164" t="str">
        <f t="shared" si="77"/>
        <v>No reporta avance para el período</v>
      </c>
      <c r="AO234" s="73" t="str">
        <f t="shared" si="78"/>
        <v>No Aplica</v>
      </c>
      <c r="AP234" s="165">
        <f t="shared" si="79"/>
        <v>2</v>
      </c>
      <c r="AQ234" s="166"/>
      <c r="AR234" s="167">
        <v>0</v>
      </c>
      <c r="AS234" s="167">
        <v>0</v>
      </c>
      <c r="AT234" s="167">
        <v>0</v>
      </c>
      <c r="AU234" s="380">
        <v>0</v>
      </c>
      <c r="AV234" s="380">
        <v>0</v>
      </c>
      <c r="AW234" s="1185"/>
      <c r="AX234" s="124">
        <v>2</v>
      </c>
      <c r="AY234" s="111" t="s">
        <v>2636</v>
      </c>
      <c r="AZ234" s="111" t="s">
        <v>2637</v>
      </c>
      <c r="BA234" s="203" t="str">
        <f>IFERROR(AX234/V234,"No reporta avance para el período")</f>
        <v>No reporta avance para el período</v>
      </c>
      <c r="BB234" s="77" t="str">
        <f t="shared" si="83"/>
        <v>No Aplica</v>
      </c>
      <c r="BC234" s="80">
        <f>+IFERROR(SUM($AK234,$AX234,$BI234,$BU234),0)</f>
        <v>168647393</v>
      </c>
      <c r="BD234" s="103" t="s">
        <v>103</v>
      </c>
      <c r="BE234" s="278">
        <v>0</v>
      </c>
      <c r="BF234" s="278">
        <v>0</v>
      </c>
      <c r="BG234" s="278">
        <v>500000000</v>
      </c>
      <c r="BH234" s="278">
        <v>30350000</v>
      </c>
      <c r="BI234" s="278">
        <v>0</v>
      </c>
      <c r="BK234" s="124">
        <v>0</v>
      </c>
      <c r="BL234" s="111" t="s">
        <v>2638</v>
      </c>
      <c r="BM234" s="124" t="s">
        <v>103</v>
      </c>
      <c r="BN234" s="76" t="str">
        <f>IFERROR(BK234/#REF!,"No reporta avance para el período")</f>
        <v>No reporta avance para el período</v>
      </c>
      <c r="BO234" s="77" t="str">
        <f t="shared" si="80"/>
        <v>No Aplica</v>
      </c>
      <c r="BP234" s="80">
        <f>+IFERROR(SUM($AK234,$AX234,$BK234,$BX234,#REF!,$CU234,$DH234,$DU234,$EH234),0)</f>
        <v>0</v>
      </c>
      <c r="BQ234" s="110" t="s">
        <v>734</v>
      </c>
      <c r="BR234" s="106">
        <v>0</v>
      </c>
      <c r="BS234" s="106">
        <v>0</v>
      </c>
      <c r="BT234" s="106">
        <v>500000000</v>
      </c>
      <c r="BU234" s="205">
        <v>168647391</v>
      </c>
      <c r="BV234" s="106">
        <v>35550288</v>
      </c>
      <c r="BX234" s="816">
        <v>11</v>
      </c>
      <c r="BY234" s="817" t="s">
        <v>2639</v>
      </c>
      <c r="BZ234" s="817" t="s">
        <v>2640</v>
      </c>
      <c r="CA234" s="203">
        <f t="shared" si="81"/>
        <v>1</v>
      </c>
      <c r="CB234" s="320" t="str">
        <f>IF(ISTEXT(CA234),"No Aplica",IF(CA234&lt;=60%,"Bajo",IF(CA234&gt;=95%,"Satisfactorio",IF(CA234&gt;60%,"Medio",IF(CA234&lt;95%,"Medio",0)))))</f>
        <v>Satisfactorio</v>
      </c>
      <c r="CC234" s="287">
        <v>11</v>
      </c>
      <c r="CD234" s="394" t="s">
        <v>103</v>
      </c>
      <c r="CE234" s="341">
        <v>0</v>
      </c>
      <c r="CF234" s="341">
        <v>0</v>
      </c>
      <c r="CG234" s="753" t="s">
        <v>2641</v>
      </c>
      <c r="CH234" s="753" t="s">
        <v>2642</v>
      </c>
      <c r="CI234" s="753" t="s">
        <v>2643</v>
      </c>
      <c r="CK234" s="672" t="s">
        <v>2654</v>
      </c>
      <c r="CL234" s="673" t="s">
        <v>2644</v>
      </c>
    </row>
    <row r="235" spans="2:90" ht="51" customHeight="1" x14ac:dyDescent="0.45">
      <c r="AH235" s="668"/>
      <c r="AI235" s="668"/>
      <c r="AJ235" s="668"/>
      <c r="AK235" s="669"/>
      <c r="AN235" s="669"/>
      <c r="AO235" s="669"/>
      <c r="AP235" s="669"/>
      <c r="AQ235" s="669"/>
      <c r="AR235" s="669"/>
      <c r="AS235" s="669"/>
      <c r="AT235" s="669"/>
      <c r="AU235" s="669"/>
      <c r="AV235" s="669"/>
      <c r="AW235" s="1185"/>
    </row>
    <row r="236" spans="2:90" ht="51" customHeight="1" x14ac:dyDescent="0.45">
      <c r="AH236" s="668"/>
      <c r="AI236" s="668"/>
      <c r="AJ236" s="668"/>
      <c r="AK236" s="669"/>
      <c r="AN236" s="669"/>
      <c r="AO236" s="669"/>
      <c r="AP236" s="669"/>
      <c r="AQ236" s="669"/>
      <c r="AR236" s="669"/>
      <c r="AS236" s="669"/>
      <c r="AT236" s="669"/>
      <c r="AU236" s="669"/>
      <c r="AV236" s="669"/>
      <c r="AW236" s="670"/>
      <c r="CA236" s="825"/>
    </row>
    <row r="237" spans="2:90" ht="51" customHeight="1" x14ac:dyDescent="0.45">
      <c r="AH237" s="668"/>
      <c r="AI237" s="668"/>
      <c r="AJ237" s="668"/>
      <c r="AK237" s="669"/>
      <c r="AN237" s="669"/>
      <c r="AO237" s="669"/>
      <c r="AP237" s="669"/>
      <c r="AQ237" s="669"/>
      <c r="AR237" s="669"/>
      <c r="AS237" s="669"/>
      <c r="AT237" s="669"/>
      <c r="AU237" s="669"/>
      <c r="AV237" s="669"/>
      <c r="AW237" s="670"/>
    </row>
    <row r="238" spans="2:90" ht="51" customHeight="1" x14ac:dyDescent="0.45">
      <c r="AH238" s="668"/>
      <c r="AI238" s="668"/>
      <c r="AJ238" s="668"/>
      <c r="AK238" s="669"/>
      <c r="AN238" s="669"/>
      <c r="AO238" s="669"/>
      <c r="AP238" s="669"/>
      <c r="AQ238" s="669"/>
      <c r="AR238" s="669"/>
      <c r="AS238" s="669"/>
      <c r="AT238" s="669"/>
      <c r="AU238" s="669"/>
      <c r="AV238" s="669"/>
      <c r="AW238" s="670"/>
    </row>
    <row r="239" spans="2:90" ht="51" customHeight="1" x14ac:dyDescent="0.45">
      <c r="AH239" s="668"/>
      <c r="AI239" s="668"/>
      <c r="AJ239" s="668"/>
      <c r="AK239" s="669"/>
      <c r="AN239" s="669"/>
      <c r="AO239" s="669"/>
      <c r="AP239" s="669"/>
      <c r="AQ239" s="669"/>
      <c r="AR239" s="669"/>
      <c r="AS239" s="669"/>
      <c r="AT239" s="669"/>
      <c r="AU239" s="669"/>
      <c r="AV239" s="669"/>
      <c r="AW239" s="670"/>
    </row>
    <row r="240" spans="2:90" ht="51" customHeight="1" x14ac:dyDescent="0.45">
      <c r="AH240" s="668"/>
      <c r="AI240" s="668"/>
      <c r="AJ240" s="668"/>
      <c r="AK240" s="669"/>
      <c r="AN240" s="669"/>
      <c r="AO240" s="669"/>
      <c r="AP240" s="669"/>
      <c r="AQ240" s="669"/>
      <c r="AR240" s="669"/>
      <c r="AS240" s="669"/>
      <c r="AT240" s="669"/>
      <c r="AU240" s="669"/>
      <c r="AV240" s="669"/>
      <c r="AW240" s="670"/>
    </row>
    <row r="241" spans="1:90" ht="51" customHeight="1" x14ac:dyDescent="0.45">
      <c r="AH241" s="668"/>
      <c r="AI241" s="668"/>
      <c r="AJ241" s="668"/>
      <c r="AK241" s="669"/>
      <c r="AN241" s="669"/>
      <c r="AO241" s="669"/>
      <c r="AP241" s="669"/>
      <c r="AQ241" s="669"/>
      <c r="AR241" s="669"/>
      <c r="AS241" s="669"/>
      <c r="AT241" s="669"/>
      <c r="AU241" s="669"/>
      <c r="AV241" s="669"/>
      <c r="AW241" s="670"/>
    </row>
    <row r="242" spans="1:90" ht="51" customHeight="1" x14ac:dyDescent="0.45">
      <c r="AH242" s="668"/>
      <c r="AI242" s="668"/>
      <c r="AJ242" s="668"/>
      <c r="AK242" s="669"/>
      <c r="AN242" s="669"/>
      <c r="AO242" s="669"/>
      <c r="AP242" s="669"/>
      <c r="AQ242" s="669"/>
      <c r="AR242" s="669"/>
      <c r="AS242" s="669"/>
      <c r="AT242" s="669"/>
      <c r="AU242" s="669"/>
      <c r="AV242" s="669"/>
      <c r="AW242" s="670"/>
    </row>
    <row r="243" spans="1:90" ht="51" customHeight="1" x14ac:dyDescent="0.45">
      <c r="AH243" s="668"/>
      <c r="AI243" s="668"/>
      <c r="AJ243" s="668"/>
      <c r="AK243" s="669"/>
      <c r="AN243" s="669"/>
      <c r="AO243" s="669"/>
      <c r="AP243" s="669"/>
      <c r="AQ243" s="669"/>
      <c r="AR243" s="669"/>
      <c r="AS243" s="669"/>
      <c r="AT243" s="669"/>
      <c r="AU243" s="669"/>
      <c r="AV243" s="669"/>
      <c r="AW243" s="670"/>
    </row>
    <row r="244" spans="1:90" s="28" customFormat="1" ht="51" customHeight="1" x14ac:dyDescent="0.45">
      <c r="A244" s="20"/>
      <c r="B244" s="21"/>
      <c r="C244" s="21"/>
      <c r="D244" s="21"/>
      <c r="E244" s="21"/>
      <c r="F244" s="21"/>
      <c r="G244" s="22"/>
      <c r="H244" s="22"/>
      <c r="I244" s="22"/>
      <c r="J244" s="22"/>
      <c r="K244" s="22"/>
      <c r="L244" s="22"/>
      <c r="M244" s="21"/>
      <c r="N244" s="23"/>
      <c r="O244" s="23"/>
      <c r="P244" s="24"/>
      <c r="Q244" s="21"/>
      <c r="R244" s="21"/>
      <c r="S244" s="21"/>
      <c r="T244" s="21"/>
      <c r="U244" s="21"/>
      <c r="V244" s="21"/>
      <c r="W244" s="21"/>
      <c r="X244" s="21"/>
      <c r="Y244" s="21"/>
      <c r="Z244" s="21"/>
      <c r="AA244" s="21"/>
      <c r="AB244" s="21"/>
      <c r="AC244" s="25"/>
      <c r="AD244" s="25"/>
      <c r="AE244" s="26"/>
      <c r="AF244" s="26"/>
      <c r="AG244" s="26"/>
      <c r="AH244" s="668"/>
      <c r="AI244" s="668"/>
      <c r="AJ244" s="668"/>
      <c r="AK244" s="669"/>
      <c r="AL244" s="741"/>
      <c r="AM244" s="741"/>
      <c r="AN244" s="669"/>
      <c r="AO244" s="669"/>
      <c r="AP244" s="669"/>
      <c r="AQ244" s="669"/>
      <c r="AR244" s="669"/>
      <c r="AS244" s="669"/>
      <c r="AT244" s="669"/>
      <c r="AU244" s="669"/>
      <c r="AV244" s="669"/>
      <c r="AW244" s="670"/>
      <c r="BA244" s="27"/>
      <c r="BB244" s="27"/>
      <c r="BC244" s="27"/>
      <c r="BD244" s="27"/>
      <c r="BE244" s="29"/>
      <c r="BF244" s="29"/>
      <c r="BG244" s="29"/>
      <c r="BH244" s="29"/>
      <c r="BI244" s="29"/>
      <c r="BJ244" s="27"/>
      <c r="BK244" s="27"/>
      <c r="BL244" s="27"/>
      <c r="BM244" s="27"/>
      <c r="BN244" s="27"/>
      <c r="BO244" s="27"/>
      <c r="BP244" s="27"/>
      <c r="BQ244" s="27"/>
      <c r="BR244" s="27"/>
      <c r="BS244" s="27"/>
      <c r="BT244" s="27"/>
      <c r="BU244" s="27"/>
      <c r="BV244" s="27"/>
      <c r="BW244" s="27"/>
      <c r="BX244" s="27"/>
      <c r="BY244" s="27"/>
      <c r="BZ244" s="27"/>
      <c r="CA244" s="27"/>
      <c r="CB244" s="27"/>
      <c r="CC244" s="27"/>
      <c r="CD244" s="27"/>
      <c r="CE244" s="27"/>
      <c r="CF244" s="27"/>
      <c r="CG244" s="742"/>
      <c r="CH244" s="742"/>
      <c r="CI244" s="742"/>
      <c r="CJ244" s="27"/>
      <c r="CK244" s="27"/>
      <c r="CL244" s="821"/>
    </row>
    <row r="245" spans="1:90" s="28" customFormat="1" ht="51" customHeight="1" x14ac:dyDescent="0.45">
      <c r="A245" s="20"/>
      <c r="B245" s="21"/>
      <c r="C245" s="21"/>
      <c r="D245" s="21"/>
      <c r="E245" s="21"/>
      <c r="F245" s="21"/>
      <c r="G245" s="22"/>
      <c r="H245" s="22"/>
      <c r="I245" s="22"/>
      <c r="J245" s="22"/>
      <c r="K245" s="22"/>
      <c r="L245" s="22"/>
      <c r="M245" s="21"/>
      <c r="N245" s="23"/>
      <c r="O245" s="23"/>
      <c r="P245" s="24"/>
      <c r="Q245" s="21"/>
      <c r="R245" s="21"/>
      <c r="S245" s="21"/>
      <c r="T245" s="21"/>
      <c r="U245" s="21"/>
      <c r="V245" s="21"/>
      <c r="W245" s="21"/>
      <c r="X245" s="21"/>
      <c r="Y245" s="21"/>
      <c r="Z245" s="21"/>
      <c r="AA245" s="21"/>
      <c r="AB245" s="21"/>
      <c r="AC245" s="25"/>
      <c r="AD245" s="25"/>
      <c r="AE245" s="26"/>
      <c r="AF245" s="26"/>
      <c r="AG245" s="26"/>
      <c r="AH245" s="668"/>
      <c r="AI245" s="668"/>
      <c r="AJ245" s="668"/>
      <c r="AK245" s="669"/>
      <c r="AL245" s="741"/>
      <c r="AM245" s="741"/>
      <c r="AN245" s="669"/>
      <c r="AO245" s="669"/>
      <c r="AP245" s="669"/>
      <c r="AQ245" s="669"/>
      <c r="AR245" s="669"/>
      <c r="AS245" s="669"/>
      <c r="AT245" s="669"/>
      <c r="AU245" s="669"/>
      <c r="AV245" s="669"/>
      <c r="AW245" s="670"/>
      <c r="BA245" s="27"/>
      <c r="BB245" s="27"/>
      <c r="BC245" s="27"/>
      <c r="BD245" s="27"/>
      <c r="BE245" s="29"/>
      <c r="BF245" s="29"/>
      <c r="BG245" s="29"/>
      <c r="BH245" s="29"/>
      <c r="BI245" s="29"/>
      <c r="BJ245" s="27"/>
      <c r="BK245" s="27"/>
      <c r="BL245" s="27"/>
      <c r="BM245" s="27"/>
      <c r="BN245" s="27"/>
      <c r="BO245" s="27"/>
      <c r="BP245" s="27"/>
      <c r="BQ245" s="27"/>
      <c r="BR245" s="27"/>
      <c r="BS245" s="27"/>
      <c r="BT245" s="27"/>
      <c r="BU245" s="27"/>
      <c r="BV245" s="27"/>
      <c r="BW245" s="27"/>
      <c r="BX245" s="27"/>
      <c r="BY245" s="27"/>
      <c r="BZ245" s="27"/>
      <c r="CA245" s="27"/>
      <c r="CB245" s="27"/>
      <c r="CC245" s="27"/>
      <c r="CD245" s="27"/>
      <c r="CE245" s="27"/>
      <c r="CF245" s="27"/>
      <c r="CG245" s="742"/>
      <c r="CH245" s="742"/>
      <c r="CI245" s="742"/>
      <c r="CJ245" s="27"/>
      <c r="CK245" s="27"/>
      <c r="CL245" s="821"/>
    </row>
    <row r="246" spans="1:90" s="28" customFormat="1" ht="51" customHeight="1" x14ac:dyDescent="0.45">
      <c r="A246" s="20"/>
      <c r="B246" s="21"/>
      <c r="C246" s="21"/>
      <c r="D246" s="21"/>
      <c r="E246" s="21"/>
      <c r="F246" s="21"/>
      <c r="G246" s="22"/>
      <c r="H246" s="22"/>
      <c r="I246" s="22"/>
      <c r="J246" s="22"/>
      <c r="K246" s="22"/>
      <c r="L246" s="22"/>
      <c r="M246" s="21"/>
      <c r="N246" s="23"/>
      <c r="O246" s="23"/>
      <c r="P246" s="24"/>
      <c r="Q246" s="21"/>
      <c r="R246" s="21"/>
      <c r="S246" s="21"/>
      <c r="T246" s="21"/>
      <c r="U246" s="21"/>
      <c r="V246" s="21"/>
      <c r="W246" s="21"/>
      <c r="X246" s="21"/>
      <c r="Y246" s="21"/>
      <c r="Z246" s="21"/>
      <c r="AA246" s="21"/>
      <c r="AB246" s="21"/>
      <c r="AC246" s="25"/>
      <c r="AD246" s="25"/>
      <c r="AE246" s="26"/>
      <c r="AF246" s="26"/>
      <c r="AG246" s="26"/>
      <c r="AH246" s="668"/>
      <c r="AI246" s="668"/>
      <c r="AJ246" s="668"/>
      <c r="AK246" s="669"/>
      <c r="AL246" s="741"/>
      <c r="AM246" s="741"/>
      <c r="AN246" s="669"/>
      <c r="AO246" s="669"/>
      <c r="AP246" s="669"/>
      <c r="AQ246" s="669"/>
      <c r="AR246" s="669"/>
      <c r="AS246" s="669"/>
      <c r="AT246" s="669"/>
      <c r="AU246" s="669"/>
      <c r="AV246" s="669"/>
      <c r="AW246" s="670"/>
      <c r="BA246" s="27"/>
      <c r="BB246" s="27"/>
      <c r="BC246" s="27"/>
      <c r="BD246" s="27"/>
      <c r="BE246" s="29"/>
      <c r="BF246" s="29"/>
      <c r="BG246" s="29"/>
      <c r="BH246" s="29"/>
      <c r="BI246" s="29"/>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742"/>
      <c r="CH246" s="742"/>
      <c r="CI246" s="742"/>
      <c r="CJ246" s="27"/>
      <c r="CK246" s="27"/>
      <c r="CL246" s="821"/>
    </row>
    <row r="247" spans="1:90" s="28" customFormat="1" ht="51" customHeight="1" x14ac:dyDescent="0.45">
      <c r="A247" s="20"/>
      <c r="B247" s="21"/>
      <c r="C247" s="21"/>
      <c r="D247" s="21"/>
      <c r="E247" s="21"/>
      <c r="F247" s="21"/>
      <c r="G247" s="22"/>
      <c r="H247" s="22"/>
      <c r="I247" s="22"/>
      <c r="J247" s="22"/>
      <c r="K247" s="22"/>
      <c r="L247" s="22"/>
      <c r="M247" s="21"/>
      <c r="N247" s="23"/>
      <c r="O247" s="23"/>
      <c r="P247" s="24"/>
      <c r="Q247" s="21"/>
      <c r="R247" s="21"/>
      <c r="S247" s="21"/>
      <c r="T247" s="21"/>
      <c r="U247" s="21"/>
      <c r="V247" s="21"/>
      <c r="W247" s="21"/>
      <c r="X247" s="21"/>
      <c r="Y247" s="21"/>
      <c r="Z247" s="21"/>
      <c r="AA247" s="21"/>
      <c r="AB247" s="21"/>
      <c r="AC247" s="25"/>
      <c r="AD247" s="25"/>
      <c r="AE247" s="26"/>
      <c r="AF247" s="26"/>
      <c r="AG247" s="26"/>
      <c r="AH247" s="668"/>
      <c r="AI247" s="668"/>
      <c r="AJ247" s="668"/>
      <c r="AK247" s="669"/>
      <c r="AL247" s="741"/>
      <c r="AM247" s="741"/>
      <c r="AN247" s="669"/>
      <c r="AO247" s="669"/>
      <c r="AP247" s="669"/>
      <c r="AQ247" s="669"/>
      <c r="AR247" s="669"/>
      <c r="AS247" s="669"/>
      <c r="AT247" s="669"/>
      <c r="AU247" s="669"/>
      <c r="AV247" s="669"/>
      <c r="AW247" s="670"/>
      <c r="BA247" s="27"/>
      <c r="BB247" s="27"/>
      <c r="BC247" s="27"/>
      <c r="BD247" s="27"/>
      <c r="BE247" s="29"/>
      <c r="BF247" s="29"/>
      <c r="BG247" s="29"/>
      <c r="BH247" s="29"/>
      <c r="BI247" s="29"/>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742"/>
      <c r="CH247" s="742"/>
      <c r="CI247" s="742"/>
      <c r="CJ247" s="27"/>
      <c r="CK247" s="27"/>
      <c r="CL247" s="821"/>
    </row>
    <row r="248" spans="1:90" s="28" customFormat="1" ht="51" customHeight="1" x14ac:dyDescent="0.45">
      <c r="A248" s="20"/>
      <c r="B248" s="21"/>
      <c r="C248" s="21"/>
      <c r="D248" s="21"/>
      <c r="E248" s="21"/>
      <c r="F248" s="21"/>
      <c r="G248" s="22"/>
      <c r="H248" s="22"/>
      <c r="I248" s="22"/>
      <c r="J248" s="22"/>
      <c r="K248" s="22"/>
      <c r="L248" s="22"/>
      <c r="M248" s="21"/>
      <c r="N248" s="23"/>
      <c r="O248" s="23"/>
      <c r="P248" s="24"/>
      <c r="Q248" s="21"/>
      <c r="R248" s="21"/>
      <c r="S248" s="21"/>
      <c r="T248" s="21"/>
      <c r="U248" s="21"/>
      <c r="V248" s="21"/>
      <c r="W248" s="21"/>
      <c r="X248" s="21"/>
      <c r="Y248" s="21"/>
      <c r="Z248" s="21"/>
      <c r="AA248" s="21"/>
      <c r="AB248" s="21"/>
      <c r="AC248" s="25"/>
      <c r="AD248" s="25"/>
      <c r="AE248" s="26"/>
      <c r="AF248" s="26"/>
      <c r="AG248" s="26"/>
      <c r="AH248" s="668"/>
      <c r="AI248" s="668"/>
      <c r="AJ248" s="668"/>
      <c r="AK248" s="669"/>
      <c r="AL248" s="741"/>
      <c r="AM248" s="741"/>
      <c r="AN248" s="669"/>
      <c r="AO248" s="669"/>
      <c r="AP248" s="669"/>
      <c r="AQ248" s="669"/>
      <c r="AR248" s="669"/>
      <c r="AS248" s="669"/>
      <c r="AT248" s="669"/>
      <c r="AU248" s="669"/>
      <c r="AV248" s="669"/>
      <c r="AW248" s="670"/>
      <c r="BA248" s="27"/>
      <c r="BB248" s="27"/>
      <c r="BC248" s="27"/>
      <c r="BD248" s="27"/>
      <c r="BE248" s="29"/>
      <c r="BF248" s="29"/>
      <c r="BG248" s="29"/>
      <c r="BH248" s="29"/>
      <c r="BI248" s="29"/>
      <c r="BJ248" s="27"/>
      <c r="BK248" s="27"/>
      <c r="BL248" s="27"/>
      <c r="BM248" s="27"/>
      <c r="BN248" s="27"/>
      <c r="BO248" s="27"/>
      <c r="BP248" s="27"/>
      <c r="BQ248" s="27"/>
      <c r="BR248" s="27"/>
      <c r="BS248" s="27"/>
      <c r="BT248" s="27"/>
      <c r="BU248" s="27"/>
      <c r="BV248" s="27"/>
      <c r="BW248" s="27"/>
      <c r="BX248" s="27"/>
      <c r="BY248" s="27"/>
      <c r="BZ248" s="27"/>
      <c r="CA248" s="27"/>
      <c r="CB248" s="27"/>
      <c r="CC248" s="27"/>
      <c r="CD248" s="27"/>
      <c r="CE248" s="27"/>
      <c r="CF248" s="27"/>
      <c r="CG248" s="742"/>
      <c r="CH248" s="742"/>
      <c r="CI248" s="742"/>
      <c r="CJ248" s="27"/>
      <c r="CK248" s="27"/>
      <c r="CL248" s="821"/>
    </row>
    <row r="249" spans="1:90" s="28" customFormat="1" ht="51" customHeight="1" x14ac:dyDescent="0.45">
      <c r="A249" s="20"/>
      <c r="B249" s="21"/>
      <c r="C249" s="21"/>
      <c r="D249" s="21"/>
      <c r="E249" s="21"/>
      <c r="F249" s="21"/>
      <c r="G249" s="22"/>
      <c r="H249" s="22"/>
      <c r="I249" s="22"/>
      <c r="J249" s="22"/>
      <c r="K249" s="22"/>
      <c r="L249" s="22"/>
      <c r="M249" s="21"/>
      <c r="N249" s="23"/>
      <c r="O249" s="23"/>
      <c r="P249" s="24"/>
      <c r="Q249" s="21"/>
      <c r="R249" s="21"/>
      <c r="S249" s="21"/>
      <c r="T249" s="21"/>
      <c r="U249" s="21"/>
      <c r="V249" s="21"/>
      <c r="W249" s="21"/>
      <c r="X249" s="21"/>
      <c r="Y249" s="21"/>
      <c r="Z249" s="21"/>
      <c r="AA249" s="21"/>
      <c r="AB249" s="21"/>
      <c r="AC249" s="25"/>
      <c r="AD249" s="25"/>
      <c r="AE249" s="26"/>
      <c r="AF249" s="26"/>
      <c r="AG249" s="26"/>
      <c r="AH249" s="668"/>
      <c r="AI249" s="668"/>
      <c r="AJ249" s="668"/>
      <c r="AK249" s="669"/>
      <c r="AL249" s="741"/>
      <c r="AM249" s="741"/>
      <c r="AN249" s="669"/>
      <c r="AO249" s="669"/>
      <c r="AP249" s="669"/>
      <c r="AQ249" s="669"/>
      <c r="AR249" s="669"/>
      <c r="AS249" s="669"/>
      <c r="AT249" s="669"/>
      <c r="AU249" s="669"/>
      <c r="AV249" s="669"/>
      <c r="AW249" s="670"/>
      <c r="BA249" s="27"/>
      <c r="BB249" s="27"/>
      <c r="BC249" s="27"/>
      <c r="BD249" s="27"/>
      <c r="BE249" s="29"/>
      <c r="BF249" s="29"/>
      <c r="BG249" s="29"/>
      <c r="BH249" s="29"/>
      <c r="BI249" s="29"/>
      <c r="BJ249" s="27"/>
      <c r="BK249" s="27"/>
      <c r="BL249" s="27"/>
      <c r="BM249" s="27"/>
      <c r="BN249" s="27"/>
      <c r="BO249" s="27"/>
      <c r="BP249" s="27"/>
      <c r="BQ249" s="27"/>
      <c r="BR249" s="27"/>
      <c r="BS249" s="27"/>
      <c r="BT249" s="27"/>
      <c r="BU249" s="27"/>
      <c r="BV249" s="27"/>
      <c r="BW249" s="27"/>
      <c r="BX249" s="27"/>
      <c r="BY249" s="27"/>
      <c r="BZ249" s="27"/>
      <c r="CA249" s="27"/>
      <c r="CB249" s="27"/>
      <c r="CC249" s="27"/>
      <c r="CD249" s="27"/>
      <c r="CE249" s="27"/>
      <c r="CF249" s="27"/>
      <c r="CG249" s="742"/>
      <c r="CH249" s="742"/>
      <c r="CI249" s="742"/>
      <c r="CJ249" s="27"/>
      <c r="CK249" s="27"/>
      <c r="CL249" s="821"/>
    </row>
    <row r="250" spans="1:90" s="28" customFormat="1" ht="51" customHeight="1" x14ac:dyDescent="0.45">
      <c r="A250" s="20"/>
      <c r="B250" s="21"/>
      <c r="C250" s="21"/>
      <c r="D250" s="21"/>
      <c r="E250" s="21"/>
      <c r="F250" s="21"/>
      <c r="G250" s="22"/>
      <c r="H250" s="22"/>
      <c r="I250" s="22"/>
      <c r="J250" s="22"/>
      <c r="K250" s="22"/>
      <c r="L250" s="22"/>
      <c r="M250" s="21"/>
      <c r="N250" s="23"/>
      <c r="O250" s="23"/>
      <c r="P250" s="24"/>
      <c r="Q250" s="21"/>
      <c r="R250" s="21"/>
      <c r="S250" s="21"/>
      <c r="T250" s="21"/>
      <c r="U250" s="21"/>
      <c r="V250" s="21"/>
      <c r="W250" s="21"/>
      <c r="X250" s="21"/>
      <c r="Y250" s="21"/>
      <c r="Z250" s="21"/>
      <c r="AA250" s="21"/>
      <c r="AB250" s="21"/>
      <c r="AC250" s="25"/>
      <c r="AD250" s="25"/>
      <c r="AE250" s="26"/>
      <c r="AF250" s="26"/>
      <c r="AG250" s="26"/>
      <c r="AH250" s="668"/>
      <c r="AI250" s="668"/>
      <c r="AJ250" s="668"/>
      <c r="AK250" s="669"/>
      <c r="AL250" s="741"/>
      <c r="AM250" s="741"/>
      <c r="AN250" s="669"/>
      <c r="AO250" s="669"/>
      <c r="AP250" s="669"/>
      <c r="AQ250" s="669"/>
      <c r="AR250" s="669"/>
      <c r="AS250" s="669"/>
      <c r="AT250" s="669"/>
      <c r="AU250" s="669"/>
      <c r="AV250" s="669"/>
      <c r="AW250" s="670"/>
      <c r="BA250" s="27"/>
      <c r="BB250" s="27"/>
      <c r="BC250" s="27"/>
      <c r="BD250" s="27"/>
      <c r="BE250" s="29"/>
      <c r="BF250" s="29"/>
      <c r="BG250" s="29"/>
      <c r="BH250" s="29"/>
      <c r="BI250" s="29"/>
      <c r="BJ250" s="27"/>
      <c r="BK250" s="27"/>
      <c r="BL250" s="27"/>
      <c r="BM250" s="27"/>
      <c r="BN250" s="27"/>
      <c r="BO250" s="27"/>
      <c r="BP250" s="27"/>
      <c r="BQ250" s="27"/>
      <c r="BR250" s="27"/>
      <c r="BS250" s="27"/>
      <c r="BT250" s="27"/>
      <c r="BU250" s="27"/>
      <c r="BV250" s="27"/>
      <c r="BW250" s="27"/>
      <c r="BX250" s="27"/>
      <c r="BY250" s="27"/>
      <c r="BZ250" s="27"/>
      <c r="CA250" s="27"/>
      <c r="CB250" s="27"/>
      <c r="CC250" s="27"/>
      <c r="CD250" s="27"/>
      <c r="CE250" s="27"/>
      <c r="CF250" s="27"/>
      <c r="CG250" s="742"/>
      <c r="CH250" s="742"/>
      <c r="CI250" s="742"/>
      <c r="CJ250" s="27"/>
      <c r="CK250" s="27"/>
      <c r="CL250" s="821"/>
    </row>
    <row r="251" spans="1:90" s="28" customFormat="1" ht="51" customHeight="1" x14ac:dyDescent="0.45">
      <c r="A251" s="20"/>
      <c r="B251" s="21"/>
      <c r="C251" s="21"/>
      <c r="D251" s="21"/>
      <c r="E251" s="21"/>
      <c r="F251" s="21"/>
      <c r="G251" s="22"/>
      <c r="H251" s="22"/>
      <c r="I251" s="22"/>
      <c r="J251" s="22"/>
      <c r="K251" s="22"/>
      <c r="L251" s="22"/>
      <c r="M251" s="21"/>
      <c r="N251" s="23"/>
      <c r="O251" s="23"/>
      <c r="P251" s="24"/>
      <c r="Q251" s="21"/>
      <c r="R251" s="21"/>
      <c r="S251" s="21"/>
      <c r="T251" s="21"/>
      <c r="U251" s="21"/>
      <c r="V251" s="21"/>
      <c r="W251" s="21"/>
      <c r="X251" s="21"/>
      <c r="Y251" s="21"/>
      <c r="Z251" s="21"/>
      <c r="AA251" s="21"/>
      <c r="AB251" s="21"/>
      <c r="AC251" s="25"/>
      <c r="AD251" s="25"/>
      <c r="AE251" s="26"/>
      <c r="AF251" s="26"/>
      <c r="AG251" s="26"/>
      <c r="AH251" s="668"/>
      <c r="AI251" s="668"/>
      <c r="AJ251" s="668"/>
      <c r="AK251" s="669"/>
      <c r="AL251" s="741"/>
      <c r="AM251" s="741"/>
      <c r="AN251" s="669"/>
      <c r="AO251" s="669"/>
      <c r="AP251" s="669"/>
      <c r="AQ251" s="669"/>
      <c r="AR251" s="669"/>
      <c r="AS251" s="669"/>
      <c r="AT251" s="669"/>
      <c r="AU251" s="669"/>
      <c r="AV251" s="669"/>
      <c r="AW251" s="670"/>
      <c r="BA251" s="27"/>
      <c r="BB251" s="27"/>
      <c r="BC251" s="27"/>
      <c r="BD251" s="27"/>
      <c r="BE251" s="29"/>
      <c r="BF251" s="29"/>
      <c r="BG251" s="29"/>
      <c r="BH251" s="29"/>
      <c r="BI251" s="29"/>
      <c r="BJ251" s="27"/>
      <c r="BK251" s="27"/>
      <c r="BL251" s="27"/>
      <c r="BM251" s="27"/>
      <c r="BN251" s="27"/>
      <c r="BO251" s="27"/>
      <c r="BP251" s="27"/>
      <c r="BQ251" s="27"/>
      <c r="BR251" s="27"/>
      <c r="BS251" s="27"/>
      <c r="BT251" s="27"/>
      <c r="BU251" s="27"/>
      <c r="BV251" s="27"/>
      <c r="BW251" s="27"/>
      <c r="BX251" s="27"/>
      <c r="BY251" s="27"/>
      <c r="BZ251" s="27"/>
      <c r="CA251" s="27"/>
      <c r="CB251" s="27"/>
      <c r="CC251" s="27"/>
      <c r="CD251" s="27"/>
      <c r="CE251" s="27"/>
      <c r="CF251" s="27"/>
      <c r="CG251" s="742"/>
      <c r="CH251" s="742"/>
      <c r="CI251" s="742"/>
      <c r="CJ251" s="27"/>
      <c r="CK251" s="27"/>
      <c r="CL251" s="821"/>
    </row>
    <row r="252" spans="1:90" s="28" customFormat="1" ht="51" customHeight="1" x14ac:dyDescent="0.45">
      <c r="A252" s="20"/>
      <c r="B252" s="21"/>
      <c r="C252" s="21"/>
      <c r="D252" s="21"/>
      <c r="E252" s="21"/>
      <c r="F252" s="21"/>
      <c r="G252" s="22"/>
      <c r="H252" s="22"/>
      <c r="I252" s="22"/>
      <c r="J252" s="22"/>
      <c r="K252" s="22"/>
      <c r="L252" s="22"/>
      <c r="M252" s="21"/>
      <c r="N252" s="23"/>
      <c r="O252" s="23"/>
      <c r="P252" s="24"/>
      <c r="Q252" s="21"/>
      <c r="R252" s="21"/>
      <c r="S252" s="21"/>
      <c r="T252" s="21"/>
      <c r="U252" s="21"/>
      <c r="V252" s="21"/>
      <c r="W252" s="21"/>
      <c r="X252" s="21"/>
      <c r="Y252" s="21"/>
      <c r="Z252" s="21"/>
      <c r="AA252" s="21"/>
      <c r="AB252" s="21"/>
      <c r="AC252" s="25"/>
      <c r="AD252" s="25"/>
      <c r="AE252" s="26"/>
      <c r="AF252" s="26"/>
      <c r="AG252" s="26"/>
      <c r="AH252" s="668"/>
      <c r="AI252" s="668"/>
      <c r="AJ252" s="668"/>
      <c r="AK252" s="669"/>
      <c r="AL252" s="741"/>
      <c r="AM252" s="741"/>
      <c r="AN252" s="669"/>
      <c r="AO252" s="669"/>
      <c r="AP252" s="669"/>
      <c r="AQ252" s="669"/>
      <c r="AR252" s="669"/>
      <c r="AS252" s="669"/>
      <c r="AT252" s="669"/>
      <c r="AU252" s="669"/>
      <c r="AV252" s="669"/>
      <c r="AW252" s="670"/>
      <c r="BA252" s="27"/>
      <c r="BB252" s="27"/>
      <c r="BC252" s="27"/>
      <c r="BD252" s="27"/>
      <c r="BE252" s="29"/>
      <c r="BF252" s="29"/>
      <c r="BG252" s="29"/>
      <c r="BH252" s="29"/>
      <c r="BI252" s="29"/>
      <c r="BJ252" s="27"/>
      <c r="BK252" s="27"/>
      <c r="BL252" s="27"/>
      <c r="BM252" s="27"/>
      <c r="BN252" s="27"/>
      <c r="BO252" s="27"/>
      <c r="BP252" s="27"/>
      <c r="BQ252" s="27"/>
      <c r="BR252" s="27"/>
      <c r="BS252" s="27"/>
      <c r="BT252" s="27"/>
      <c r="BU252" s="27"/>
      <c r="BV252" s="27"/>
      <c r="BW252" s="27"/>
      <c r="BX252" s="27"/>
      <c r="BY252" s="27"/>
      <c r="BZ252" s="27"/>
      <c r="CA252" s="27"/>
      <c r="CB252" s="27"/>
      <c r="CC252" s="27"/>
      <c r="CD252" s="27"/>
      <c r="CE252" s="27"/>
      <c r="CF252" s="27"/>
      <c r="CG252" s="742"/>
      <c r="CH252" s="742"/>
      <c r="CI252" s="742"/>
      <c r="CJ252" s="27"/>
      <c r="CK252" s="27"/>
      <c r="CL252" s="821"/>
    </row>
    <row r="253" spans="1:90" s="28" customFormat="1" ht="51" customHeight="1" x14ac:dyDescent="0.45">
      <c r="A253" s="20"/>
      <c r="B253" s="21"/>
      <c r="C253" s="21"/>
      <c r="D253" s="21"/>
      <c r="E253" s="21"/>
      <c r="F253" s="21"/>
      <c r="G253" s="22"/>
      <c r="H253" s="22"/>
      <c r="I253" s="22"/>
      <c r="J253" s="22"/>
      <c r="K253" s="22"/>
      <c r="L253" s="22"/>
      <c r="M253" s="21"/>
      <c r="N253" s="23"/>
      <c r="O253" s="23"/>
      <c r="P253" s="24"/>
      <c r="Q253" s="21"/>
      <c r="R253" s="21"/>
      <c r="S253" s="21"/>
      <c r="T253" s="21"/>
      <c r="U253" s="21"/>
      <c r="V253" s="21"/>
      <c r="W253" s="21"/>
      <c r="X253" s="21"/>
      <c r="Y253" s="21"/>
      <c r="Z253" s="21"/>
      <c r="AA253" s="21"/>
      <c r="AB253" s="21"/>
      <c r="AC253" s="25"/>
      <c r="AD253" s="25"/>
      <c r="AE253" s="26"/>
      <c r="AF253" s="26"/>
      <c r="AG253" s="26"/>
      <c r="AH253" s="668"/>
      <c r="AI253" s="668"/>
      <c r="AJ253" s="668"/>
      <c r="AK253" s="669"/>
      <c r="AL253" s="741"/>
      <c r="AM253" s="741"/>
      <c r="AN253" s="669"/>
      <c r="AO253" s="669"/>
      <c r="AP253" s="669"/>
      <c r="AQ253" s="669"/>
      <c r="AR253" s="669"/>
      <c r="AS253" s="669"/>
      <c r="AT253" s="669"/>
      <c r="AU253" s="669"/>
      <c r="AV253" s="669"/>
      <c r="AW253" s="670"/>
      <c r="BA253" s="27"/>
      <c r="BB253" s="27"/>
      <c r="BC253" s="27"/>
      <c r="BD253" s="27"/>
      <c r="BE253" s="29"/>
      <c r="BF253" s="29"/>
      <c r="BG253" s="29"/>
      <c r="BH253" s="29"/>
      <c r="BI253" s="29"/>
      <c r="BJ253" s="27"/>
      <c r="BK253" s="27"/>
      <c r="BL253" s="27"/>
      <c r="BM253" s="27"/>
      <c r="BN253" s="27"/>
      <c r="BO253" s="27"/>
      <c r="BP253" s="27"/>
      <c r="BQ253" s="27"/>
      <c r="BR253" s="27"/>
      <c r="BS253" s="27"/>
      <c r="BT253" s="27"/>
      <c r="BU253" s="27"/>
      <c r="BV253" s="27"/>
      <c r="BW253" s="27"/>
      <c r="BX253" s="27"/>
      <c r="BY253" s="27"/>
      <c r="BZ253" s="27"/>
      <c r="CA253" s="27"/>
      <c r="CB253" s="27"/>
      <c r="CC253" s="27"/>
      <c r="CD253" s="27"/>
      <c r="CE253" s="27"/>
      <c r="CF253" s="27"/>
      <c r="CG253" s="742"/>
      <c r="CH253" s="742"/>
      <c r="CI253" s="742"/>
      <c r="CJ253" s="27"/>
      <c r="CK253" s="27"/>
      <c r="CL253" s="821"/>
    </row>
    <row r="254" spans="1:90" s="28" customFormat="1" ht="51" customHeight="1" x14ac:dyDescent="0.45">
      <c r="A254" s="20"/>
      <c r="B254" s="21"/>
      <c r="C254" s="21"/>
      <c r="D254" s="21"/>
      <c r="E254" s="21"/>
      <c r="F254" s="21"/>
      <c r="G254" s="22"/>
      <c r="H254" s="22"/>
      <c r="I254" s="22"/>
      <c r="J254" s="22"/>
      <c r="K254" s="22"/>
      <c r="L254" s="22"/>
      <c r="M254" s="21"/>
      <c r="N254" s="23"/>
      <c r="O254" s="23"/>
      <c r="P254" s="24"/>
      <c r="Q254" s="21"/>
      <c r="R254" s="21"/>
      <c r="S254" s="21"/>
      <c r="T254" s="21"/>
      <c r="U254" s="21"/>
      <c r="V254" s="21"/>
      <c r="W254" s="21"/>
      <c r="X254" s="21"/>
      <c r="Y254" s="21"/>
      <c r="Z254" s="21"/>
      <c r="AA254" s="21"/>
      <c r="AB254" s="21"/>
      <c r="AC254" s="25"/>
      <c r="AD254" s="25"/>
      <c r="AE254" s="26"/>
      <c r="AF254" s="26"/>
      <c r="AG254" s="26"/>
      <c r="AH254" s="668"/>
      <c r="AI254" s="668"/>
      <c r="AJ254" s="668"/>
      <c r="AK254" s="669"/>
      <c r="AL254" s="741"/>
      <c r="AM254" s="741"/>
      <c r="AN254" s="669"/>
      <c r="AO254" s="669"/>
      <c r="AP254" s="669"/>
      <c r="AQ254" s="669"/>
      <c r="AR254" s="669"/>
      <c r="AS254" s="669"/>
      <c r="AT254" s="669"/>
      <c r="AU254" s="669"/>
      <c r="AV254" s="669"/>
      <c r="AW254" s="670"/>
      <c r="BA254" s="27"/>
      <c r="BB254" s="27"/>
      <c r="BC254" s="27"/>
      <c r="BD254" s="27"/>
      <c r="BE254" s="29"/>
      <c r="BF254" s="29"/>
      <c r="BG254" s="29"/>
      <c r="BH254" s="29"/>
      <c r="BI254" s="29"/>
      <c r="BJ254" s="27"/>
      <c r="BK254" s="27"/>
      <c r="BL254" s="27"/>
      <c r="BM254" s="27"/>
      <c r="BN254" s="27"/>
      <c r="BO254" s="27"/>
      <c r="BP254" s="27"/>
      <c r="BQ254" s="27"/>
      <c r="BR254" s="27"/>
      <c r="BS254" s="27"/>
      <c r="BT254" s="27"/>
      <c r="BU254" s="27"/>
      <c r="BV254" s="27"/>
      <c r="BW254" s="27"/>
      <c r="BX254" s="27"/>
      <c r="BY254" s="27"/>
      <c r="BZ254" s="27"/>
      <c r="CA254" s="27"/>
      <c r="CB254" s="27"/>
      <c r="CC254" s="27"/>
      <c r="CD254" s="27"/>
      <c r="CE254" s="27"/>
      <c r="CF254" s="27"/>
      <c r="CG254" s="742"/>
      <c r="CH254" s="742"/>
      <c r="CI254" s="742"/>
      <c r="CJ254" s="27"/>
      <c r="CK254" s="27"/>
      <c r="CL254" s="821"/>
    </row>
    <row r="255" spans="1:90" s="28" customFormat="1" ht="51" customHeight="1" x14ac:dyDescent="0.45">
      <c r="A255" s="20"/>
      <c r="B255" s="21"/>
      <c r="C255" s="21"/>
      <c r="D255" s="21"/>
      <c r="E255" s="21"/>
      <c r="F255" s="21"/>
      <c r="G255" s="22"/>
      <c r="H255" s="22"/>
      <c r="I255" s="22"/>
      <c r="J255" s="22"/>
      <c r="K255" s="22"/>
      <c r="L255" s="22"/>
      <c r="M255" s="21"/>
      <c r="N255" s="23"/>
      <c r="O255" s="23"/>
      <c r="P255" s="24"/>
      <c r="Q255" s="21"/>
      <c r="R255" s="21"/>
      <c r="S255" s="21"/>
      <c r="T255" s="21"/>
      <c r="U255" s="21"/>
      <c r="V255" s="21"/>
      <c r="W255" s="21"/>
      <c r="X255" s="21"/>
      <c r="Y255" s="21"/>
      <c r="Z255" s="21"/>
      <c r="AA255" s="21"/>
      <c r="AB255" s="21"/>
      <c r="AC255" s="25"/>
      <c r="AD255" s="25"/>
      <c r="AE255" s="26"/>
      <c r="AF255" s="26"/>
      <c r="AG255" s="26"/>
      <c r="AH255" s="668"/>
      <c r="AI255" s="668"/>
      <c r="AJ255" s="668"/>
      <c r="AK255" s="669"/>
      <c r="AL255" s="741"/>
      <c r="AM255" s="741"/>
      <c r="AN255" s="669"/>
      <c r="AO255" s="669"/>
      <c r="AP255" s="669"/>
      <c r="AQ255" s="669"/>
      <c r="AR255" s="669"/>
      <c r="AS255" s="669"/>
      <c r="AT255" s="669"/>
      <c r="AU255" s="669"/>
      <c r="AV255" s="669"/>
      <c r="AW255" s="670"/>
      <c r="BA255" s="27"/>
      <c r="BB255" s="27"/>
      <c r="BC255" s="27"/>
      <c r="BD255" s="27"/>
      <c r="BE255" s="29"/>
      <c r="BF255" s="29"/>
      <c r="BG255" s="29"/>
      <c r="BH255" s="29"/>
      <c r="BI255" s="29"/>
      <c r="BJ255" s="27"/>
      <c r="BK255" s="27"/>
      <c r="BL255" s="27"/>
      <c r="BM255" s="27"/>
      <c r="BN255" s="27"/>
      <c r="BO255" s="27"/>
      <c r="BP255" s="27"/>
      <c r="BQ255" s="27"/>
      <c r="BR255" s="27"/>
      <c r="BS255" s="27"/>
      <c r="BT255" s="27"/>
      <c r="BU255" s="27"/>
      <c r="BV255" s="27"/>
      <c r="BW255" s="27"/>
      <c r="BX255" s="27"/>
      <c r="BY255" s="27"/>
      <c r="BZ255" s="27"/>
      <c r="CA255" s="27"/>
      <c r="CB255" s="27"/>
      <c r="CC255" s="27"/>
      <c r="CD255" s="27"/>
      <c r="CE255" s="27"/>
      <c r="CF255" s="27"/>
      <c r="CG255" s="742"/>
      <c r="CH255" s="742"/>
      <c r="CI255" s="742"/>
      <c r="CJ255" s="27"/>
      <c r="CK255" s="27"/>
      <c r="CL255" s="821"/>
    </row>
    <row r="256" spans="1:90" s="28" customFormat="1" ht="51" customHeight="1" x14ac:dyDescent="0.45">
      <c r="A256" s="20"/>
      <c r="B256" s="21"/>
      <c r="C256" s="21"/>
      <c r="D256" s="21"/>
      <c r="E256" s="21"/>
      <c r="F256" s="21"/>
      <c r="G256" s="22"/>
      <c r="H256" s="22"/>
      <c r="I256" s="22"/>
      <c r="J256" s="22"/>
      <c r="K256" s="22"/>
      <c r="L256" s="22"/>
      <c r="M256" s="21"/>
      <c r="N256" s="23"/>
      <c r="O256" s="23"/>
      <c r="P256" s="24"/>
      <c r="Q256" s="21"/>
      <c r="R256" s="21"/>
      <c r="S256" s="21"/>
      <c r="T256" s="21"/>
      <c r="U256" s="21"/>
      <c r="V256" s="21"/>
      <c r="W256" s="21"/>
      <c r="X256" s="21"/>
      <c r="Y256" s="21"/>
      <c r="Z256" s="21"/>
      <c r="AA256" s="21"/>
      <c r="AB256" s="21"/>
      <c r="AC256" s="25"/>
      <c r="AD256" s="25"/>
      <c r="AE256" s="26"/>
      <c r="AF256" s="26"/>
      <c r="AG256" s="26"/>
      <c r="AH256" s="668"/>
      <c r="AI256" s="668"/>
      <c r="AJ256" s="668"/>
      <c r="AK256" s="669"/>
      <c r="AL256" s="741"/>
      <c r="AM256" s="741"/>
      <c r="AN256" s="669"/>
      <c r="AO256" s="669"/>
      <c r="AP256" s="669"/>
      <c r="AQ256" s="669"/>
      <c r="AR256" s="669"/>
      <c r="AS256" s="669"/>
      <c r="AT256" s="669"/>
      <c r="AU256" s="669"/>
      <c r="AV256" s="669"/>
      <c r="AW256" s="670"/>
      <c r="BA256" s="27"/>
      <c r="BB256" s="27"/>
      <c r="BC256" s="27"/>
      <c r="BD256" s="27"/>
      <c r="BE256" s="29"/>
      <c r="BF256" s="29"/>
      <c r="BG256" s="29"/>
      <c r="BH256" s="29"/>
      <c r="BI256" s="29"/>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742"/>
      <c r="CH256" s="742"/>
      <c r="CI256" s="742"/>
      <c r="CJ256" s="27"/>
      <c r="CK256" s="27"/>
      <c r="CL256" s="821"/>
    </row>
    <row r="257" spans="1:90" s="28" customFormat="1" ht="51" customHeight="1" x14ac:dyDescent="0.45">
      <c r="A257" s="20"/>
      <c r="B257" s="21"/>
      <c r="C257" s="21"/>
      <c r="D257" s="21"/>
      <c r="E257" s="21"/>
      <c r="F257" s="21"/>
      <c r="G257" s="22"/>
      <c r="H257" s="22"/>
      <c r="I257" s="22"/>
      <c r="J257" s="22"/>
      <c r="K257" s="22"/>
      <c r="L257" s="22"/>
      <c r="M257" s="21"/>
      <c r="N257" s="23"/>
      <c r="O257" s="23"/>
      <c r="P257" s="24"/>
      <c r="Q257" s="21"/>
      <c r="R257" s="21"/>
      <c r="S257" s="21"/>
      <c r="T257" s="21"/>
      <c r="U257" s="21"/>
      <c r="V257" s="21"/>
      <c r="W257" s="21"/>
      <c r="X257" s="21"/>
      <c r="Y257" s="21"/>
      <c r="Z257" s="21"/>
      <c r="AA257" s="21"/>
      <c r="AB257" s="21"/>
      <c r="AC257" s="25"/>
      <c r="AD257" s="25"/>
      <c r="AE257" s="26"/>
      <c r="AF257" s="26"/>
      <c r="AG257" s="26"/>
      <c r="AH257" s="668"/>
      <c r="AI257" s="668"/>
      <c r="AJ257" s="668"/>
      <c r="AK257" s="669"/>
      <c r="AL257" s="741"/>
      <c r="AM257" s="741"/>
      <c r="AN257" s="669"/>
      <c r="AO257" s="669"/>
      <c r="AP257" s="669"/>
      <c r="AQ257" s="669"/>
      <c r="AR257" s="669"/>
      <c r="AS257" s="669"/>
      <c r="AT257" s="669"/>
      <c r="AU257" s="669"/>
      <c r="AV257" s="669"/>
      <c r="AW257" s="670"/>
      <c r="BA257" s="27"/>
      <c r="BB257" s="27"/>
      <c r="BC257" s="27"/>
      <c r="BD257" s="27"/>
      <c r="BE257" s="29"/>
      <c r="BF257" s="29"/>
      <c r="BG257" s="29"/>
      <c r="BH257" s="29"/>
      <c r="BI257" s="29"/>
      <c r="BJ257" s="27"/>
      <c r="BK257" s="27"/>
      <c r="BL257" s="27"/>
      <c r="BM257" s="27"/>
      <c r="BN257" s="27"/>
      <c r="BO257" s="27"/>
      <c r="BP257" s="27"/>
      <c r="BQ257" s="27"/>
      <c r="BR257" s="27"/>
      <c r="BS257" s="27"/>
      <c r="BT257" s="27"/>
      <c r="BU257" s="27"/>
      <c r="BV257" s="27"/>
      <c r="BW257" s="27"/>
      <c r="BX257" s="27"/>
      <c r="BY257" s="27"/>
      <c r="BZ257" s="27"/>
      <c r="CA257" s="27"/>
      <c r="CB257" s="27"/>
      <c r="CC257" s="27"/>
      <c r="CD257" s="27"/>
      <c r="CE257" s="27"/>
      <c r="CF257" s="27"/>
      <c r="CG257" s="742"/>
      <c r="CH257" s="742"/>
      <c r="CI257" s="742"/>
      <c r="CJ257" s="27"/>
      <c r="CK257" s="27"/>
      <c r="CL257" s="821"/>
    </row>
    <row r="258" spans="1:90" s="28" customFormat="1" ht="51" customHeight="1" x14ac:dyDescent="0.45">
      <c r="A258" s="20"/>
      <c r="B258" s="21"/>
      <c r="C258" s="21"/>
      <c r="D258" s="21"/>
      <c r="E258" s="21"/>
      <c r="F258" s="21"/>
      <c r="G258" s="22"/>
      <c r="H258" s="22"/>
      <c r="I258" s="22"/>
      <c r="J258" s="22"/>
      <c r="K258" s="22"/>
      <c r="L258" s="22"/>
      <c r="M258" s="21"/>
      <c r="N258" s="23"/>
      <c r="O258" s="23"/>
      <c r="P258" s="24"/>
      <c r="Q258" s="21"/>
      <c r="R258" s="21"/>
      <c r="S258" s="21"/>
      <c r="T258" s="21"/>
      <c r="U258" s="21"/>
      <c r="V258" s="21"/>
      <c r="W258" s="21"/>
      <c r="X258" s="21"/>
      <c r="Y258" s="21"/>
      <c r="Z258" s="21"/>
      <c r="AA258" s="21"/>
      <c r="AB258" s="21"/>
      <c r="AC258" s="25"/>
      <c r="AD258" s="25"/>
      <c r="AE258" s="26"/>
      <c r="AF258" s="26"/>
      <c r="AG258" s="26"/>
      <c r="AH258" s="668"/>
      <c r="AI258" s="668"/>
      <c r="AJ258" s="668"/>
      <c r="AK258" s="27"/>
      <c r="AL258" s="741"/>
      <c r="AM258" s="741"/>
      <c r="AN258" s="27"/>
      <c r="AO258" s="27"/>
      <c r="AP258" s="27"/>
      <c r="AQ258" s="27"/>
      <c r="AR258" s="27"/>
      <c r="AS258" s="27"/>
      <c r="AT258" s="27"/>
      <c r="AU258" s="27"/>
      <c r="AV258" s="27"/>
      <c r="AW258" s="20"/>
      <c r="BA258" s="27"/>
      <c r="BB258" s="27"/>
      <c r="BC258" s="27"/>
      <c r="BD258" s="27"/>
      <c r="BE258" s="29"/>
      <c r="BF258" s="29"/>
      <c r="BG258" s="29"/>
      <c r="BH258" s="29"/>
      <c r="BI258" s="29"/>
      <c r="BJ258" s="27"/>
      <c r="BK258" s="27"/>
      <c r="BL258" s="27"/>
      <c r="BM258" s="27"/>
      <c r="BN258" s="27"/>
      <c r="BO258" s="27"/>
      <c r="BP258" s="27"/>
      <c r="BQ258" s="27"/>
      <c r="BR258" s="27"/>
      <c r="BS258" s="27"/>
      <c r="BT258" s="27"/>
      <c r="BU258" s="27"/>
      <c r="BV258" s="27"/>
      <c r="BW258" s="27"/>
      <c r="BX258" s="27"/>
      <c r="BY258" s="27"/>
      <c r="BZ258" s="27"/>
      <c r="CA258" s="27"/>
      <c r="CB258" s="27"/>
      <c r="CC258" s="27"/>
      <c r="CD258" s="27"/>
      <c r="CE258" s="27"/>
      <c r="CF258" s="27"/>
      <c r="CG258" s="742"/>
      <c r="CH258" s="742"/>
      <c r="CI258" s="742"/>
      <c r="CJ258" s="27"/>
      <c r="CK258" s="27"/>
      <c r="CL258" s="821"/>
    </row>
    <row r="259" spans="1:90" s="28" customFormat="1" ht="51" customHeight="1" x14ac:dyDescent="0.45">
      <c r="A259" s="20"/>
      <c r="B259" s="21"/>
      <c r="C259" s="21"/>
      <c r="D259" s="21"/>
      <c r="E259" s="21"/>
      <c r="F259" s="21"/>
      <c r="G259" s="22"/>
      <c r="H259" s="22"/>
      <c r="I259" s="22"/>
      <c r="J259" s="22"/>
      <c r="K259" s="22"/>
      <c r="L259" s="22"/>
      <c r="M259" s="21"/>
      <c r="N259" s="23"/>
      <c r="O259" s="23"/>
      <c r="P259" s="24"/>
      <c r="Q259" s="21"/>
      <c r="R259" s="21"/>
      <c r="S259" s="21"/>
      <c r="T259" s="21"/>
      <c r="U259" s="21"/>
      <c r="V259" s="21"/>
      <c r="W259" s="21"/>
      <c r="X259" s="21"/>
      <c r="Y259" s="21"/>
      <c r="Z259" s="21"/>
      <c r="AA259" s="21"/>
      <c r="AB259" s="21"/>
      <c r="AC259" s="25"/>
      <c r="AD259" s="25"/>
      <c r="AE259" s="26"/>
      <c r="AF259" s="26"/>
      <c r="AG259" s="26"/>
      <c r="AH259" s="668"/>
      <c r="AI259" s="668"/>
      <c r="AJ259" s="668"/>
      <c r="AK259" s="27"/>
      <c r="AL259" s="741"/>
      <c r="AM259" s="741"/>
      <c r="AN259" s="27"/>
      <c r="AO259" s="27"/>
      <c r="AP259" s="27"/>
      <c r="AQ259" s="27"/>
      <c r="AR259" s="27"/>
      <c r="AS259" s="27"/>
      <c r="AT259" s="27"/>
      <c r="AU259" s="27"/>
      <c r="AV259" s="27"/>
      <c r="AW259" s="20"/>
      <c r="BA259" s="27"/>
      <c r="BB259" s="27"/>
      <c r="BC259" s="27"/>
      <c r="BD259" s="27"/>
      <c r="BE259" s="29"/>
      <c r="BF259" s="29"/>
      <c r="BG259" s="29"/>
      <c r="BH259" s="29"/>
      <c r="BI259" s="29"/>
      <c r="BJ259" s="27"/>
      <c r="BK259" s="27"/>
      <c r="BL259" s="27"/>
      <c r="BM259" s="27"/>
      <c r="BN259" s="27"/>
      <c r="BO259" s="27"/>
      <c r="BP259" s="27"/>
      <c r="BQ259" s="27"/>
      <c r="BR259" s="27"/>
      <c r="BS259" s="27"/>
      <c r="BT259" s="27"/>
      <c r="BU259" s="27"/>
      <c r="BV259" s="27"/>
      <c r="BW259" s="27"/>
      <c r="BX259" s="27"/>
      <c r="BY259" s="27"/>
      <c r="BZ259" s="27"/>
      <c r="CA259" s="27"/>
      <c r="CB259" s="27"/>
      <c r="CC259" s="27"/>
      <c r="CD259" s="27"/>
      <c r="CE259" s="27"/>
      <c r="CF259" s="27"/>
      <c r="CG259" s="742"/>
      <c r="CH259" s="742"/>
      <c r="CI259" s="742"/>
      <c r="CJ259" s="27"/>
      <c r="CK259" s="27"/>
      <c r="CL259" s="821"/>
    </row>
    <row r="260" spans="1:90" ht="51" customHeight="1" x14ac:dyDescent="0.45">
      <c r="AH260" s="668"/>
      <c r="AI260" s="668"/>
      <c r="AJ260" s="668"/>
    </row>
    <row r="261" spans="1:90" ht="51" customHeight="1" x14ac:dyDescent="0.45">
      <c r="AH261" s="668"/>
      <c r="AI261" s="668"/>
      <c r="AJ261" s="668"/>
    </row>
    <row r="262" spans="1:90" ht="51" customHeight="1" x14ac:dyDescent="0.45">
      <c r="AH262" s="668"/>
      <c r="AI262" s="668"/>
      <c r="AJ262" s="668"/>
    </row>
    <row r="263" spans="1:90" ht="51" customHeight="1" x14ac:dyDescent="0.45">
      <c r="AH263" s="668"/>
      <c r="AI263" s="668"/>
      <c r="AJ263" s="668"/>
    </row>
    <row r="264" spans="1:90" ht="51" customHeight="1" x14ac:dyDescent="0.45">
      <c r="AH264" s="668"/>
      <c r="AI264" s="668"/>
      <c r="AJ264" s="668"/>
    </row>
    <row r="265" spans="1:90" ht="51" customHeight="1" x14ac:dyDescent="0.45">
      <c r="AH265" s="668"/>
      <c r="AI265" s="668"/>
      <c r="AJ265" s="668"/>
    </row>
    <row r="266" spans="1:90" ht="51" customHeight="1" x14ac:dyDescent="0.45">
      <c r="AH266" s="668"/>
      <c r="AI266" s="668"/>
      <c r="AJ266" s="668"/>
    </row>
    <row r="267" spans="1:90" ht="51" customHeight="1" x14ac:dyDescent="0.45">
      <c r="AH267" s="668"/>
      <c r="AI267" s="668"/>
      <c r="AJ267" s="668"/>
    </row>
    <row r="268" spans="1:90" ht="51" customHeight="1" x14ac:dyDescent="0.45">
      <c r="AH268" s="668"/>
      <c r="AI268" s="668"/>
      <c r="AJ268" s="668"/>
    </row>
    <row r="269" spans="1:90" ht="51" customHeight="1" x14ac:dyDescent="0.45">
      <c r="AH269" s="668"/>
      <c r="AI269" s="668"/>
      <c r="AJ269" s="668"/>
    </row>
    <row r="270" spans="1:90" ht="51" customHeight="1" x14ac:dyDescent="0.45">
      <c r="AH270" s="668"/>
      <c r="AI270" s="668"/>
      <c r="AJ270" s="668"/>
    </row>
    <row r="271" spans="1:90" ht="51" customHeight="1" x14ac:dyDescent="0.45">
      <c r="AH271" s="668"/>
      <c r="AI271" s="668"/>
      <c r="AJ271" s="668"/>
    </row>
    <row r="272" spans="1:90" ht="51" customHeight="1" x14ac:dyDescent="0.45">
      <c r="AH272" s="668"/>
      <c r="AI272" s="668"/>
      <c r="AJ272" s="668"/>
    </row>
    <row r="273" spans="34:36" ht="51" customHeight="1" x14ac:dyDescent="0.45">
      <c r="AH273" s="668"/>
      <c r="AI273" s="668"/>
      <c r="AJ273" s="668"/>
    </row>
    <row r="274" spans="34:36" ht="51" customHeight="1" x14ac:dyDescent="0.45">
      <c r="AH274" s="668"/>
      <c r="AI274" s="668"/>
      <c r="AJ274" s="668"/>
    </row>
    <row r="275" spans="34:36" ht="51" customHeight="1" x14ac:dyDescent="0.45">
      <c r="AH275" s="668"/>
      <c r="AI275" s="668"/>
      <c r="AJ275" s="668"/>
    </row>
    <row r="276" spans="34:36" ht="51" customHeight="1" x14ac:dyDescent="0.45">
      <c r="AH276" s="668"/>
      <c r="AI276" s="668"/>
      <c r="AJ276" s="668"/>
    </row>
    <row r="277" spans="34:36" ht="51" customHeight="1" x14ac:dyDescent="0.45">
      <c r="AH277" s="668"/>
      <c r="AI277" s="668"/>
      <c r="AJ277" s="668"/>
    </row>
    <row r="278" spans="34:36" ht="51" customHeight="1" x14ac:dyDescent="0.45">
      <c r="AH278" s="668"/>
      <c r="AI278" s="668"/>
      <c r="AJ278" s="668"/>
    </row>
    <row r="279" spans="34:36" ht="51" customHeight="1" x14ac:dyDescent="0.45">
      <c r="AH279" s="668"/>
      <c r="AI279" s="668"/>
      <c r="AJ279" s="668"/>
    </row>
    <row r="280" spans="34:36" ht="51" customHeight="1" x14ac:dyDescent="0.45">
      <c r="AH280" s="668"/>
      <c r="AI280" s="668"/>
      <c r="AJ280" s="668"/>
    </row>
    <row r="281" spans="34:36" ht="51" customHeight="1" x14ac:dyDescent="0.45">
      <c r="AH281" s="668"/>
      <c r="AI281" s="668"/>
      <c r="AJ281" s="668"/>
    </row>
    <row r="282" spans="34:36" ht="51" customHeight="1" x14ac:dyDescent="0.45">
      <c r="AH282" s="668"/>
      <c r="AI282" s="668"/>
      <c r="AJ282" s="668"/>
    </row>
    <row r="283" spans="34:36" ht="51" customHeight="1" x14ac:dyDescent="0.45">
      <c r="AH283" s="668"/>
      <c r="AI283" s="668"/>
      <c r="AJ283" s="668"/>
    </row>
    <row r="284" spans="34:36" ht="51" customHeight="1" x14ac:dyDescent="0.45">
      <c r="AH284" s="668"/>
      <c r="AI284" s="668"/>
      <c r="AJ284" s="668"/>
    </row>
    <row r="285" spans="34:36" ht="51" customHeight="1" x14ac:dyDescent="0.45">
      <c r="AH285" s="668"/>
      <c r="AI285" s="668"/>
      <c r="AJ285" s="668"/>
    </row>
    <row r="286" spans="34:36" ht="51" customHeight="1" x14ac:dyDescent="0.45">
      <c r="AH286" s="668"/>
      <c r="AI286" s="668"/>
      <c r="AJ286" s="668"/>
    </row>
    <row r="287" spans="34:36" ht="51" customHeight="1" x14ac:dyDescent="0.45">
      <c r="AH287" s="668"/>
      <c r="AI287" s="668"/>
      <c r="AJ287" s="668"/>
    </row>
    <row r="288" spans="34:36" ht="51" customHeight="1" x14ac:dyDescent="0.45">
      <c r="AH288" s="668"/>
      <c r="AI288" s="668"/>
      <c r="AJ288" s="668"/>
    </row>
    <row r="289" spans="34:36" ht="51" customHeight="1" x14ac:dyDescent="0.45">
      <c r="AH289" s="668"/>
      <c r="AI289" s="668"/>
      <c r="AJ289" s="668"/>
    </row>
    <row r="290" spans="34:36" ht="51" customHeight="1" x14ac:dyDescent="0.45">
      <c r="AH290" s="668"/>
      <c r="AI290" s="668"/>
      <c r="AJ290" s="668"/>
    </row>
    <row r="291" spans="34:36" ht="51" customHeight="1" x14ac:dyDescent="0.45">
      <c r="AH291" s="668"/>
      <c r="AI291" s="668"/>
      <c r="AJ291" s="668"/>
    </row>
    <row r="292" spans="34:36" ht="51" customHeight="1" x14ac:dyDescent="0.45">
      <c r="AH292" s="668"/>
      <c r="AI292" s="668"/>
      <c r="AJ292" s="668"/>
    </row>
    <row r="293" spans="34:36" ht="51" customHeight="1" x14ac:dyDescent="0.45">
      <c r="AH293" s="668"/>
      <c r="AI293" s="668"/>
      <c r="AJ293" s="668"/>
    </row>
    <row r="294" spans="34:36" ht="51" customHeight="1" x14ac:dyDescent="0.45">
      <c r="AH294" s="668"/>
      <c r="AI294" s="668"/>
      <c r="AJ294" s="668"/>
    </row>
    <row r="295" spans="34:36" ht="51" customHeight="1" x14ac:dyDescent="0.45">
      <c r="AH295" s="668"/>
      <c r="AI295" s="668"/>
      <c r="AJ295" s="668"/>
    </row>
    <row r="296" spans="34:36" ht="51" customHeight="1" x14ac:dyDescent="0.45">
      <c r="AH296" s="668"/>
      <c r="AI296" s="668"/>
      <c r="AJ296" s="668"/>
    </row>
    <row r="297" spans="34:36" ht="51" customHeight="1" x14ac:dyDescent="0.45">
      <c r="AH297" s="668"/>
      <c r="AI297" s="668"/>
      <c r="AJ297" s="668"/>
    </row>
    <row r="298" spans="34:36" ht="51" customHeight="1" x14ac:dyDescent="0.45">
      <c r="AH298" s="668"/>
      <c r="AI298" s="668"/>
      <c r="AJ298" s="668"/>
    </row>
    <row r="299" spans="34:36" ht="51" customHeight="1" x14ac:dyDescent="0.45">
      <c r="AH299" s="668"/>
      <c r="AI299" s="668"/>
      <c r="AJ299" s="668"/>
    </row>
    <row r="300" spans="34:36" ht="51" customHeight="1" x14ac:dyDescent="0.45">
      <c r="AH300" s="668"/>
      <c r="AI300" s="668"/>
      <c r="AJ300" s="668"/>
    </row>
    <row r="301" spans="34:36" ht="51" customHeight="1" x14ac:dyDescent="0.45">
      <c r="AH301" s="668"/>
      <c r="AI301" s="668"/>
      <c r="AJ301" s="668"/>
    </row>
    <row r="302" spans="34:36" ht="51" customHeight="1" x14ac:dyDescent="0.45">
      <c r="AH302" s="668"/>
      <c r="AI302" s="668"/>
      <c r="AJ302" s="668"/>
    </row>
    <row r="303" spans="34:36" ht="51" customHeight="1" x14ac:dyDescent="0.45">
      <c r="AH303" s="668"/>
      <c r="AI303" s="668"/>
      <c r="AJ303" s="668"/>
    </row>
    <row r="304" spans="34:36" ht="51" customHeight="1" x14ac:dyDescent="0.45">
      <c r="AH304" s="668"/>
      <c r="AI304" s="668"/>
      <c r="AJ304" s="668"/>
    </row>
    <row r="305" spans="34:36" ht="51" customHeight="1" x14ac:dyDescent="0.45">
      <c r="AH305" s="668"/>
      <c r="AI305" s="668"/>
      <c r="AJ305" s="668"/>
    </row>
    <row r="306" spans="34:36" ht="51" customHeight="1" x14ac:dyDescent="0.45">
      <c r="AH306" s="668"/>
      <c r="AI306" s="668"/>
      <c r="AJ306" s="668"/>
    </row>
    <row r="307" spans="34:36" ht="51" customHeight="1" x14ac:dyDescent="0.45">
      <c r="AH307" s="668"/>
      <c r="AI307" s="668"/>
      <c r="AJ307" s="668"/>
    </row>
    <row r="308" spans="34:36" ht="51" customHeight="1" x14ac:dyDescent="0.45">
      <c r="AH308" s="668"/>
      <c r="AI308" s="668"/>
      <c r="AJ308" s="668"/>
    </row>
    <row r="309" spans="34:36" ht="51" customHeight="1" x14ac:dyDescent="0.45">
      <c r="AH309" s="668"/>
      <c r="AI309" s="668"/>
      <c r="AJ309" s="668"/>
    </row>
    <row r="310" spans="34:36" ht="51" customHeight="1" x14ac:dyDescent="0.45">
      <c r="AH310" s="668"/>
      <c r="AI310" s="668"/>
      <c r="AJ310" s="668"/>
    </row>
    <row r="311" spans="34:36" ht="51" customHeight="1" x14ac:dyDescent="0.45">
      <c r="AH311" s="668"/>
      <c r="AI311" s="668"/>
      <c r="AJ311" s="668"/>
    </row>
    <row r="312" spans="34:36" ht="51" customHeight="1" x14ac:dyDescent="0.45">
      <c r="AH312" s="668"/>
      <c r="AI312" s="668"/>
      <c r="AJ312" s="668"/>
    </row>
    <row r="313" spans="34:36" ht="51" customHeight="1" x14ac:dyDescent="0.45">
      <c r="AH313" s="668"/>
      <c r="AI313" s="668"/>
      <c r="AJ313" s="668"/>
    </row>
    <row r="314" spans="34:36" ht="51" customHeight="1" x14ac:dyDescent="0.45">
      <c r="AH314" s="668"/>
      <c r="AI314" s="668"/>
      <c r="AJ314" s="668"/>
    </row>
    <row r="315" spans="34:36" ht="51" customHeight="1" x14ac:dyDescent="0.45">
      <c r="AH315" s="668"/>
      <c r="AI315" s="668"/>
      <c r="AJ315" s="668"/>
    </row>
    <row r="316" spans="34:36" ht="51" customHeight="1" x14ac:dyDescent="0.45">
      <c r="AH316" s="668"/>
      <c r="AI316" s="668"/>
      <c r="AJ316" s="668"/>
    </row>
    <row r="317" spans="34:36" ht="51" customHeight="1" x14ac:dyDescent="0.45">
      <c r="AH317" s="668"/>
      <c r="AI317" s="668"/>
      <c r="AJ317" s="668"/>
    </row>
    <row r="318" spans="34:36" ht="51" customHeight="1" x14ac:dyDescent="0.45">
      <c r="AH318" s="668"/>
      <c r="AI318" s="668"/>
      <c r="AJ318" s="668"/>
    </row>
    <row r="319" spans="34:36" ht="51" customHeight="1" x14ac:dyDescent="0.45">
      <c r="AH319" s="668"/>
      <c r="AI319" s="668"/>
      <c r="AJ319" s="668"/>
    </row>
    <row r="320" spans="34:36" ht="51" customHeight="1" x14ac:dyDescent="0.45">
      <c r="AH320" s="668"/>
      <c r="AI320" s="668"/>
      <c r="AJ320" s="668"/>
    </row>
    <row r="321" spans="34:36" ht="51" customHeight="1" x14ac:dyDescent="0.45">
      <c r="AH321" s="668"/>
      <c r="AI321" s="668"/>
      <c r="AJ321" s="668"/>
    </row>
    <row r="322" spans="34:36" ht="51" customHeight="1" x14ac:dyDescent="0.45">
      <c r="AH322" s="668"/>
      <c r="AI322" s="668"/>
      <c r="AJ322" s="668"/>
    </row>
    <row r="323" spans="34:36" ht="51" customHeight="1" x14ac:dyDescent="0.45">
      <c r="AH323" s="668"/>
      <c r="AI323" s="668"/>
      <c r="AJ323" s="668"/>
    </row>
    <row r="324" spans="34:36" ht="51" customHeight="1" x14ac:dyDescent="0.45">
      <c r="AH324" s="668"/>
      <c r="AI324" s="668"/>
      <c r="AJ324" s="668"/>
    </row>
    <row r="325" spans="34:36" ht="51" customHeight="1" x14ac:dyDescent="0.45">
      <c r="AH325" s="668"/>
      <c r="AI325" s="668"/>
      <c r="AJ325" s="668"/>
    </row>
    <row r="326" spans="34:36" ht="51" customHeight="1" x14ac:dyDescent="0.45">
      <c r="AH326" s="668"/>
      <c r="AI326" s="668"/>
      <c r="AJ326" s="668"/>
    </row>
    <row r="327" spans="34:36" ht="51" customHeight="1" x14ac:dyDescent="0.45">
      <c r="AH327" s="668"/>
      <c r="AI327" s="668"/>
      <c r="AJ327" s="668"/>
    </row>
    <row r="328" spans="34:36" ht="51" customHeight="1" x14ac:dyDescent="0.45">
      <c r="AH328" s="668"/>
      <c r="AI328" s="668"/>
      <c r="AJ328" s="668"/>
    </row>
    <row r="329" spans="34:36" ht="51" customHeight="1" x14ac:dyDescent="0.45">
      <c r="AH329" s="668"/>
      <c r="AI329" s="668"/>
      <c r="AJ329" s="668"/>
    </row>
    <row r="330" spans="34:36" ht="51" customHeight="1" x14ac:dyDescent="0.45">
      <c r="AH330" s="668"/>
      <c r="AI330" s="668"/>
      <c r="AJ330" s="668"/>
    </row>
    <row r="331" spans="34:36" ht="51" customHeight="1" x14ac:dyDescent="0.45">
      <c r="AH331" s="668"/>
      <c r="AI331" s="668"/>
      <c r="AJ331" s="668"/>
    </row>
    <row r="332" spans="34:36" ht="51" customHeight="1" x14ac:dyDescent="0.45">
      <c r="AH332" s="668"/>
      <c r="AI332" s="668"/>
      <c r="AJ332" s="668"/>
    </row>
    <row r="333" spans="34:36" ht="51" customHeight="1" x14ac:dyDescent="0.45">
      <c r="AH333" s="668"/>
      <c r="AI333" s="668"/>
      <c r="AJ333" s="668"/>
    </row>
    <row r="334" spans="34:36" ht="51" customHeight="1" x14ac:dyDescent="0.45">
      <c r="AH334" s="668"/>
      <c r="AI334" s="668"/>
      <c r="AJ334" s="668"/>
    </row>
    <row r="335" spans="34:36" ht="51" customHeight="1" x14ac:dyDescent="0.45">
      <c r="AH335" s="668"/>
      <c r="AI335" s="668"/>
      <c r="AJ335" s="668"/>
    </row>
    <row r="336" spans="34:36" ht="51" customHeight="1" x14ac:dyDescent="0.45">
      <c r="AH336" s="668"/>
      <c r="AI336" s="668"/>
      <c r="AJ336" s="668"/>
    </row>
    <row r="337" spans="34:36" ht="51" customHeight="1" x14ac:dyDescent="0.45">
      <c r="AH337" s="668"/>
      <c r="AI337" s="668"/>
      <c r="AJ337" s="668"/>
    </row>
    <row r="338" spans="34:36" ht="51" customHeight="1" x14ac:dyDescent="0.45">
      <c r="AH338" s="668"/>
      <c r="AI338" s="668"/>
      <c r="AJ338" s="668"/>
    </row>
    <row r="339" spans="34:36" ht="51" customHeight="1" x14ac:dyDescent="0.45">
      <c r="AH339" s="668"/>
      <c r="AI339" s="668"/>
      <c r="AJ339" s="668"/>
    </row>
    <row r="340" spans="34:36" ht="51" customHeight="1" x14ac:dyDescent="0.45">
      <c r="AH340" s="668"/>
      <c r="AI340" s="668"/>
      <c r="AJ340" s="668"/>
    </row>
    <row r="341" spans="34:36" ht="51" customHeight="1" x14ac:dyDescent="0.45">
      <c r="AH341" s="668"/>
      <c r="AI341" s="668"/>
      <c r="AJ341" s="668"/>
    </row>
    <row r="342" spans="34:36" ht="51" customHeight="1" x14ac:dyDescent="0.45">
      <c r="AH342" s="668"/>
      <c r="AI342" s="668"/>
      <c r="AJ342" s="668"/>
    </row>
    <row r="343" spans="34:36" ht="51" customHeight="1" x14ac:dyDescent="0.45">
      <c r="AH343" s="668"/>
      <c r="AI343" s="668"/>
      <c r="AJ343" s="668"/>
    </row>
    <row r="344" spans="34:36" ht="51" customHeight="1" x14ac:dyDescent="0.45">
      <c r="AH344" s="668"/>
      <c r="AI344" s="668"/>
      <c r="AJ344" s="668"/>
    </row>
    <row r="345" spans="34:36" ht="51" customHeight="1" x14ac:dyDescent="0.45">
      <c r="AH345" s="668"/>
      <c r="AI345" s="668"/>
      <c r="AJ345" s="668"/>
    </row>
    <row r="346" spans="34:36" ht="51" customHeight="1" x14ac:dyDescent="0.45">
      <c r="AH346" s="668"/>
      <c r="AI346" s="668"/>
      <c r="AJ346" s="668"/>
    </row>
    <row r="347" spans="34:36" ht="51" customHeight="1" x14ac:dyDescent="0.45">
      <c r="AH347" s="668"/>
      <c r="AI347" s="668"/>
      <c r="AJ347" s="668"/>
    </row>
    <row r="348" spans="34:36" ht="51" customHeight="1" x14ac:dyDescent="0.45">
      <c r="AH348" s="668"/>
      <c r="AI348" s="668"/>
      <c r="AJ348" s="668"/>
    </row>
    <row r="349" spans="34:36" ht="51" customHeight="1" x14ac:dyDescent="0.45">
      <c r="AH349" s="668"/>
      <c r="AI349" s="668"/>
      <c r="AJ349" s="668"/>
    </row>
    <row r="350" spans="34:36" ht="51" customHeight="1" x14ac:dyDescent="0.45">
      <c r="AH350" s="668"/>
      <c r="AI350" s="668"/>
      <c r="AJ350" s="668"/>
    </row>
    <row r="351" spans="34:36" ht="51" customHeight="1" x14ac:dyDescent="0.45">
      <c r="AH351" s="668"/>
      <c r="AI351" s="668"/>
      <c r="AJ351" s="668"/>
    </row>
  </sheetData>
  <sheetProtection formatCells="0" formatColumns="0" formatRows="0" insertColumns="0" insertRows="0" insertHyperlinks="0" deleteColumns="0" deleteRows="0" sort="0" autoFilter="0" pivotTables="0"/>
  <mergeCells count="772">
    <mergeCell ref="AK5:AV5"/>
    <mergeCell ref="AW5:AW235"/>
    <mergeCell ref="M9:M10"/>
    <mergeCell ref="N9:N10"/>
    <mergeCell ref="O9:O10"/>
    <mergeCell ref="P9:P10"/>
    <mergeCell ref="X9:X10"/>
    <mergeCell ref="Y9:Y10"/>
    <mergeCell ref="Z9:Z10"/>
    <mergeCell ref="AA9:AA10"/>
    <mergeCell ref="AB9:AB10"/>
    <mergeCell ref="AI23:AI25"/>
    <mergeCell ref="AI32:AI50"/>
    <mergeCell ref="AT32:AT50"/>
    <mergeCell ref="AU32:AU50"/>
    <mergeCell ref="AV32:AV50"/>
    <mergeCell ref="AI55:AI58"/>
    <mergeCell ref="AT55:AT58"/>
    <mergeCell ref="AU55:AU58"/>
    <mergeCell ref="AV55:AV58"/>
    <mergeCell ref="AD9:AD10"/>
    <mergeCell ref="AE9:AE10"/>
    <mergeCell ref="AF9:AF10"/>
    <mergeCell ref="AG9:AG10"/>
    <mergeCell ref="AH9:AH10"/>
    <mergeCell ref="W9:W10"/>
    <mergeCell ref="C2:H4"/>
    <mergeCell ref="I2:J2"/>
    <mergeCell ref="I3:J3"/>
    <mergeCell ref="I4:J4"/>
    <mergeCell ref="BK9:BK10"/>
    <mergeCell ref="BL9:BL10"/>
    <mergeCell ref="BM9:BM10"/>
    <mergeCell ref="AN9:AN10"/>
    <mergeCell ref="AO9:AO10"/>
    <mergeCell ref="AP9:AP10"/>
    <mergeCell ref="AJ6:AJ234"/>
    <mergeCell ref="Q7:AB7"/>
    <mergeCell ref="Q9:Q10"/>
    <mergeCell ref="R9:R10"/>
    <mergeCell ref="S9:S10"/>
    <mergeCell ref="T9:T10"/>
    <mergeCell ref="U9:U10"/>
    <mergeCell ref="V9:V10"/>
    <mergeCell ref="AC9:AC10"/>
    <mergeCell ref="AI26:AI29"/>
    <mergeCell ref="AT27:AT28"/>
    <mergeCell ref="AU27:AU28"/>
    <mergeCell ref="BN9:BN10"/>
    <mergeCell ref="BO9:BO10"/>
    <mergeCell ref="BP9:BP10"/>
    <mergeCell ref="BI19:BI22"/>
    <mergeCell ref="BT19:BT22"/>
    <mergeCell ref="AX5:BI5"/>
    <mergeCell ref="BK5:BV5"/>
    <mergeCell ref="BT8:BT9"/>
    <mergeCell ref="BU8:BU9"/>
    <mergeCell ref="BV8:BV9"/>
    <mergeCell ref="BA9:BA10"/>
    <mergeCell ref="BB9:BB10"/>
    <mergeCell ref="BC9:BC10"/>
    <mergeCell ref="BU19:BU22"/>
    <mergeCell ref="BV19:BV22"/>
    <mergeCell ref="B9:B10"/>
    <mergeCell ref="E9:E10"/>
    <mergeCell ref="F9:F10"/>
    <mergeCell ref="G9:G10"/>
    <mergeCell ref="H9:H10"/>
    <mergeCell ref="I9:I10"/>
    <mergeCell ref="J9:J10"/>
    <mergeCell ref="K9:K10"/>
    <mergeCell ref="L9:L10"/>
    <mergeCell ref="CA9:CA10"/>
    <mergeCell ref="CB9:CB10"/>
    <mergeCell ref="CC9:CC10"/>
    <mergeCell ref="CD9:CD10"/>
    <mergeCell ref="CE9:CE10"/>
    <mergeCell ref="CF9:CF10"/>
    <mergeCell ref="BQ9:BQ10"/>
    <mergeCell ref="BR9:BR10"/>
    <mergeCell ref="BS9:BS10"/>
    <mergeCell ref="BX9:BX10"/>
    <mergeCell ref="BY9:BY10"/>
    <mergeCell ref="BZ9:BZ10"/>
    <mergeCell ref="CG19:CG22"/>
    <mergeCell ref="CH19:CH22"/>
    <mergeCell ref="CI12:CI15"/>
    <mergeCell ref="AI16:AI17"/>
    <mergeCell ref="CG16:CG17"/>
    <mergeCell ref="CH16:CH17"/>
    <mergeCell ref="CI16:CI17"/>
    <mergeCell ref="AT19:AT21"/>
    <mergeCell ref="AU19:AU21"/>
    <mergeCell ref="AV19:AV21"/>
    <mergeCell ref="BG19:BG22"/>
    <mergeCell ref="BH19:BH22"/>
    <mergeCell ref="BI12:BI15"/>
    <mergeCell ref="BT12:BT15"/>
    <mergeCell ref="BU12:BU15"/>
    <mergeCell ref="BV12:BV15"/>
    <mergeCell ref="CG12:CG15"/>
    <mergeCell ref="CH12:CH15"/>
    <mergeCell ref="AI12:AI15"/>
    <mergeCell ref="AT12:AT15"/>
    <mergeCell ref="AU12:AU15"/>
    <mergeCell ref="AV12:AV15"/>
    <mergeCell ref="BG12:BG15"/>
    <mergeCell ref="BH12:BH15"/>
    <mergeCell ref="BV27:BV29"/>
    <mergeCell ref="CG27:CG29"/>
    <mergeCell ref="CH27:CH29"/>
    <mergeCell ref="CI27:CI29"/>
    <mergeCell ref="BG23:BG25"/>
    <mergeCell ref="BH23:BH25"/>
    <mergeCell ref="BI23:BI25"/>
    <mergeCell ref="BT23:BT25"/>
    <mergeCell ref="BU23:BU25"/>
    <mergeCell ref="BV23:BV25"/>
    <mergeCell ref="CG23:CG25"/>
    <mergeCell ref="CH23:CH25"/>
    <mergeCell ref="AV27:AV28"/>
    <mergeCell ref="BG27:BG28"/>
    <mergeCell ref="BH27:BH28"/>
    <mergeCell ref="BI27:BI28"/>
    <mergeCell ref="BT27:BT29"/>
    <mergeCell ref="BU27:BU29"/>
    <mergeCell ref="BT59:BT62"/>
    <mergeCell ref="BU59:BU62"/>
    <mergeCell ref="BG32:BG50"/>
    <mergeCell ref="BH32:BH50"/>
    <mergeCell ref="BG55:BG58"/>
    <mergeCell ref="BH55:BH58"/>
    <mergeCell ref="BI55:BI58"/>
    <mergeCell ref="BT55:BT58"/>
    <mergeCell ref="BU55:BU58"/>
    <mergeCell ref="BI32:BI50"/>
    <mergeCell ref="BT32:BT50"/>
    <mergeCell ref="BU32:BU50"/>
    <mergeCell ref="BV32:BV50"/>
    <mergeCell ref="CG32:CG50"/>
    <mergeCell ref="CH32:CH50"/>
    <mergeCell ref="BV51:BV54"/>
    <mergeCell ref="CG51:CG54"/>
    <mergeCell ref="CH51:CH54"/>
    <mergeCell ref="AI51:AI54"/>
    <mergeCell ref="AT51:AT54"/>
    <mergeCell ref="AU51:AU54"/>
    <mergeCell ref="AV51:AV54"/>
    <mergeCell ref="BG51:BG54"/>
    <mergeCell ref="BH51:BH54"/>
    <mergeCell ref="BI51:BI54"/>
    <mergeCell ref="BT51:BT54"/>
    <mergeCell ref="BU51:BU54"/>
    <mergeCell ref="AI68:AI71"/>
    <mergeCell ref="AT68:AT69"/>
    <mergeCell ref="AU68:AU69"/>
    <mergeCell ref="AV68:AV69"/>
    <mergeCell ref="BG68:BG69"/>
    <mergeCell ref="BH68:BH69"/>
    <mergeCell ref="AI59:AI62"/>
    <mergeCell ref="AT59:AT62"/>
    <mergeCell ref="AU59:AU62"/>
    <mergeCell ref="AV59:AV62"/>
    <mergeCell ref="BG59:BG62"/>
    <mergeCell ref="BH59:BH62"/>
    <mergeCell ref="BV55:BV58"/>
    <mergeCell ref="CG55:CG58"/>
    <mergeCell ref="BI59:BI62"/>
    <mergeCell ref="BV78:BV79"/>
    <mergeCell ref="CG78:CG79"/>
    <mergeCell ref="CI68:CI71"/>
    <mergeCell ref="BI68:BI69"/>
    <mergeCell ref="BT68:BT71"/>
    <mergeCell ref="BU68:BU71"/>
    <mergeCell ref="BV68:BV71"/>
    <mergeCell ref="CG68:CG71"/>
    <mergeCell ref="CH68:CH71"/>
    <mergeCell ref="BI73:BI77"/>
    <mergeCell ref="BT73:BT77"/>
    <mergeCell ref="BU73:BU77"/>
    <mergeCell ref="BV73:BV77"/>
    <mergeCell ref="CG73:CG77"/>
    <mergeCell ref="CH73:CH77"/>
    <mergeCell ref="BV59:BV62"/>
    <mergeCell ref="CE59:CE62"/>
    <mergeCell ref="CF59:CF62"/>
    <mergeCell ref="CG59:CG62"/>
    <mergeCell ref="AI73:AI77"/>
    <mergeCell ref="AT73:AT77"/>
    <mergeCell ref="AU73:AU77"/>
    <mergeCell ref="AV73:AV77"/>
    <mergeCell ref="BG73:BG77"/>
    <mergeCell ref="BH73:BH77"/>
    <mergeCell ref="CH78:CH79"/>
    <mergeCell ref="CI78:CI79"/>
    <mergeCell ref="AI82:AI83"/>
    <mergeCell ref="AT82:AT83"/>
    <mergeCell ref="AU82:AU83"/>
    <mergeCell ref="AV82:AV83"/>
    <mergeCell ref="BG82:BG83"/>
    <mergeCell ref="BH82:BH83"/>
    <mergeCell ref="CI82:CI83"/>
    <mergeCell ref="BI82:BI83"/>
    <mergeCell ref="BT82:BT83"/>
    <mergeCell ref="BU82:BU83"/>
    <mergeCell ref="BV82:BV83"/>
    <mergeCell ref="CG82:CG83"/>
    <mergeCell ref="CH82:CH83"/>
    <mergeCell ref="AI78:AI79"/>
    <mergeCell ref="AT78:AT79"/>
    <mergeCell ref="AU78:AU79"/>
    <mergeCell ref="AV78:AV79"/>
    <mergeCell ref="BG78:BG79"/>
    <mergeCell ref="BH78:BH79"/>
    <mergeCell ref="BI78:BI79"/>
    <mergeCell ref="BT78:BT79"/>
    <mergeCell ref="BU78:BU79"/>
    <mergeCell ref="AI84:AI86"/>
    <mergeCell ref="AT84:AT86"/>
    <mergeCell ref="AU84:AU86"/>
    <mergeCell ref="AV84:AV86"/>
    <mergeCell ref="BG84:BG86"/>
    <mergeCell ref="BH84:BH86"/>
    <mergeCell ref="BI84:BI86"/>
    <mergeCell ref="BT84:BT86"/>
    <mergeCell ref="BU84:BU86"/>
    <mergeCell ref="AI87:AI92"/>
    <mergeCell ref="AT87:AT92"/>
    <mergeCell ref="AU87:AU92"/>
    <mergeCell ref="AV87:AV92"/>
    <mergeCell ref="BG87:BG98"/>
    <mergeCell ref="BH87:BH98"/>
    <mergeCell ref="CI87:CI92"/>
    <mergeCell ref="BI87:BI98"/>
    <mergeCell ref="BT87:BT98"/>
    <mergeCell ref="BU87:BU98"/>
    <mergeCell ref="BV87:BV98"/>
    <mergeCell ref="CG87:CG92"/>
    <mergeCell ref="CH87:CH92"/>
    <mergeCell ref="AU99:AU100"/>
    <mergeCell ref="AV99:AV100"/>
    <mergeCell ref="BG99:BG100"/>
    <mergeCell ref="BH99:BH100"/>
    <mergeCell ref="BI99:BI100"/>
    <mergeCell ref="BT99:BT100"/>
    <mergeCell ref="BU99:BU100"/>
    <mergeCell ref="BV99:BV100"/>
    <mergeCell ref="BV84:BV86"/>
    <mergeCell ref="AI107:AI109"/>
    <mergeCell ref="AT107:AT109"/>
    <mergeCell ref="AU107:AU109"/>
    <mergeCell ref="AV107:AV109"/>
    <mergeCell ref="BG107:BG109"/>
    <mergeCell ref="CG99:CG100"/>
    <mergeCell ref="CH99:CH100"/>
    <mergeCell ref="CI99:CI100"/>
    <mergeCell ref="AT104:AT105"/>
    <mergeCell ref="AU104:AU105"/>
    <mergeCell ref="AV104:AV105"/>
    <mergeCell ref="BG104:BG105"/>
    <mergeCell ref="BH104:BH105"/>
    <mergeCell ref="BI104:BI105"/>
    <mergeCell ref="BT104:BT105"/>
    <mergeCell ref="BH107:BH109"/>
    <mergeCell ref="BI107:BI109"/>
    <mergeCell ref="BT107:BT109"/>
    <mergeCell ref="BU107:BU109"/>
    <mergeCell ref="BV107:BV109"/>
    <mergeCell ref="CG107:CG109"/>
    <mergeCell ref="BU104:BU105"/>
    <mergeCell ref="BV104:BV105"/>
    <mergeCell ref="AT99:AT100"/>
    <mergeCell ref="AI124:AI126"/>
    <mergeCell ref="BT124:BT126"/>
    <mergeCell ref="BU124:BU126"/>
    <mergeCell ref="BV124:BV126"/>
    <mergeCell ref="BV111:BV112"/>
    <mergeCell ref="CG111:CG112"/>
    <mergeCell ref="CH111:CH112"/>
    <mergeCell ref="CI111:CI112"/>
    <mergeCell ref="AI119:AI122"/>
    <mergeCell ref="BT119:BT122"/>
    <mergeCell ref="BU119:BU122"/>
    <mergeCell ref="BV119:BV122"/>
    <mergeCell ref="CG119:CG126"/>
    <mergeCell ref="CH119:CH126"/>
    <mergeCell ref="AT111:AT112"/>
    <mergeCell ref="AU111:AU112"/>
    <mergeCell ref="AV111:AV112"/>
    <mergeCell ref="BT111:BT112"/>
    <mergeCell ref="BU111:BU112"/>
    <mergeCell ref="AI132:AI137"/>
    <mergeCell ref="AT132:AT137"/>
    <mergeCell ref="AU132:AU137"/>
    <mergeCell ref="AV132:AV137"/>
    <mergeCell ref="BG132:BG137"/>
    <mergeCell ref="AI128:AI131"/>
    <mergeCell ref="AT128:AT131"/>
    <mergeCell ref="AU128:AU131"/>
    <mergeCell ref="AV128:AV131"/>
    <mergeCell ref="BG128:BG131"/>
    <mergeCell ref="BH132:BH137"/>
    <mergeCell ref="BI132:BI137"/>
    <mergeCell ref="BT132:BT137"/>
    <mergeCell ref="BU132:BU137"/>
    <mergeCell ref="BV132:BV137"/>
    <mergeCell ref="CG132:CG137"/>
    <mergeCell ref="BU128:BU131"/>
    <mergeCell ref="BV128:BV131"/>
    <mergeCell ref="CG128:CG131"/>
    <mergeCell ref="BH128:BH131"/>
    <mergeCell ref="BI128:BI131"/>
    <mergeCell ref="BT128:BT131"/>
    <mergeCell ref="BU138:BU147"/>
    <mergeCell ref="BV138:BV147"/>
    <mergeCell ref="CG138:CG147"/>
    <mergeCell ref="CH138:CH147"/>
    <mergeCell ref="CI138:CI147"/>
    <mergeCell ref="AI149:AI150"/>
    <mergeCell ref="BT149:BT150"/>
    <mergeCell ref="BU149:BU150"/>
    <mergeCell ref="BV149:BV150"/>
    <mergeCell ref="CG149:CG150"/>
    <mergeCell ref="AI138:AI147"/>
    <mergeCell ref="AT138:AT147"/>
    <mergeCell ref="AU138:AU147"/>
    <mergeCell ref="AV138:AV147"/>
    <mergeCell ref="BG138:BG147"/>
    <mergeCell ref="BH138:BH147"/>
    <mergeCell ref="BI138:BI147"/>
    <mergeCell ref="BT138:BT147"/>
    <mergeCell ref="CH149:CH150"/>
    <mergeCell ref="AI157:AI160"/>
    <mergeCell ref="AT157:AT159"/>
    <mergeCell ref="AU157:AU159"/>
    <mergeCell ref="AV157:AV159"/>
    <mergeCell ref="BG157:BG160"/>
    <mergeCell ref="CH152:CH153"/>
    <mergeCell ref="CI152:CI153"/>
    <mergeCell ref="BG153:BG156"/>
    <mergeCell ref="BH153:BH156"/>
    <mergeCell ref="BI153:BI156"/>
    <mergeCell ref="AI154:AI156"/>
    <mergeCell ref="AT154:AT156"/>
    <mergeCell ref="AU154:AU156"/>
    <mergeCell ref="AV154:AV156"/>
    <mergeCell ref="CG154:CG156"/>
    <mergeCell ref="AI152:AI153"/>
    <mergeCell ref="AT152:AT153"/>
    <mergeCell ref="AU152:AU153"/>
    <mergeCell ref="AV152:AV153"/>
    <mergeCell ref="BT152:BT154"/>
    <mergeCell ref="BU152:BU154"/>
    <mergeCell ref="BV152:BV154"/>
    <mergeCell ref="CG152:CG153"/>
    <mergeCell ref="BH157:BH160"/>
    <mergeCell ref="BI157:BI160"/>
    <mergeCell ref="BT157:BT160"/>
    <mergeCell ref="BU157:BU160"/>
    <mergeCell ref="BV157:BV160"/>
    <mergeCell ref="CG159:CG160"/>
    <mergeCell ref="CH154:CH156"/>
    <mergeCell ref="CI154:CI156"/>
    <mergeCell ref="BT155:BT156"/>
    <mergeCell ref="BU155:BU156"/>
    <mergeCell ref="BV155:BV156"/>
    <mergeCell ref="CH159:CH160"/>
    <mergeCell ref="BU161:BU165"/>
    <mergeCell ref="BV161:BV165"/>
    <mergeCell ref="CG162:CG165"/>
    <mergeCell ref="CH162:CH165"/>
    <mergeCell ref="CI162:CI165"/>
    <mergeCell ref="AI166:AI167"/>
    <mergeCell ref="AT166:AT167"/>
    <mergeCell ref="AU166:AU167"/>
    <mergeCell ref="AV166:AV167"/>
    <mergeCell ref="BG166:BG167"/>
    <mergeCell ref="AI161:AI165"/>
    <mergeCell ref="AT161:AT165"/>
    <mergeCell ref="AU161:AU165"/>
    <mergeCell ref="AV161:AV165"/>
    <mergeCell ref="BG161:BG165"/>
    <mergeCell ref="BH161:BH165"/>
    <mergeCell ref="BI161:BI165"/>
    <mergeCell ref="BT161:BT165"/>
    <mergeCell ref="AI169:AI171"/>
    <mergeCell ref="AT169:AT171"/>
    <mergeCell ref="AU169:AU171"/>
    <mergeCell ref="AV169:AV171"/>
    <mergeCell ref="BG169:BG171"/>
    <mergeCell ref="BH169:BH171"/>
    <mergeCell ref="BI169:BI171"/>
    <mergeCell ref="BH166:BH167"/>
    <mergeCell ref="BI166:BI167"/>
    <mergeCell ref="BJ169:BJ171"/>
    <mergeCell ref="BT169:BT171"/>
    <mergeCell ref="BU169:BU171"/>
    <mergeCell ref="BV169:BV171"/>
    <mergeCell ref="CG169:CG171"/>
    <mergeCell ref="CH169:CH171"/>
    <mergeCell ref="CG166:CG167"/>
    <mergeCell ref="CH166:CH167"/>
    <mergeCell ref="CI166:CI167"/>
    <mergeCell ref="BJ166:BJ167"/>
    <mergeCell ref="BT166:BT167"/>
    <mergeCell ref="BU166:BU167"/>
    <mergeCell ref="BV166:BV167"/>
    <mergeCell ref="BU173:BU174"/>
    <mergeCell ref="BV173:BV174"/>
    <mergeCell ref="CG173:CG174"/>
    <mergeCell ref="CH173:CH174"/>
    <mergeCell ref="CI173:CI174"/>
    <mergeCell ref="AI175:AI176"/>
    <mergeCell ref="AT175:AT176"/>
    <mergeCell ref="AU175:AU176"/>
    <mergeCell ref="AV175:AV176"/>
    <mergeCell ref="BG175:BG176"/>
    <mergeCell ref="AI173:AI174"/>
    <mergeCell ref="AT173:AT174"/>
    <mergeCell ref="AU173:AU174"/>
    <mergeCell ref="AV173:AV174"/>
    <mergeCell ref="BG173:BG174"/>
    <mergeCell ref="BH173:BH174"/>
    <mergeCell ref="BI173:BI174"/>
    <mergeCell ref="BJ173:BJ174"/>
    <mergeCell ref="BT173:BT174"/>
    <mergeCell ref="CG175:CG176"/>
    <mergeCell ref="CH175:CH176"/>
    <mergeCell ref="CI175:CI176"/>
    <mergeCell ref="BH175:BH176"/>
    <mergeCell ref="BI175:BI176"/>
    <mergeCell ref="BJ175:BJ176"/>
    <mergeCell ref="BT175:BT176"/>
    <mergeCell ref="BU175:BU176"/>
    <mergeCell ref="BV175:BV176"/>
    <mergeCell ref="CG179:CG181"/>
    <mergeCell ref="CH179:CH181"/>
    <mergeCell ref="CI179:CI181"/>
    <mergeCell ref="AI182:AI184"/>
    <mergeCell ref="AT182:AT184"/>
    <mergeCell ref="AU182:AU184"/>
    <mergeCell ref="AV182:AV184"/>
    <mergeCell ref="BG182:BG184"/>
    <mergeCell ref="BH182:BH184"/>
    <mergeCell ref="BI182:BI184"/>
    <mergeCell ref="BH179:BH181"/>
    <mergeCell ref="BI179:BI181"/>
    <mergeCell ref="BJ179:BJ181"/>
    <mergeCell ref="BT179:BT181"/>
    <mergeCell ref="BU179:BU181"/>
    <mergeCell ref="BV179:BV181"/>
    <mergeCell ref="AI179:AI181"/>
    <mergeCell ref="AT179:AT181"/>
    <mergeCell ref="AU179:AU181"/>
    <mergeCell ref="AV179:AV181"/>
    <mergeCell ref="BG179:BG181"/>
    <mergeCell ref="AI187:AI189"/>
    <mergeCell ref="AT187:AT189"/>
    <mergeCell ref="AU187:AU189"/>
    <mergeCell ref="AV187:AV189"/>
    <mergeCell ref="BG187:BG189"/>
    <mergeCell ref="BH187:BH189"/>
    <mergeCell ref="BI187:BI189"/>
    <mergeCell ref="CI182:CI184"/>
    <mergeCell ref="AI185:AI186"/>
    <mergeCell ref="AT185:AT186"/>
    <mergeCell ref="BG185:BG186"/>
    <mergeCell ref="BH185:BH186"/>
    <mergeCell ref="BI185:BI186"/>
    <mergeCell ref="BJ185:BJ186"/>
    <mergeCell ref="BT185:BT186"/>
    <mergeCell ref="BU185:BU186"/>
    <mergeCell ref="BV185:BV186"/>
    <mergeCell ref="BJ182:BJ184"/>
    <mergeCell ref="BT182:BT184"/>
    <mergeCell ref="BU182:BU184"/>
    <mergeCell ref="BV182:BV184"/>
    <mergeCell ref="CG182:CG184"/>
    <mergeCell ref="CH182:CH184"/>
    <mergeCell ref="BJ187:BJ189"/>
    <mergeCell ref="BT187:BT189"/>
    <mergeCell ref="BU187:BU189"/>
    <mergeCell ref="BV187:BV189"/>
    <mergeCell ref="CG187:CG189"/>
    <mergeCell ref="CH187:CH189"/>
    <mergeCell ref="CG185:CG186"/>
    <mergeCell ref="CH185:CH186"/>
    <mergeCell ref="CI185:CI186"/>
    <mergeCell ref="S193:S211"/>
    <mergeCell ref="T193:T211"/>
    <mergeCell ref="U193:U211"/>
    <mergeCell ref="J193:J211"/>
    <mergeCell ref="K193:K211"/>
    <mergeCell ref="L193:L211"/>
    <mergeCell ref="M193:M211"/>
    <mergeCell ref="N193:N211"/>
    <mergeCell ref="O193:O211"/>
    <mergeCell ref="B193:B211"/>
    <mergeCell ref="E193:E211"/>
    <mergeCell ref="F193:F211"/>
    <mergeCell ref="G193:G211"/>
    <mergeCell ref="H193:H211"/>
    <mergeCell ref="I193:I211"/>
    <mergeCell ref="P193:P211"/>
    <mergeCell ref="Q193:Q211"/>
    <mergeCell ref="R193:R211"/>
    <mergeCell ref="AE193:AE211"/>
    <mergeCell ref="AF193:AF211"/>
    <mergeCell ref="AG193:AG211"/>
    <mergeCell ref="V193:V211"/>
    <mergeCell ref="W193:W211"/>
    <mergeCell ref="X193:X211"/>
    <mergeCell ref="Y193:Y211"/>
    <mergeCell ref="Z193:Z211"/>
    <mergeCell ref="AA193:AA211"/>
    <mergeCell ref="AB193:AB211"/>
    <mergeCell ref="AC193:AC211"/>
    <mergeCell ref="AD193:AD211"/>
    <mergeCell ref="AO193:AO211"/>
    <mergeCell ref="AP193:AP211"/>
    <mergeCell ref="AQ193:AQ211"/>
    <mergeCell ref="AR193:AR211"/>
    <mergeCell ref="AS193:AS211"/>
    <mergeCell ref="AT193:AT211"/>
    <mergeCell ref="AH193:AH211"/>
    <mergeCell ref="AI193:AI211"/>
    <mergeCell ref="AK193:AK211"/>
    <mergeCell ref="AL193:AL211"/>
    <mergeCell ref="AM193:AM211"/>
    <mergeCell ref="AN193:AN211"/>
    <mergeCell ref="BB193:BB211"/>
    <mergeCell ref="BC193:BC211"/>
    <mergeCell ref="BD193:BD211"/>
    <mergeCell ref="BE193:BE211"/>
    <mergeCell ref="BF193:BF211"/>
    <mergeCell ref="BG193:BG211"/>
    <mergeCell ref="AU193:AU211"/>
    <mergeCell ref="AV193:AV211"/>
    <mergeCell ref="AX193:AX211"/>
    <mergeCell ref="AY193:AY211"/>
    <mergeCell ref="AZ193:AZ211"/>
    <mergeCell ref="BA193:BA211"/>
    <mergeCell ref="BQ193:BQ211"/>
    <mergeCell ref="BR193:BR211"/>
    <mergeCell ref="BS193:BS211"/>
    <mergeCell ref="BX193:BX211"/>
    <mergeCell ref="BH193:BH211"/>
    <mergeCell ref="BI193:BI211"/>
    <mergeCell ref="BK193:BK211"/>
    <mergeCell ref="BL193:BL211"/>
    <mergeCell ref="BM193:BM211"/>
    <mergeCell ref="BN193:BN211"/>
    <mergeCell ref="L212:L223"/>
    <mergeCell ref="M212:M223"/>
    <mergeCell ref="N212:N223"/>
    <mergeCell ref="O212:O223"/>
    <mergeCell ref="P212:P223"/>
    <mergeCell ref="Q212:Q223"/>
    <mergeCell ref="CE193:CE211"/>
    <mergeCell ref="CF193:CF211"/>
    <mergeCell ref="B212:B223"/>
    <mergeCell ref="E212:E223"/>
    <mergeCell ref="F212:F223"/>
    <mergeCell ref="G212:G223"/>
    <mergeCell ref="H212:H223"/>
    <mergeCell ref="I212:I223"/>
    <mergeCell ref="J212:J223"/>
    <mergeCell ref="K212:K223"/>
    <mergeCell ref="BY193:BY211"/>
    <mergeCell ref="BZ193:BZ211"/>
    <mergeCell ref="CA193:CA211"/>
    <mergeCell ref="CB193:CB211"/>
    <mergeCell ref="CC193:CC211"/>
    <mergeCell ref="CD193:CD211"/>
    <mergeCell ref="BO193:BO211"/>
    <mergeCell ref="BP193:BP211"/>
    <mergeCell ref="X212:X223"/>
    <mergeCell ref="Y212:Y223"/>
    <mergeCell ref="Z212:Z223"/>
    <mergeCell ref="AA212:AA223"/>
    <mergeCell ref="AB212:AB223"/>
    <mergeCell ref="AC212:AC223"/>
    <mergeCell ref="R212:R223"/>
    <mergeCell ref="S212:S223"/>
    <mergeCell ref="T212:T223"/>
    <mergeCell ref="U212:U223"/>
    <mergeCell ref="V212:V223"/>
    <mergeCell ref="W212:W223"/>
    <mergeCell ref="AK212:AK223"/>
    <mergeCell ref="AL212:AL223"/>
    <mergeCell ref="AM212:AM223"/>
    <mergeCell ref="AN212:AN223"/>
    <mergeCell ref="AO212:AO223"/>
    <mergeCell ref="AP212:AP223"/>
    <mergeCell ref="AD212:AD223"/>
    <mergeCell ref="AE212:AE223"/>
    <mergeCell ref="AF212:AF223"/>
    <mergeCell ref="AG212:AG223"/>
    <mergeCell ref="AH212:AH223"/>
    <mergeCell ref="AI212:AI223"/>
    <mergeCell ref="AX212:AX223"/>
    <mergeCell ref="AY212:AY223"/>
    <mergeCell ref="AZ212:AZ223"/>
    <mergeCell ref="BA212:BA223"/>
    <mergeCell ref="BB212:BB223"/>
    <mergeCell ref="BC212:BC223"/>
    <mergeCell ref="AQ212:AQ223"/>
    <mergeCell ref="AR212:AR223"/>
    <mergeCell ref="AS212:AS223"/>
    <mergeCell ref="AT212:AT223"/>
    <mergeCell ref="AU212:AU223"/>
    <mergeCell ref="AV212:AV223"/>
    <mergeCell ref="BK212:BK223"/>
    <mergeCell ref="BL212:BL223"/>
    <mergeCell ref="BM212:BM223"/>
    <mergeCell ref="BN212:BN223"/>
    <mergeCell ref="BO212:BO223"/>
    <mergeCell ref="BP212:BP223"/>
    <mergeCell ref="BD212:BD223"/>
    <mergeCell ref="BE212:BE223"/>
    <mergeCell ref="BF212:BF223"/>
    <mergeCell ref="BG212:BG223"/>
    <mergeCell ref="BH212:BH223"/>
    <mergeCell ref="BI212:BI223"/>
    <mergeCell ref="CA212:CA223"/>
    <mergeCell ref="CB212:CB223"/>
    <mergeCell ref="CC212:CC223"/>
    <mergeCell ref="CD212:CD223"/>
    <mergeCell ref="CE212:CE223"/>
    <mergeCell ref="CF212:CF223"/>
    <mergeCell ref="BQ212:BQ223"/>
    <mergeCell ref="BR212:BR223"/>
    <mergeCell ref="BS212:BS223"/>
    <mergeCell ref="BX212:BX223"/>
    <mergeCell ref="BY212:BY223"/>
    <mergeCell ref="BZ212:BZ223"/>
    <mergeCell ref="J224:J228"/>
    <mergeCell ref="K224:K228"/>
    <mergeCell ref="L224:L228"/>
    <mergeCell ref="M224:M228"/>
    <mergeCell ref="N224:N228"/>
    <mergeCell ref="O224:O228"/>
    <mergeCell ref="B224:B228"/>
    <mergeCell ref="E224:E228"/>
    <mergeCell ref="F224:F228"/>
    <mergeCell ref="G224:G228"/>
    <mergeCell ref="H224:H228"/>
    <mergeCell ref="I224:I228"/>
    <mergeCell ref="V224:V228"/>
    <mergeCell ref="W224:W228"/>
    <mergeCell ref="X224:X228"/>
    <mergeCell ref="Y224:Y228"/>
    <mergeCell ref="Z224:Z228"/>
    <mergeCell ref="AA224:AA228"/>
    <mergeCell ref="P224:P228"/>
    <mergeCell ref="Q224:Q228"/>
    <mergeCell ref="R224:R228"/>
    <mergeCell ref="S224:S228"/>
    <mergeCell ref="T224:T228"/>
    <mergeCell ref="U224:U228"/>
    <mergeCell ref="AH224:AH228"/>
    <mergeCell ref="AI224:AI228"/>
    <mergeCell ref="AK224:AK228"/>
    <mergeCell ref="AL224:AL228"/>
    <mergeCell ref="AM224:AM228"/>
    <mergeCell ref="AN224:AN228"/>
    <mergeCell ref="AB224:AB228"/>
    <mergeCell ref="AC224:AC228"/>
    <mergeCell ref="AD224:AD228"/>
    <mergeCell ref="AE224:AE228"/>
    <mergeCell ref="AF224:AF228"/>
    <mergeCell ref="AG224:AG228"/>
    <mergeCell ref="AU224:AU228"/>
    <mergeCell ref="AV224:AV228"/>
    <mergeCell ref="AX224:AX228"/>
    <mergeCell ref="AY224:AY228"/>
    <mergeCell ref="AZ224:AZ228"/>
    <mergeCell ref="BA224:BA228"/>
    <mergeCell ref="AO224:AO228"/>
    <mergeCell ref="AP224:AP228"/>
    <mergeCell ref="AQ224:AQ228"/>
    <mergeCell ref="AR224:AR228"/>
    <mergeCell ref="AS224:AS228"/>
    <mergeCell ref="AT224:AT228"/>
    <mergeCell ref="BL224:BL228"/>
    <mergeCell ref="BM224:BM228"/>
    <mergeCell ref="BN224:BN228"/>
    <mergeCell ref="BB224:BB228"/>
    <mergeCell ref="BC224:BC228"/>
    <mergeCell ref="BD224:BD228"/>
    <mergeCell ref="BE224:BE228"/>
    <mergeCell ref="BF224:BF228"/>
    <mergeCell ref="BG224:BG228"/>
    <mergeCell ref="CE224:CE228"/>
    <mergeCell ref="CF224:CF228"/>
    <mergeCell ref="AI229:AI230"/>
    <mergeCell ref="BG229:BG230"/>
    <mergeCell ref="BH229:BH230"/>
    <mergeCell ref="BI229:BI230"/>
    <mergeCell ref="BT229:BT230"/>
    <mergeCell ref="BU229:BU230"/>
    <mergeCell ref="BV229:BV230"/>
    <mergeCell ref="BY224:BY228"/>
    <mergeCell ref="BZ224:BZ228"/>
    <mergeCell ref="CA224:CA228"/>
    <mergeCell ref="CB224:CB228"/>
    <mergeCell ref="CC224:CC228"/>
    <mergeCell ref="CD224:CD228"/>
    <mergeCell ref="BO224:BO228"/>
    <mergeCell ref="BP224:BP228"/>
    <mergeCell ref="BQ224:BQ228"/>
    <mergeCell ref="BR224:BR228"/>
    <mergeCell ref="BS224:BS228"/>
    <mergeCell ref="BX224:BX228"/>
    <mergeCell ref="BH224:BH228"/>
    <mergeCell ref="BI224:BI228"/>
    <mergeCell ref="BK224:BK228"/>
    <mergeCell ref="CG229:CG230"/>
    <mergeCell ref="CH229:CH230"/>
    <mergeCell ref="CI229:CI230"/>
    <mergeCell ref="BG231:BG232"/>
    <mergeCell ref="BH231:BH232"/>
    <mergeCell ref="BI231:BI232"/>
    <mergeCell ref="BT231:BT232"/>
    <mergeCell ref="BU231:BU232"/>
    <mergeCell ref="BV231:BV232"/>
    <mergeCell ref="CG231:CG232"/>
    <mergeCell ref="CH231:CH232"/>
    <mergeCell ref="CI231:CI232"/>
    <mergeCell ref="CK5:CL5"/>
    <mergeCell ref="CK6:CL6"/>
    <mergeCell ref="CL193:CL211"/>
    <mergeCell ref="CK193:CK211"/>
    <mergeCell ref="CI187:CI189"/>
    <mergeCell ref="CI169:CI171"/>
    <mergeCell ref="CI159:CI160"/>
    <mergeCell ref="CI149:CI150"/>
    <mergeCell ref="CI73:CI77"/>
    <mergeCell ref="CI23:CI25"/>
    <mergeCell ref="CI59:CI62"/>
    <mergeCell ref="CI55:CI58"/>
    <mergeCell ref="CI19:CI22"/>
    <mergeCell ref="BX5:CI5"/>
    <mergeCell ref="CG8:CG9"/>
    <mergeCell ref="CH8:CH9"/>
    <mergeCell ref="CI8:CI9"/>
    <mergeCell ref="CG191:CG192"/>
    <mergeCell ref="CH191:CH192"/>
    <mergeCell ref="CI191:CI192"/>
    <mergeCell ref="CG104:CG105"/>
    <mergeCell ref="CI104:CI105"/>
    <mergeCell ref="CG84:CG86"/>
    <mergeCell ref="CH84:CH86"/>
    <mergeCell ref="CL212:CL223"/>
    <mergeCell ref="CK212:CK223"/>
    <mergeCell ref="CL224:CL228"/>
    <mergeCell ref="CK224:CK228"/>
    <mergeCell ref="CK9:CK10"/>
    <mergeCell ref="CH132:CH137"/>
    <mergeCell ref="CI132:CI137"/>
    <mergeCell ref="CH128:CH131"/>
    <mergeCell ref="CI128:CI131"/>
    <mergeCell ref="CI119:CI126"/>
    <mergeCell ref="CH107:CH108"/>
    <mergeCell ref="CI107:CI108"/>
    <mergeCell ref="CH104:CH105"/>
    <mergeCell ref="CH59:CH62"/>
    <mergeCell ref="CH55:CH58"/>
    <mergeCell ref="CI32:CI50"/>
    <mergeCell ref="CI51:CI54"/>
    <mergeCell ref="CL9:CL10"/>
    <mergeCell ref="CI84:CI86"/>
  </mergeCells>
  <conditionalFormatting sqref="AK232:AK234 AN232:AN234 BA73:BA100 AN73:AN107 CA101:CA102 AN109:AN110 BA104:BA117 AN116 BN99:BN126 AK117:AN126 CA114:CA126 AX128:AX130 BA127:BA148 AX132:AX134 BN178:BN180 BK180 BK181:BN182 BA161:BA192">
    <cfRule type="containsText" dxfId="1422" priority="1710" operator="containsText" text="Medio">
      <formula>NOT(ISERROR(SEARCH("Medio",AK73)))</formula>
    </cfRule>
    <cfRule type="containsText" dxfId="1421" priority="1711" operator="containsText" text="Satisfactorio">
      <formula>NOT(ISERROR(SEARCH("Satisfactorio",AK73)))</formula>
    </cfRule>
  </conditionalFormatting>
  <conditionalFormatting sqref="AK232:AK234 AN232:AP234 BN11:BN18 BN9:BO9 CB32:CB34 CD32:CD50 BA73:BB100 CA53:CA88 AN73:AO107 CA101:CB102 AN109:AO110 BA104:BB117 AN116:AO116 BN99:BN126 AK117:AO126 CA114:CB126 CA127 BN128 BO11:BO145 BD72:BD148 AX128:AX134 BA127:BB148 CB127:CB148 BX128:CA132 BN178:BO180 BK180 BK181:BO182 BX172:BZ186 AO152:AO190 BA161:BB192 CB172:CB190 CA172:CA192 BO187:BO189">
    <cfRule type="containsText" dxfId="1420" priority="1712" operator="containsText" text="Satisfactorio">
      <formula>NOT(ISERROR(SEARCH("Satisfactorio",AK9)))</formula>
    </cfRule>
  </conditionalFormatting>
  <conditionalFormatting sqref="AK12:AM15">
    <cfRule type="containsText" dxfId="1419" priority="1615" operator="containsText" text="Medio">
      <formula>NOT(ISERROR(SEARCH("Medio",AK12)))</formula>
    </cfRule>
    <cfRule type="containsText" dxfId="1418" priority="1616" operator="containsText" text="Satisfactorio">
      <formula>NOT(ISERROR(SEARCH("Satisfactorio",AK12)))</formula>
    </cfRule>
  </conditionalFormatting>
  <conditionalFormatting sqref="AK55:AM67 BD19:BD69 AX73:AZ77 AK99:AM103 BD152:BD189">
    <cfRule type="containsText" dxfId="1417" priority="1389" operator="containsText" text="Satisfactorio">
      <formula>NOT(ISERROR(SEARCH("Satisfactorio",AK19)))</formula>
    </cfRule>
    <cfRule type="containsText" dxfId="1416" priority="1390" operator="containsText" text="Medio">
      <formula>NOT(ISERROR(SEARCH("Medio",AK19)))</formula>
    </cfRule>
    <cfRule type="containsText" dxfId="1415" priority="1391" operator="containsText" text="Satisfactorio">
      <formula>NOT(ISERROR(SEARCH("Satisfactorio",AK19)))</formula>
    </cfRule>
  </conditionalFormatting>
  <conditionalFormatting sqref="AK68:AM72">
    <cfRule type="containsText" dxfId="1414" priority="1421" operator="containsText" text="Satisfactorio">
      <formula>NOT(ISERROR(SEARCH("Satisfactorio",AK68)))</formula>
    </cfRule>
    <cfRule type="containsText" dxfId="1413" priority="1422" operator="containsText" text="Medio">
      <formula>NOT(ISERROR(SEARCH("Medio",AK68)))</formula>
    </cfRule>
    <cfRule type="containsText" dxfId="1412" priority="1423" operator="containsText" text="Satisfactorio">
      <formula>NOT(ISERROR(SEARCH("Satisfactorio",AK68)))</formula>
    </cfRule>
  </conditionalFormatting>
  <conditionalFormatting sqref="AK73:AM77">
    <cfRule type="containsText" dxfId="1411" priority="1746" operator="containsText" text="Satisfactorio">
      <formula>NOT(ISERROR(SEARCH("Satisfactorio",AK73)))</formula>
    </cfRule>
    <cfRule type="containsText" dxfId="1410" priority="1747" operator="containsText" text="Medio">
      <formula>NOT(ISERROR(SEARCH("Medio",AK73)))</formula>
    </cfRule>
    <cfRule type="containsText" dxfId="1409" priority="1748" operator="containsText" text="Satisfactorio">
      <formula>NOT(ISERROR(SEARCH("Satisfactorio",AK73)))</formula>
    </cfRule>
  </conditionalFormatting>
  <conditionalFormatting sqref="AK27:AN28">
    <cfRule type="containsText" dxfId="1408" priority="1761" operator="containsText" text="Medio">
      <formula>NOT(ISERROR(SEARCH("Medio",AK27)))</formula>
    </cfRule>
    <cfRule type="containsText" dxfId="1407" priority="1762" operator="containsText" text="Satisfactorio">
      <formula>NOT(ISERROR(SEARCH("Satisfactorio",AK27)))</formula>
    </cfRule>
  </conditionalFormatting>
  <conditionalFormatting sqref="AK29:AN29">
    <cfRule type="containsText" dxfId="1406" priority="1430" operator="containsText" text="Medio">
      <formula>NOT(ISERROR(SEARCH("Medio",AK29)))</formula>
    </cfRule>
    <cfRule type="containsText" dxfId="1405" priority="1431" operator="containsText" text="Satisfactorio">
      <formula>NOT(ISERROR(SEARCH("Satisfactorio",AK29)))</formula>
    </cfRule>
  </conditionalFormatting>
  <conditionalFormatting sqref="AK51:AN54">
    <cfRule type="containsText" dxfId="1404" priority="1758" operator="containsText" text="Medio">
      <formula>NOT(ISERROR(SEARCH("Medio",AK51)))</formula>
    </cfRule>
    <cfRule type="containsText" dxfId="1403" priority="1759" operator="containsText" text="Satisfactorio">
      <formula>NOT(ISERROR(SEARCH("Satisfactorio",AK51)))</formula>
    </cfRule>
  </conditionalFormatting>
  <conditionalFormatting sqref="AK108:AN108 AK111:AN115">
    <cfRule type="containsText" dxfId="1402" priority="1755" operator="containsText" text="Medio">
      <formula>NOT(ISERROR(SEARCH("Medio",AK108)))</formula>
    </cfRule>
    <cfRule type="containsText" dxfId="1401" priority="1756" operator="containsText" text="Satisfactorio">
      <formula>NOT(ISERROR(SEARCH("Satisfactorio",AK108)))</formula>
    </cfRule>
  </conditionalFormatting>
  <conditionalFormatting sqref="AK190:AN190">
    <cfRule type="containsText" dxfId="1400" priority="1411" operator="containsText" text="Satisfactorio">
      <formula>NOT(ISERROR(SEARCH("Satisfactorio",AK190)))</formula>
    </cfRule>
    <cfRule type="containsText" dxfId="1399" priority="1412" operator="containsText" text="Medio">
      <formula>NOT(ISERROR(SEARCH("Medio",AK190)))</formula>
    </cfRule>
    <cfRule type="containsText" dxfId="1398" priority="1413" operator="containsText" text="Satisfactorio">
      <formula>NOT(ISERROR(SEARCH("Satisfactorio",AK190)))</formula>
    </cfRule>
  </conditionalFormatting>
  <conditionalFormatting sqref="AK191:AN193">
    <cfRule type="containsText" dxfId="1397" priority="1409" operator="containsText" text="Medio">
      <formula>NOT(ISERROR(SEARCH("Medio",AK191)))</formula>
    </cfRule>
    <cfRule type="containsText" dxfId="1396" priority="1410" operator="containsText" text="Satisfactorio">
      <formula>NOT(ISERROR(SEARCH("Satisfactorio",AK191)))</formula>
    </cfRule>
  </conditionalFormatting>
  <conditionalFormatting sqref="AK212:AN212">
    <cfRule type="containsText" dxfId="1395" priority="1735" operator="containsText" text="Medio">
      <formula>NOT(ISERROR(SEARCH("Medio",AK212)))</formula>
    </cfRule>
    <cfRule type="containsText" dxfId="1394" priority="1736" operator="containsText" text="Satisfactorio">
      <formula>NOT(ISERROR(SEARCH("Satisfactorio",AK212)))</formula>
    </cfRule>
  </conditionalFormatting>
  <conditionalFormatting sqref="AK224:AN224">
    <cfRule type="containsText" dxfId="1393" priority="1728" operator="containsText" text="Medio">
      <formula>NOT(ISERROR(SEARCH("Medio",AK224)))</formula>
    </cfRule>
    <cfRule type="containsText" dxfId="1392" priority="1729" operator="containsText" text="Satisfactorio">
      <formula>NOT(ISERROR(SEARCH("Satisfactorio",AK224)))</formula>
    </cfRule>
  </conditionalFormatting>
  <conditionalFormatting sqref="AK229:AN231">
    <cfRule type="containsText" dxfId="1391" priority="1718" operator="containsText" text="Medio">
      <formula>NOT(ISERROR(SEARCH("Medio",AK229)))</formula>
    </cfRule>
    <cfRule type="containsText" dxfId="1390" priority="1719" operator="containsText" text="Satisfactorio">
      <formula>NOT(ISERROR(SEARCH("Satisfactorio",AK229)))</formula>
    </cfRule>
  </conditionalFormatting>
  <conditionalFormatting sqref="AK12:AO15 AN18:AN19">
    <cfRule type="containsText" dxfId="1389" priority="1614" operator="containsText" text="Satisfactorio">
      <formula>NOT(ISERROR(SEARCH("Satisfactorio",AK12)))</formula>
    </cfRule>
  </conditionalFormatting>
  <conditionalFormatting sqref="AK27:AO28">
    <cfRule type="containsText" dxfId="1388" priority="1760" operator="containsText" text="Satisfactorio">
      <formula>NOT(ISERROR(SEARCH("Satisfactorio",AK27)))</formula>
    </cfRule>
  </conditionalFormatting>
  <conditionalFormatting sqref="AK29:AO29">
    <cfRule type="containsText" dxfId="1387" priority="1429" operator="containsText" text="Satisfactorio">
      <formula>NOT(ISERROR(SEARCH("Satisfactorio",AK29)))</formula>
    </cfRule>
  </conditionalFormatting>
  <conditionalFormatting sqref="AK51:AO54">
    <cfRule type="containsText" dxfId="1386" priority="1757" operator="containsText" text="Satisfactorio">
      <formula>NOT(ISERROR(SEARCH("Satisfactorio",AK51)))</formula>
    </cfRule>
  </conditionalFormatting>
  <conditionalFormatting sqref="AK108:AO108 AK111:AO115">
    <cfRule type="containsText" dxfId="1385" priority="1754" operator="containsText" text="Satisfactorio">
      <formula>NOT(ISERROR(SEARCH("Satisfactorio",AK108)))</formula>
    </cfRule>
  </conditionalFormatting>
  <conditionalFormatting sqref="AK191:AO193">
    <cfRule type="containsText" dxfId="1384" priority="1408" operator="containsText" text="Satisfactorio">
      <formula>NOT(ISERROR(SEARCH("Satisfactorio",AK191)))</formula>
    </cfRule>
  </conditionalFormatting>
  <conditionalFormatting sqref="AK212:AO212">
    <cfRule type="containsText" dxfId="1383" priority="1732" operator="containsText" text="Satisfactorio">
      <formula>NOT(ISERROR(SEARCH("Satisfactorio",AK212)))</formula>
    </cfRule>
  </conditionalFormatting>
  <conditionalFormatting sqref="AK224:AO224">
    <cfRule type="containsText" dxfId="1382" priority="1725" operator="containsText" text="Satisfactorio">
      <formula>NOT(ISERROR(SEARCH("Satisfactorio",AK224)))</formula>
    </cfRule>
  </conditionalFormatting>
  <conditionalFormatting sqref="AK229:AO231">
    <cfRule type="containsText" dxfId="1381" priority="1720" operator="containsText" text="Satisfactorio">
      <formula>NOT(ISERROR(SEARCH("Satisfactorio",AK229)))</formula>
    </cfRule>
  </conditionalFormatting>
  <conditionalFormatting sqref="AK229:AU229 AK230:AO231">
    <cfRule type="containsText" dxfId="1380" priority="1717" operator="containsText" text="Satisfactorio">
      <formula>NOT(ISERROR(SEARCH("Satisfactorio",AK229)))</formula>
    </cfRule>
  </conditionalFormatting>
  <conditionalFormatting sqref="AL70:AM71 BB23:BB100 CB63:CB77 AO51:AO126 BB104:BB148 BO166:BO183 AO152:AO193 BB152:BB192 BO185:BO189">
    <cfRule type="containsText" dxfId="1379" priority="1419" operator="containsText" text="Bajo">
      <formula>NOT(ISERROR(SEARCH("Bajo",AL23)))</formula>
    </cfRule>
    <cfRule type="containsText" dxfId="1378" priority="1420" operator="containsText" text="Medio">
      <formula>NOT(ISERROR(SEARCH("Medio",AL23)))</formula>
    </cfRule>
  </conditionalFormatting>
  <conditionalFormatting sqref="AL232:AM232">
    <cfRule type="containsText" dxfId="1377" priority="1695" operator="containsText" text="Medio">
      <formula>NOT(ISERROR(SEARCH("Medio",AL232)))</formula>
    </cfRule>
    <cfRule type="containsText" dxfId="1376" priority="1696" operator="containsText" text="Satisfactorio">
      <formula>NOT(ISERROR(SEARCH("Satisfactorio",AL232)))</formula>
    </cfRule>
    <cfRule type="containsText" dxfId="1375" priority="1697" operator="containsText" text="Satisfactorio">
      <formula>NOT(ISERROR(SEARCH("Satisfactorio",AL232)))</formula>
    </cfRule>
  </conditionalFormatting>
  <conditionalFormatting sqref="AL232:AM233">
    <cfRule type="containsText" dxfId="1374" priority="1694" operator="containsText" text="Satisfactorio">
      <formula>NOT(ISERROR(SEARCH("Satisfactorio",AL232)))</formula>
    </cfRule>
  </conditionalFormatting>
  <conditionalFormatting sqref="AL233:AM233">
    <cfRule type="containsText" dxfId="1373" priority="1692" operator="containsText" text="Medio">
      <formula>NOT(ISERROR(SEARCH("Medio",AL233)))</formula>
    </cfRule>
    <cfRule type="containsText" dxfId="1372" priority="1693" operator="containsText" text="Satisfactorio">
      <formula>NOT(ISERROR(SEARCH("Satisfactorio",AL233)))</formula>
    </cfRule>
  </conditionalFormatting>
  <conditionalFormatting sqref="AL233:AM234">
    <cfRule type="containsText" dxfId="1371" priority="1691" operator="containsText" text="Satisfactorio">
      <formula>NOT(ISERROR(SEARCH("Satisfactorio",AL233)))</formula>
    </cfRule>
  </conditionalFormatting>
  <conditionalFormatting sqref="AL234:AM234">
    <cfRule type="containsText" dxfId="1370" priority="1688" operator="containsText" text="Satisfactorio">
      <formula>NOT(ISERROR(SEARCH("Satisfactorio",AL234)))</formula>
    </cfRule>
    <cfRule type="containsText" dxfId="1369" priority="1689" operator="containsText" text="Medio">
      <formula>NOT(ISERROR(SEARCH("Medio",AL234)))</formula>
    </cfRule>
    <cfRule type="containsText" dxfId="1368" priority="1690" operator="containsText" text="Satisfactorio">
      <formula>NOT(ISERROR(SEARCH("Satisfactorio",AL234)))</formula>
    </cfRule>
  </conditionalFormatting>
  <conditionalFormatting sqref="AN12:AN15 AN18:AN19">
    <cfRule type="containsText" dxfId="1367" priority="1608" operator="containsText" text="Medio">
      <formula>NOT(ISERROR(SEARCH("Medio",AN12)))</formula>
    </cfRule>
    <cfRule type="containsText" dxfId="1366" priority="1609" operator="containsText" text="Satisfactorio">
      <formula>NOT(ISERROR(SEARCH("Satisfactorio",AN12)))</formula>
    </cfRule>
    <cfRule type="containsText" dxfId="1365" priority="1610" operator="containsText" text="Medio">
      <formula>NOT(ISERROR(SEARCH("Medio",AN12)))</formula>
    </cfRule>
    <cfRule type="containsText" dxfId="1364" priority="1611" operator="containsText" text="Satisfactorio">
      <formula>NOT(ISERROR(SEARCH("Satisfactorio",AN12)))</formula>
    </cfRule>
    <cfRule type="containsText" dxfId="1363" priority="1612" operator="containsText" text="Medio">
      <formula>NOT(ISERROR(SEARCH("Medio",AN12)))</formula>
    </cfRule>
    <cfRule type="containsText" dxfId="1362" priority="1613" operator="containsText" text="Satisfactorio">
      <formula>NOT(ISERROR(SEARCH("Satisfactorio",AN12)))</formula>
    </cfRule>
  </conditionalFormatting>
  <conditionalFormatting sqref="AN12:AN19">
    <cfRule type="containsText" dxfId="1361" priority="1597" operator="containsText" text="Medio">
      <formula>NOT(ISERROR(SEARCH("Medio",AN12)))</formula>
    </cfRule>
    <cfRule type="containsText" dxfId="1360" priority="1598" operator="containsText" text="Satisfactorio">
      <formula>NOT(ISERROR(SEARCH("Satisfactorio",AN12)))</formula>
    </cfRule>
  </conditionalFormatting>
  <conditionalFormatting sqref="AN16:AN17">
    <cfRule type="containsText" dxfId="1359" priority="1590" operator="containsText" text="Medio">
      <formula>NOT(ISERROR(SEARCH("Medio",AN16)))</formula>
    </cfRule>
    <cfRule type="containsText" dxfId="1358" priority="1591" operator="containsText" text="Satisfactorio">
      <formula>NOT(ISERROR(SEARCH("Satisfactorio",AN16)))</formula>
    </cfRule>
    <cfRule type="containsText" dxfId="1357" priority="1592" operator="containsText" text="Medio">
      <formula>NOT(ISERROR(SEARCH("Medio",AN16)))</formula>
    </cfRule>
    <cfRule type="containsText" dxfId="1356" priority="1593" operator="containsText" text="Satisfactorio">
      <formula>NOT(ISERROR(SEARCH("Satisfactorio",AN16)))</formula>
    </cfRule>
    <cfRule type="containsText" dxfId="1355" priority="1595" operator="containsText" text="Medio">
      <formula>NOT(ISERROR(SEARCH("Medio",AN16)))</formula>
    </cfRule>
    <cfRule type="containsText" dxfId="1354" priority="1596" operator="containsText" text="Satisfactorio">
      <formula>NOT(ISERROR(SEARCH("Satisfactorio",AN16)))</formula>
    </cfRule>
    <cfRule type="containsText" dxfId="1353" priority="1599" operator="containsText" text="Satisfactorio">
      <formula>NOT(ISERROR(SEARCH("Satisfactorio",AN16)))</formula>
    </cfRule>
  </conditionalFormatting>
  <conditionalFormatting sqref="AN23:AN26">
    <cfRule type="containsText" dxfId="1352" priority="1705" operator="containsText" text="Medio">
      <formula>NOT(ISERROR(SEARCH("Medio",AN23)))</formula>
    </cfRule>
    <cfRule type="containsText" dxfId="1351" priority="1706" operator="containsText" text="Satisfactorio">
      <formula>NOT(ISERROR(SEARCH("Satisfactorio",AN23)))</formula>
    </cfRule>
  </conditionalFormatting>
  <conditionalFormatting sqref="AN55:AN72">
    <cfRule type="containsText" dxfId="1350" priority="1752" operator="containsText" text="Medio">
      <formula>NOT(ISERROR(SEARCH("Medio",AN55)))</formula>
    </cfRule>
    <cfRule type="containsText" dxfId="1349" priority="1753" operator="containsText" text="Satisfactorio">
      <formula>NOT(ISERROR(SEARCH("Satisfactorio",AN55)))</formula>
    </cfRule>
  </conditionalFormatting>
  <conditionalFormatting sqref="AK77">
    <cfRule type="containsText" dxfId="1348" priority="1744" operator="containsText" text="Medio">
      <formula>NOT(ISERROR(SEARCH("Medio",AK77)))</formula>
    </cfRule>
    <cfRule type="containsText" dxfId="1347" priority="1745" operator="containsText" text="Satisfactorio">
      <formula>NOT(ISERROR(SEARCH("Satisfactorio",AK77)))</formula>
    </cfRule>
  </conditionalFormatting>
  <conditionalFormatting sqref="AN212">
    <cfRule type="containsText" dxfId="1346" priority="1733" operator="containsText" text="Medio">
      <formula>NOT(ISERROR(SEARCH("Medio",AN212)))</formula>
    </cfRule>
    <cfRule type="containsText" dxfId="1345" priority="1734" operator="containsText" text="Satisfactorio">
      <formula>NOT(ISERROR(SEARCH("Satisfactorio",AN212)))</formula>
    </cfRule>
  </conditionalFormatting>
  <conditionalFormatting sqref="AN224">
    <cfRule type="containsText" dxfId="1344" priority="1726" operator="containsText" text="Medio">
      <formula>NOT(ISERROR(SEARCH("Medio",AN224)))</formula>
    </cfRule>
    <cfRule type="containsText" dxfId="1343" priority="1727" operator="containsText" text="Satisfactorio">
      <formula>NOT(ISERROR(SEARCH("Satisfactorio",AN224)))</formula>
    </cfRule>
  </conditionalFormatting>
  <conditionalFormatting sqref="AN229:AN231">
    <cfRule type="containsText" dxfId="1342" priority="1721" operator="containsText" text="Medio">
      <formula>NOT(ISERROR(SEARCH("Medio",AN229)))</formula>
    </cfRule>
    <cfRule type="containsText" dxfId="1341" priority="1722" operator="containsText" text="Satisfactorio">
      <formula>NOT(ISERROR(SEARCH("Satisfactorio",AN229)))</formula>
    </cfRule>
  </conditionalFormatting>
  <conditionalFormatting sqref="AN232:AN234">
    <cfRule type="containsText" dxfId="1340" priority="1713" operator="containsText" text="Medio">
      <formula>NOT(ISERROR(SEARCH("Medio",AN232)))</formula>
    </cfRule>
    <cfRule type="containsText" dxfId="1339" priority="1714" operator="containsText" text="Satisfactorio">
      <formula>NOT(ISERROR(SEARCH("Satisfactorio",AN232)))</formula>
    </cfRule>
  </conditionalFormatting>
  <conditionalFormatting sqref="AN17:AO17">
    <cfRule type="containsText" dxfId="1338" priority="1594" operator="containsText" text="Satisfactorio">
      <formula>NOT(ISERROR(SEARCH("Satisfactorio",AN17)))</formula>
    </cfRule>
  </conditionalFormatting>
  <conditionalFormatting sqref="AN23:AO26">
    <cfRule type="containsText" dxfId="1337" priority="1704" operator="containsText" text="Satisfactorio">
      <formula>NOT(ISERROR(SEARCH("Satisfactorio",AN23)))</formula>
    </cfRule>
  </conditionalFormatting>
  <conditionalFormatting sqref="AN55:AO72">
    <cfRule type="containsText" dxfId="1336" priority="1743" operator="containsText" text="Satisfactorio">
      <formula>NOT(ISERROR(SEARCH("Satisfactorio",AN55)))</formula>
    </cfRule>
  </conditionalFormatting>
  <conditionalFormatting sqref="AK232:AK234 AN232:AO234">
    <cfRule type="containsText" dxfId="1335" priority="1709" operator="containsText" text="Satisfactorio">
      <formula>NOT(ISERROR(SEARCH("Satisfactorio",AK232)))</formula>
    </cfRule>
  </conditionalFormatting>
  <conditionalFormatting sqref="AO8:AO9">
    <cfRule type="containsText" dxfId="1334" priority="1701" operator="containsText" text="Bajo">
      <formula>NOT(ISERROR(SEARCH("Bajo",AO8)))</formula>
    </cfRule>
    <cfRule type="containsText" dxfId="1333" priority="1702" operator="containsText" text="Medio">
      <formula>NOT(ISERROR(SEARCH("Medio",AO8)))</formula>
    </cfRule>
    <cfRule type="containsText" dxfId="1332" priority="1703" operator="containsText" text="Satisfactorio">
      <formula>NOT(ISERROR(SEARCH("Satisfactorio",AO8)))</formula>
    </cfRule>
  </conditionalFormatting>
  <conditionalFormatting sqref="AO12:AO17">
    <cfRule type="containsText" dxfId="1331" priority="1600" operator="containsText" text="Bajo">
      <formula>NOT(ISERROR(SEARCH("Bajo",AO12)))</formula>
    </cfRule>
    <cfRule type="containsText" dxfId="1330" priority="1601" operator="containsText" text="Medio">
      <formula>NOT(ISERROR(SEARCH("Medio",AO12)))</formula>
    </cfRule>
  </conditionalFormatting>
  <conditionalFormatting sqref="AO16">
    <cfRule type="containsText" dxfId="1329" priority="1602" operator="containsText" text="Satisfactorio">
      <formula>NOT(ISERROR(SEARCH("Satisfactorio",AO16)))</formula>
    </cfRule>
  </conditionalFormatting>
  <conditionalFormatting sqref="AO17">
    <cfRule type="containsText" dxfId="1328" priority="1589" operator="containsText" text="Satisfactorio">
      <formula>NOT(ISERROR(SEARCH("Satisfactorio",AO17)))</formula>
    </cfRule>
  </conditionalFormatting>
  <conditionalFormatting sqref="AO23:AO29">
    <cfRule type="containsText" dxfId="1327" priority="1435" operator="containsText" text="Bajo">
      <formula>NOT(ISERROR(SEARCH("Bajo",AO23)))</formula>
    </cfRule>
    <cfRule type="containsText" dxfId="1326" priority="1436" operator="containsText" text="Medio">
      <formula>NOT(ISERROR(SEARCH("Medio",AO23)))</formula>
    </cfRule>
  </conditionalFormatting>
  <conditionalFormatting sqref="AO212">
    <cfRule type="containsText" dxfId="1325" priority="1737" operator="containsText" text="Bajo">
      <formula>NOT(ISERROR(SEARCH("Bajo",AO212)))</formula>
    </cfRule>
    <cfRule type="containsText" dxfId="1324" priority="1738" operator="containsText" text="Medio">
      <formula>NOT(ISERROR(SEARCH("Medio",AO212)))</formula>
    </cfRule>
  </conditionalFormatting>
  <conditionalFormatting sqref="AO224">
    <cfRule type="containsText" dxfId="1323" priority="1730" operator="containsText" text="Bajo">
      <formula>NOT(ISERROR(SEARCH("Bajo",AO224)))</formula>
    </cfRule>
    <cfRule type="containsText" dxfId="1322" priority="1731" operator="containsText" text="Medio">
      <formula>NOT(ISERROR(SEARCH("Medio",AO224)))</formula>
    </cfRule>
  </conditionalFormatting>
  <conditionalFormatting sqref="AO229:AO231">
    <cfRule type="containsText" dxfId="1321" priority="1723" operator="containsText" text="Bajo">
      <formula>NOT(ISERROR(SEARCH("Bajo",AO229)))</formula>
    </cfRule>
    <cfRule type="containsText" dxfId="1320" priority="1724" operator="containsText" text="Medio">
      <formula>NOT(ISERROR(SEARCH("Medio",AO229)))</formula>
    </cfRule>
  </conditionalFormatting>
  <conditionalFormatting sqref="AO232:AO234">
    <cfRule type="containsText" dxfId="1319" priority="1715" operator="containsText" text="Bajo">
      <formula>NOT(ISERROR(SEARCH("Bajo",AO232)))</formula>
    </cfRule>
    <cfRule type="containsText" dxfId="1318" priority="1716" operator="containsText" text="Medio">
      <formula>NOT(ISERROR(SEARCH("Medio",AO232)))</formula>
    </cfRule>
  </conditionalFormatting>
  <conditionalFormatting sqref="AQ12:AQ15">
    <cfRule type="containsText" dxfId="1317" priority="1586" operator="containsText" text="Satisfactorio">
      <formula>NOT(ISERROR(SEARCH("Satisfactorio",AQ12)))</formula>
    </cfRule>
    <cfRule type="containsText" dxfId="1316" priority="1587" operator="containsText" text="Medio">
      <formula>NOT(ISERROR(SEARCH("Medio",AQ12)))</formula>
    </cfRule>
    <cfRule type="containsText" dxfId="1315" priority="1588" operator="containsText" text="Satisfactorio">
      <formula>NOT(ISERROR(SEARCH("Satisfactorio",AQ12)))</formula>
    </cfRule>
  </conditionalFormatting>
  <conditionalFormatting sqref="AQ29">
    <cfRule type="containsText" dxfId="1314" priority="1432" operator="containsText" text="Satisfactorio">
      <formula>NOT(ISERROR(SEARCH("Satisfactorio",AQ29)))</formula>
    </cfRule>
    <cfRule type="containsText" dxfId="1313" priority="1433" operator="containsText" text="Medio">
      <formula>NOT(ISERROR(SEARCH("Medio",AQ29)))</formula>
    </cfRule>
    <cfRule type="containsText" dxfId="1312" priority="1434" operator="containsText" text="Satisfactorio">
      <formula>NOT(ISERROR(SEARCH("Satisfactorio",AQ29)))</formula>
    </cfRule>
  </conditionalFormatting>
  <conditionalFormatting sqref="AQ52:AQ54">
    <cfRule type="containsText" dxfId="1311" priority="1398" operator="containsText" text="Satisfactorio">
      <formula>NOT(ISERROR(SEARCH("Satisfactorio",AQ52)))</formula>
    </cfRule>
    <cfRule type="containsText" dxfId="1310" priority="1399" operator="containsText" text="Medio">
      <formula>NOT(ISERROR(SEARCH("Medio",AQ52)))</formula>
    </cfRule>
    <cfRule type="containsText" dxfId="1309" priority="1400" operator="containsText" text="Satisfactorio">
      <formula>NOT(ISERROR(SEARCH("Satisfactorio",AQ52)))</formula>
    </cfRule>
  </conditionalFormatting>
  <conditionalFormatting sqref="AQ57">
    <cfRule type="containsText" dxfId="1308" priority="1395" operator="containsText" text="Satisfactorio">
      <formula>NOT(ISERROR(SEARCH("Satisfactorio",AQ57)))</formula>
    </cfRule>
    <cfRule type="containsText" dxfId="1307" priority="1396" operator="containsText" text="Medio">
      <formula>NOT(ISERROR(SEARCH("Medio",AQ57)))</formula>
    </cfRule>
    <cfRule type="containsText" dxfId="1306" priority="1397" operator="containsText" text="Satisfactorio">
      <formula>NOT(ISERROR(SEARCH("Satisfactorio",AQ57)))</formula>
    </cfRule>
  </conditionalFormatting>
  <conditionalFormatting sqref="AQ61:AQ65">
    <cfRule type="containsText" dxfId="1305" priority="1392" operator="containsText" text="Satisfactorio">
      <formula>NOT(ISERROR(SEARCH("Satisfactorio",AQ61)))</formula>
    </cfRule>
    <cfRule type="containsText" dxfId="1304" priority="1393" operator="containsText" text="Medio">
      <formula>NOT(ISERROR(SEARCH("Medio",AQ61)))</formula>
    </cfRule>
    <cfRule type="containsText" dxfId="1303" priority="1394" operator="containsText" text="Satisfactorio">
      <formula>NOT(ISERROR(SEARCH("Satisfactorio",AQ61)))</formula>
    </cfRule>
  </conditionalFormatting>
  <conditionalFormatting sqref="AQ67">
    <cfRule type="containsText" dxfId="1302" priority="1386" operator="containsText" text="Satisfactorio">
      <formula>NOT(ISERROR(SEARCH("Satisfactorio",AQ67)))</formula>
    </cfRule>
    <cfRule type="containsText" dxfId="1301" priority="1387" operator="containsText" text="Medio">
      <formula>NOT(ISERROR(SEARCH("Medio",AQ67)))</formula>
    </cfRule>
    <cfRule type="containsText" dxfId="1300" priority="1388" operator="containsText" text="Satisfactorio">
      <formula>NOT(ISERROR(SEARCH("Satisfactorio",AQ67)))</formula>
    </cfRule>
  </conditionalFormatting>
  <conditionalFormatting sqref="AQ230:AU234">
    <cfRule type="containsText" dxfId="1299" priority="1708" operator="containsText" text="Satisfactorio">
      <formula>NOT(ISERROR(SEARCH("Satisfactorio",AQ230)))</formula>
    </cfRule>
  </conditionalFormatting>
  <conditionalFormatting sqref="AV229:AV234">
    <cfRule type="containsText" dxfId="1298" priority="1707" operator="containsText" text="Satisfactorio">
      <formula>NOT(ISERROR(SEARCH("Satisfactorio",AV229)))</formula>
    </cfRule>
  </conditionalFormatting>
  <conditionalFormatting sqref="AX77">
    <cfRule type="containsText" dxfId="1297" priority="1473" operator="containsText" text="Medio">
      <formula>NOT(ISERROR(SEARCH("Medio",AX77)))</formula>
    </cfRule>
    <cfRule type="containsText" dxfId="1296" priority="1474" operator="containsText" text="Satisfactorio">
      <formula>NOT(ISERROR(SEARCH("Satisfactorio",AX77)))</formula>
    </cfRule>
  </conditionalFormatting>
  <conditionalFormatting sqref="AX107:AX109">
    <cfRule type="containsText" dxfId="1295" priority="1495" operator="containsText" text="Satisfactorio">
      <formula>NOT(ISERROR(SEARCH("Satisfactorio",AX107)))</formula>
    </cfRule>
    <cfRule type="containsText" dxfId="1294" priority="1496" operator="containsText" text="Medio">
      <formula>NOT(ISERROR(SEARCH("Medio",AX107)))</formula>
    </cfRule>
    <cfRule type="containsText" dxfId="1293" priority="1497" operator="containsText" text="Satisfactorio">
      <formula>NOT(ISERROR(SEARCH("Satisfactorio",AX107)))</formula>
    </cfRule>
  </conditionalFormatting>
  <conditionalFormatting sqref="AX111:AX115">
    <cfRule type="containsText" dxfId="1292" priority="1492" operator="containsText" text="Satisfactorio">
      <formula>NOT(ISERROR(SEARCH("Satisfactorio",AX111)))</formula>
    </cfRule>
    <cfRule type="containsText" dxfId="1291" priority="1493" operator="containsText" text="Medio">
      <formula>NOT(ISERROR(SEARCH("Medio",AX111)))</formula>
    </cfRule>
    <cfRule type="containsText" dxfId="1290" priority="1494" operator="containsText" text="Satisfactorio">
      <formula>NOT(ISERROR(SEARCH("Satisfactorio",AX111)))</formula>
    </cfRule>
  </conditionalFormatting>
  <conditionalFormatting sqref="AX229">
    <cfRule type="containsText" dxfId="1289" priority="1455" operator="containsText" text="Satisfactorio">
      <formula>NOT(ISERROR(SEARCH("Satisfactorio",AX229)))</formula>
    </cfRule>
    <cfRule type="containsText" dxfId="1288" priority="1456" operator="containsText" text="Medio">
      <formula>NOT(ISERROR(SEARCH("Medio",AX229)))</formula>
    </cfRule>
    <cfRule type="containsText" dxfId="1287" priority="1457" operator="containsText" text="Satisfactorio">
      <formula>NOT(ISERROR(SEARCH("Satisfactorio",AX229)))</formula>
    </cfRule>
  </conditionalFormatting>
  <conditionalFormatting sqref="AX232">
    <cfRule type="containsText" dxfId="1286" priority="1452" operator="containsText" text="Satisfactorio">
      <formula>NOT(ISERROR(SEARCH("Satisfactorio",AX232)))</formula>
    </cfRule>
  </conditionalFormatting>
  <conditionalFormatting sqref="AX23:AY23 AX24:AZ25">
    <cfRule type="containsText" dxfId="1285" priority="1630" operator="containsText" text="Satisfactorio">
      <formula>NOT(ISERROR(SEARCH("Satisfactorio",AX23)))</formula>
    </cfRule>
    <cfRule type="containsText" dxfId="1284" priority="1631" operator="containsText" text="Medio">
      <formula>NOT(ISERROR(SEARCH("Medio",AX23)))</formula>
    </cfRule>
    <cfRule type="containsText" dxfId="1283" priority="1632" operator="containsText" text="Satisfactorio">
      <formula>NOT(ISERROR(SEARCH("Satisfactorio",AX23)))</formula>
    </cfRule>
  </conditionalFormatting>
  <conditionalFormatting sqref="AK157 AK158:AM158 AK159:AK163 AK164:AM164 AK165 CD32:CD50 CA53:CA88 CA127 BN128 BD72:BD148 BX128:CA132 CA172:CA192 BX172:BZ190">
    <cfRule type="containsText" dxfId="1282" priority="1742" operator="containsText" text="Satisfactorio">
      <formula>NOT(ISERROR(SEARCH("Satisfactorio",AK32)))</formula>
    </cfRule>
  </conditionalFormatting>
  <conditionalFormatting sqref="AX12:AZ15">
    <cfRule type="containsText" dxfId="1281" priority="1606" operator="containsText" text="Medio">
      <formula>NOT(ISERROR(SEARCH("Medio",AX12)))</formula>
    </cfRule>
    <cfRule type="containsText" dxfId="1280" priority="1607" operator="containsText" text="Satisfactorio">
      <formula>NOT(ISERROR(SEARCH("Satisfactorio",AX12)))</formula>
    </cfRule>
  </conditionalFormatting>
  <conditionalFormatting sqref="AX19:AZ19">
    <cfRule type="containsText" dxfId="1279" priority="1568" operator="containsText" text="Medio">
      <formula>NOT(ISERROR(SEARCH("Medio",AX19)))</formula>
    </cfRule>
    <cfRule type="containsText" dxfId="1278" priority="1569" operator="containsText" text="Satisfactorio">
      <formula>NOT(ISERROR(SEARCH("Satisfactorio",AX19)))</formula>
    </cfRule>
  </conditionalFormatting>
  <conditionalFormatting sqref="AX20:AZ20">
    <cfRule type="containsText" dxfId="1277" priority="1507" operator="containsText" text="Satisfactorio">
      <formula>NOT(ISERROR(SEARCH("Satisfactorio",AX20)))</formula>
    </cfRule>
    <cfRule type="containsText" dxfId="1276" priority="1508" operator="containsText" text="Medio">
      <formula>NOT(ISERROR(SEARCH("Medio",AX20)))</formula>
    </cfRule>
    <cfRule type="containsText" dxfId="1275" priority="1509" operator="containsText" text="Satisfactorio">
      <formula>NOT(ISERROR(SEARCH("Satisfactorio",AX20)))</formula>
    </cfRule>
  </conditionalFormatting>
  <conditionalFormatting sqref="AX21:AZ21">
    <cfRule type="containsText" dxfId="1274" priority="1554" operator="containsText" text="Medio">
      <formula>NOT(ISERROR(SEARCH("Medio",AX21)))</formula>
    </cfRule>
    <cfRule type="containsText" dxfId="1273" priority="1555" operator="containsText" text="Satisfactorio">
      <formula>NOT(ISERROR(SEARCH("Satisfactorio",AX21)))</formula>
    </cfRule>
  </conditionalFormatting>
  <conditionalFormatting sqref="AX22:AZ22">
    <cfRule type="containsText" dxfId="1272" priority="1652" operator="containsText" text="Medio">
      <formula>NOT(ISERROR(SEARCH("Medio",AX22)))</formula>
    </cfRule>
    <cfRule type="containsText" dxfId="1271" priority="1653" operator="containsText" text="Satisfactorio">
      <formula>NOT(ISERROR(SEARCH("Satisfactorio",AX22)))</formula>
    </cfRule>
  </conditionalFormatting>
  <conditionalFormatting sqref="AX67:AZ67">
    <cfRule type="containsText" dxfId="1270" priority="1378" operator="containsText" text="Satisfactorio">
      <formula>NOT(ISERROR(SEARCH("Satisfactorio",AX67)))</formula>
    </cfRule>
    <cfRule type="containsText" dxfId="1269" priority="1379" operator="containsText" text="Medio">
      <formula>NOT(ISERROR(SEARCH("Medio",AX67)))</formula>
    </cfRule>
    <cfRule type="containsText" dxfId="1268" priority="1380" operator="containsText" text="Satisfactorio">
      <formula>NOT(ISERROR(SEARCH("Satisfactorio",AX67)))</formula>
    </cfRule>
  </conditionalFormatting>
  <conditionalFormatting sqref="AX70:AZ71">
    <cfRule type="containsText" dxfId="1267" priority="1416" operator="containsText" text="Satisfactorio">
      <formula>NOT(ISERROR(SEARCH("Satisfactorio",AX70)))</formula>
    </cfRule>
    <cfRule type="containsText" dxfId="1266" priority="1417" operator="containsText" text="Medio">
      <formula>NOT(ISERROR(SEARCH("Medio",AX70)))</formula>
    </cfRule>
    <cfRule type="containsText" dxfId="1265" priority="1418" operator="containsText" text="Satisfactorio">
      <formula>NOT(ISERROR(SEARCH("Satisfactorio",AX70)))</formula>
    </cfRule>
  </conditionalFormatting>
  <conditionalFormatting sqref="AX100:AZ100">
    <cfRule type="containsText" dxfId="1264" priority="1541" operator="containsText" text="Satisfactorio">
      <formula>NOT(ISERROR(SEARCH("Satisfactorio",AX100)))</formula>
    </cfRule>
    <cfRule type="containsText" dxfId="1263" priority="1542" operator="containsText" text="Medio">
      <formula>NOT(ISERROR(SEARCH("Medio",AX100)))</formula>
    </cfRule>
    <cfRule type="containsText" dxfId="1262" priority="1543" operator="containsText" text="Satisfactorio">
      <formula>NOT(ISERROR(SEARCH("Satisfactorio",AX100)))</formula>
    </cfRule>
  </conditionalFormatting>
  <conditionalFormatting sqref="AX117:AZ117">
    <cfRule type="containsText" dxfId="1261" priority="1489" operator="containsText" text="Satisfactorio">
      <formula>NOT(ISERROR(SEARCH("Satisfactorio",AX117)))</formula>
    </cfRule>
    <cfRule type="containsText" dxfId="1260" priority="1490" operator="containsText" text="Medio">
      <formula>NOT(ISERROR(SEARCH("Medio",AX117)))</formula>
    </cfRule>
    <cfRule type="containsText" dxfId="1259" priority="1491" operator="containsText" text="Satisfactorio">
      <formula>NOT(ISERROR(SEARCH("Satisfactorio",AX117)))</formula>
    </cfRule>
  </conditionalFormatting>
  <conditionalFormatting sqref="AX131:AZ131">
    <cfRule type="containsText" dxfId="1258" priority="1680" operator="containsText" text="Medio">
      <formula>NOT(ISERROR(SEARCH("Medio",AX131)))</formula>
    </cfRule>
    <cfRule type="containsText" dxfId="1257" priority="1681" operator="containsText" text="Satisfactorio">
      <formula>NOT(ISERROR(SEARCH("Satisfactorio",AX131)))</formula>
    </cfRule>
  </conditionalFormatting>
  <conditionalFormatting sqref="AX138:AZ138">
    <cfRule type="containsText" dxfId="1256" priority="1670" operator="containsText" text="Satisfactorio">
      <formula>NOT(ISERROR(SEARCH("Satisfactorio",AX138)))</formula>
    </cfRule>
    <cfRule type="containsText" dxfId="1255" priority="1671" operator="containsText" text="Medio">
      <formula>NOT(ISERROR(SEARCH("Medio",AX138)))</formula>
    </cfRule>
    <cfRule type="containsText" dxfId="1254" priority="1672" operator="containsText" text="Satisfactorio">
      <formula>NOT(ISERROR(SEARCH("Satisfactorio",AX138)))</formula>
    </cfRule>
  </conditionalFormatting>
  <conditionalFormatting sqref="AX140:AZ148">
    <cfRule type="containsText" dxfId="1253" priority="1501" operator="containsText" text="Satisfactorio">
      <formula>NOT(ISERROR(SEARCH("Satisfactorio",AX140)))</formula>
    </cfRule>
    <cfRule type="containsText" dxfId="1252" priority="1502" operator="containsText" text="Medio">
      <formula>NOT(ISERROR(SEARCH("Medio",AX140)))</formula>
    </cfRule>
    <cfRule type="containsText" dxfId="1251" priority="1503" operator="containsText" text="Satisfactorio">
      <formula>NOT(ISERROR(SEARCH("Satisfactorio",AX140)))</formula>
    </cfRule>
  </conditionalFormatting>
  <conditionalFormatting sqref="AX157:AZ158 AX159:BA160 AX161:AZ161 AX162:AX165">
    <cfRule type="containsText" dxfId="1250" priority="1532" operator="containsText" text="Medio">
      <formula>NOT(ISERROR(SEARCH("Medio",AX157)))</formula>
    </cfRule>
    <cfRule type="containsText" dxfId="1249" priority="1533" operator="containsText" text="Satisfactorio">
      <formula>NOT(ISERROR(SEARCH("Satisfactorio",AX157)))</formula>
    </cfRule>
  </conditionalFormatting>
  <conditionalFormatting sqref="AX193:AZ193">
    <cfRule type="containsText" dxfId="1248" priority="1516" operator="containsText" text="Satisfactorio">
      <formula>NOT(ISERROR(SEARCH("Satisfactorio",AX193)))</formula>
    </cfRule>
    <cfRule type="containsText" dxfId="1247" priority="1517" operator="containsText" text="Medio">
      <formula>NOT(ISERROR(SEARCH("Medio",AX193)))</formula>
    </cfRule>
    <cfRule type="containsText" dxfId="1246" priority="1518" operator="containsText" text="Satisfactorio">
      <formula>NOT(ISERROR(SEARCH("Satisfactorio",AX193)))</formula>
    </cfRule>
  </conditionalFormatting>
  <conditionalFormatting sqref="AX232:AZ232 BE232:BF232">
    <cfRule type="containsText" dxfId="1245" priority="1446" operator="containsText" text="Satisfactorio">
      <formula>NOT(ISERROR(SEARCH("Satisfactorio",AX232)))</formula>
    </cfRule>
  </conditionalFormatting>
  <conditionalFormatting sqref="AX232:AZ232">
    <cfRule type="containsText" dxfId="1244" priority="1444" operator="containsText" text="Medio">
      <formula>NOT(ISERROR(SEARCH("Medio",AX232)))</formula>
    </cfRule>
    <cfRule type="containsText" dxfId="1243" priority="1445" operator="containsText" text="Satisfactorio">
      <formula>NOT(ISERROR(SEARCH("Satisfactorio",AX232)))</formula>
    </cfRule>
    <cfRule type="containsText" dxfId="1242" priority="1447" operator="containsText" text="Medio">
      <formula>NOT(ISERROR(SEARCH("Medio",AX232)))</formula>
    </cfRule>
    <cfRule type="containsText" dxfId="1241" priority="1448" operator="containsText" text="Satisfactorio">
      <formula>NOT(ISERROR(SEARCH("Satisfactorio",AX232)))</formula>
    </cfRule>
  </conditionalFormatting>
  <conditionalFormatting sqref="AX19:BA19 BA20">
    <cfRule type="containsText" dxfId="1240" priority="1567" operator="containsText" text="Satisfactorio">
      <formula>NOT(ISERROR(SEARCH("Satisfactorio",AX19)))</formula>
    </cfRule>
  </conditionalFormatting>
  <conditionalFormatting sqref="AX21:BA21">
    <cfRule type="containsText" dxfId="1239" priority="1552" operator="containsText" text="Satisfactorio">
      <formula>NOT(ISERROR(SEARCH("Satisfactorio",AX21)))</formula>
    </cfRule>
  </conditionalFormatting>
  <conditionalFormatting sqref="AX22:BA22">
    <cfRule type="containsText" dxfId="1238" priority="1651" operator="containsText" text="Satisfactorio">
      <formula>NOT(ISERROR(SEARCH("Satisfactorio",AX22)))</formula>
    </cfRule>
  </conditionalFormatting>
  <conditionalFormatting sqref="AX29:BA29">
    <cfRule type="containsText" dxfId="1237" priority="1425" operator="containsText" text="Medio">
      <formula>NOT(ISERROR(SEARCH("Medio",AX29)))</formula>
    </cfRule>
    <cfRule type="containsText" dxfId="1236" priority="1426" operator="containsText" text="Satisfactorio">
      <formula>NOT(ISERROR(SEARCH("Satisfactorio",AX29)))</formula>
    </cfRule>
  </conditionalFormatting>
  <conditionalFormatting sqref="AX51:BA62">
    <cfRule type="containsText" dxfId="1235" priority="1550" operator="containsText" text="Medio">
      <formula>NOT(ISERROR(SEARCH("Medio",AX51)))</formula>
    </cfRule>
    <cfRule type="containsText" dxfId="1234" priority="1551" operator="containsText" text="Satisfactorio">
      <formula>NOT(ISERROR(SEARCH("Satisfactorio",AX51)))</formula>
    </cfRule>
  </conditionalFormatting>
  <conditionalFormatting sqref="AX101:BA103">
    <cfRule type="containsText" dxfId="1233" priority="1539" operator="containsText" text="Medio">
      <formula>NOT(ISERROR(SEARCH("Medio",AX101)))</formula>
    </cfRule>
    <cfRule type="containsText" dxfId="1232" priority="1540" operator="containsText" text="Satisfactorio">
      <formula>NOT(ISERROR(SEARCH("Satisfactorio",AX101)))</formula>
    </cfRule>
  </conditionalFormatting>
  <conditionalFormatting sqref="AX118:BA126">
    <cfRule type="containsText" dxfId="1231" priority="1486" operator="containsText" text="Satisfactorio">
      <formula>NOT(ISERROR(SEARCH("Satisfactorio",AX118)))</formula>
    </cfRule>
    <cfRule type="containsText" dxfId="1230" priority="1487" operator="containsText" text="Medio">
      <formula>NOT(ISERROR(SEARCH("Medio",AX118)))</formula>
    </cfRule>
    <cfRule type="containsText" dxfId="1229" priority="1488" operator="containsText" text="Satisfactorio">
      <formula>NOT(ISERROR(SEARCH("Satisfactorio",AX118)))</formula>
    </cfRule>
  </conditionalFormatting>
  <conditionalFormatting sqref="AX212:BA212">
    <cfRule type="containsText" dxfId="1228" priority="1511" operator="containsText" text="Medio">
      <formula>NOT(ISERROR(SEARCH("Medio",AX212)))</formula>
    </cfRule>
    <cfRule type="containsText" dxfId="1227" priority="1512" operator="containsText" text="Satisfactorio">
      <formula>NOT(ISERROR(SEARCH("Satisfactorio",AX212)))</formula>
    </cfRule>
  </conditionalFormatting>
  <conditionalFormatting sqref="AX224:BA224">
    <cfRule type="containsText" dxfId="1226" priority="1514" operator="containsText" text="Medio">
      <formula>NOT(ISERROR(SEARCH("Medio",AX224)))</formula>
    </cfRule>
    <cfRule type="containsText" dxfId="1225" priority="1515" operator="containsText" text="Satisfactorio">
      <formula>NOT(ISERROR(SEARCH("Satisfactorio",AX224)))</formula>
    </cfRule>
  </conditionalFormatting>
  <conditionalFormatting sqref="AX229:BA229 AX230:AY230 BA230 AX231:BA231">
    <cfRule type="containsText" dxfId="1224" priority="1469" operator="containsText" text="Satisfactorio">
      <formula>NOT(ISERROR(SEARCH("Satisfactorio",AX229)))</formula>
    </cfRule>
  </conditionalFormatting>
  <conditionalFormatting sqref="AX229:BA229 BA230 AX231:BA231 AX230:AY230 CA53:CA88 CA127 BN128 BD72:BD148 BX128:CA132 CA172:CA192 BX172:BZ190">
    <cfRule type="containsText" dxfId="1223" priority="1468" operator="containsText" text="Medio">
      <formula>NOT(ISERROR(SEARCH("Medio",AX53)))</formula>
    </cfRule>
  </conditionalFormatting>
  <conditionalFormatting sqref="AX233:BA234">
    <cfRule type="containsText" dxfId="1222" priority="1642" operator="containsText" text="Medio">
      <formula>NOT(ISERROR(SEARCH("Medio",AX233)))</formula>
    </cfRule>
    <cfRule type="containsText" dxfId="1221" priority="1643" operator="containsText" text="Satisfactorio">
      <formula>NOT(ISERROR(SEARCH("Satisfactorio",AX233)))</formula>
    </cfRule>
  </conditionalFormatting>
  <conditionalFormatting sqref="BA9:BB9">
    <cfRule type="containsText" dxfId="1220" priority="1662" operator="containsText" text="Satisfactorio">
      <formula>NOT(ISERROR(SEARCH("Satisfactorio",BA9)))</formula>
    </cfRule>
  </conditionalFormatting>
  <conditionalFormatting sqref="BA11:BB11">
    <cfRule type="containsText" dxfId="1219" priority="1669" operator="containsText" text="Satisfactorio">
      <formula>NOT(ISERROR(SEARCH("Satisfactorio",BA11)))</formula>
    </cfRule>
  </conditionalFormatting>
  <conditionalFormatting sqref="AX12:BB15">
    <cfRule type="containsText" dxfId="1218" priority="1603" operator="containsText" text="Satisfactorio">
      <formula>NOT(ISERROR(SEARCH("Satisfactorio",AX12)))</formula>
    </cfRule>
  </conditionalFormatting>
  <conditionalFormatting sqref="AX29:BB29">
    <cfRule type="containsText" dxfId="1217" priority="1424" operator="containsText" text="Satisfactorio">
      <formula>NOT(ISERROR(SEARCH("Satisfactorio",AX29)))</formula>
    </cfRule>
  </conditionalFormatting>
  <conditionalFormatting sqref="BA32:BB50">
    <cfRule type="containsText" dxfId="1216" priority="1622" operator="containsText" text="Satisfactorio">
      <formula>NOT(ISERROR(SEARCH("Satisfactorio",BA32)))</formula>
    </cfRule>
  </conditionalFormatting>
  <conditionalFormatting sqref="AX51:BB62">
    <cfRule type="containsText" dxfId="1215" priority="1549" operator="containsText" text="Satisfactorio">
      <formula>NOT(ISERROR(SEARCH("Satisfactorio",AX51)))</formula>
    </cfRule>
  </conditionalFormatting>
  <conditionalFormatting sqref="AX101:BB103">
    <cfRule type="containsText" dxfId="1214" priority="1538" operator="containsText" text="Satisfactorio">
      <formula>NOT(ISERROR(SEARCH("Satisfactorio",AX101)))</formula>
    </cfRule>
  </conditionalFormatting>
  <conditionalFormatting sqref="AX212:BB212">
    <cfRule type="containsText" dxfId="1213" priority="1510" operator="containsText" text="Satisfactorio">
      <formula>NOT(ISERROR(SEARCH("Satisfactorio",AX212)))</formula>
    </cfRule>
  </conditionalFormatting>
  <conditionalFormatting sqref="AX224:BB224">
    <cfRule type="containsText" dxfId="1212" priority="1513" operator="containsText" text="Satisfactorio">
      <formula>NOT(ISERROR(SEARCH("Satisfactorio",AX224)))</formula>
    </cfRule>
  </conditionalFormatting>
  <conditionalFormatting sqref="AX229:BB229 AX230:AY230 BA230:BB230 AX231:BB231">
    <cfRule type="containsText" dxfId="1211" priority="1470" operator="containsText" text="Satisfactorio">
      <formula>NOT(ISERROR(SEARCH("Satisfactorio",AX229)))</formula>
    </cfRule>
  </conditionalFormatting>
  <conditionalFormatting sqref="AX233:BB234">
    <cfRule type="containsText" dxfId="1210" priority="1641" operator="containsText" text="Satisfactorio">
      <formula>NOT(ISERROR(SEARCH("Satisfactorio",AX233)))</formula>
    </cfRule>
  </conditionalFormatting>
  <conditionalFormatting sqref="AX231:BC231 AX230:AY230 BA230:BF230">
    <cfRule type="containsText" dxfId="1209" priority="1465" operator="containsText" text="Satisfactorio">
      <formula>NOT(ISERROR(SEARCH("Satisfactorio",AX230)))</formula>
    </cfRule>
  </conditionalFormatting>
  <conditionalFormatting sqref="AX232:BC232">
    <cfRule type="containsText" dxfId="1208" priority="1440" operator="containsText" text="Satisfactorio">
      <formula>NOT(ISERROR(SEARCH("Satisfactorio",AX232)))</formula>
    </cfRule>
  </conditionalFormatting>
  <conditionalFormatting sqref="AX229:BI229">
    <cfRule type="containsText" dxfId="1207" priority="1458" operator="containsText" text="Satisfactorio">
      <formula>NOT(ISERROR(SEARCH("Satisfactorio",AX229)))</formula>
    </cfRule>
  </conditionalFormatting>
  <conditionalFormatting sqref="AY31:AZ31">
    <cfRule type="containsText" dxfId="1206" priority="1636" operator="containsText" text="Medio">
      <formula>NOT(ISERROR(SEARCH("Medio",AY31)))</formula>
    </cfRule>
    <cfRule type="containsText" dxfId="1205" priority="1637" operator="containsText" text="Satisfactorio">
      <formula>NOT(ISERROR(SEARCH("Satisfactorio",AY31)))</formula>
    </cfRule>
  </conditionalFormatting>
  <conditionalFormatting sqref="AY70:AZ71">
    <cfRule type="containsText" dxfId="1204" priority="1414" operator="containsText" text="Bajo">
      <formula>NOT(ISERROR(SEARCH("Bajo",AY70)))</formula>
    </cfRule>
    <cfRule type="containsText" dxfId="1203" priority="1415" operator="containsText" text="Medio">
      <formula>NOT(ISERROR(SEARCH("Medio",AY70)))</formula>
    </cfRule>
  </conditionalFormatting>
  <conditionalFormatting sqref="AY108:AZ108">
    <cfRule type="containsText" dxfId="1202" priority="1535" operator="containsText" text="Satisfactorio">
      <formula>NOT(ISERROR(SEARCH("Satisfactorio",AY108)))</formula>
    </cfRule>
    <cfRule type="containsText" dxfId="1201" priority="1536" operator="containsText" text="Medio">
      <formula>NOT(ISERROR(SEARCH("Medio",AY108)))</formula>
    </cfRule>
    <cfRule type="containsText" dxfId="1200" priority="1537" operator="containsText" text="Satisfactorio">
      <formula>NOT(ISERROR(SEARCH("Satisfactorio",AY108)))</formula>
    </cfRule>
  </conditionalFormatting>
  <conditionalFormatting sqref="AY112:AZ115">
    <cfRule type="containsText" dxfId="1199" priority="1504" operator="containsText" text="Satisfactorio">
      <formula>NOT(ISERROR(SEARCH("Satisfactorio",AY112)))</formula>
    </cfRule>
    <cfRule type="containsText" dxfId="1198" priority="1505" operator="containsText" text="Medio">
      <formula>NOT(ISERROR(SEARCH("Medio",AY112)))</formula>
    </cfRule>
    <cfRule type="containsText" dxfId="1197" priority="1506" operator="containsText" text="Satisfactorio">
      <formula>NOT(ISERROR(SEARCH("Satisfactorio",AY112)))</formula>
    </cfRule>
  </conditionalFormatting>
  <conditionalFormatting sqref="AY128:AZ128">
    <cfRule type="containsText" dxfId="1196" priority="1682" operator="containsText" text="Satisfactorio">
      <formula>NOT(ISERROR(SEARCH("Satisfactorio",AY128)))</formula>
    </cfRule>
    <cfRule type="containsText" dxfId="1195" priority="1683" operator="containsText" text="Medio">
      <formula>NOT(ISERROR(SEARCH("Medio",AY128)))</formula>
    </cfRule>
    <cfRule type="containsText" dxfId="1194" priority="1684" operator="containsText" text="Satisfactorio">
      <formula>NOT(ISERROR(SEARCH("Satisfactorio",AY128)))</formula>
    </cfRule>
  </conditionalFormatting>
  <conditionalFormatting sqref="AY131:AZ131">
    <cfRule type="containsText" dxfId="1193" priority="1679" operator="containsText" text="Satisfactorio">
      <formula>NOT(ISERROR(SEARCH("Satisfactorio",AY131)))</formula>
    </cfRule>
  </conditionalFormatting>
  <conditionalFormatting sqref="AY134:AZ134">
    <cfRule type="containsText" dxfId="1192" priority="1673" operator="containsText" text="Satisfactorio">
      <formula>NOT(ISERROR(SEARCH("Satisfactorio",AY134)))</formula>
    </cfRule>
    <cfRule type="containsText" dxfId="1191" priority="1674" operator="containsText" text="Medio">
      <formula>NOT(ISERROR(SEARCH("Medio",AY134)))</formula>
    </cfRule>
    <cfRule type="containsText" dxfId="1190" priority="1675" operator="containsText" text="Satisfactorio">
      <formula>NOT(ISERROR(SEARCH("Satisfactorio",AY134)))</formula>
    </cfRule>
  </conditionalFormatting>
  <conditionalFormatting sqref="AY231:AZ231">
    <cfRule type="containsText" dxfId="1189" priority="1462" operator="containsText" text="Satisfactorio">
      <formula>NOT(ISERROR(SEARCH("Satisfactorio",AY231)))</formula>
    </cfRule>
    <cfRule type="containsText" dxfId="1188" priority="1463" operator="containsText" text="Medio">
      <formula>NOT(ISERROR(SEARCH("Medio",AY231)))</formula>
    </cfRule>
    <cfRule type="containsText" dxfId="1187" priority="1464" operator="containsText" text="Satisfactorio">
      <formula>NOT(ISERROR(SEARCH("Satisfactorio",AY231)))</formula>
    </cfRule>
  </conditionalFormatting>
  <conditionalFormatting sqref="AY64:BA64">
    <cfRule type="containsText" dxfId="1186" priority="1545" operator="containsText" text="Medio">
      <formula>NOT(ISERROR(SEARCH("Medio",AY64)))</formula>
    </cfRule>
    <cfRule type="containsText" dxfId="1185" priority="1546" operator="containsText" text="Satisfactorio">
      <formula>NOT(ISERROR(SEARCH("Satisfactorio",AY64)))</formula>
    </cfRule>
  </conditionalFormatting>
  <conditionalFormatting sqref="AY31:BB31">
    <cfRule type="containsText" dxfId="1184" priority="1633" operator="containsText" text="Satisfactorio">
      <formula>NOT(ISERROR(SEARCH("Satisfactorio",AY31)))</formula>
    </cfRule>
  </conditionalFormatting>
  <conditionalFormatting sqref="AY64:BB64">
    <cfRule type="containsText" dxfId="1183" priority="1544" operator="containsText" text="Satisfactorio">
      <formula>NOT(ISERROR(SEARCH("Satisfactorio",AY64)))</formula>
    </cfRule>
  </conditionalFormatting>
  <conditionalFormatting sqref="AZ63:BA63 AX63:AX64 AX65:BA65 AX66 BA66 AX72:BA72">
    <cfRule type="containsText" dxfId="1182" priority="1573" operator="containsText" text="Medio">
      <formula>NOT(ISERROR(SEARCH("Medio",AX63)))</formula>
    </cfRule>
    <cfRule type="containsText" dxfId="1181" priority="1574" operator="containsText" text="Satisfactorio">
      <formula>NOT(ISERROR(SEARCH("Satisfactorio",AX63)))</formula>
    </cfRule>
  </conditionalFormatting>
  <conditionalFormatting sqref="AZ63:BB63 AX65:BB65 BA66:BB66 AX72:BB72 AX63:AX64 AX66">
    <cfRule type="containsText" dxfId="1180" priority="1572" operator="containsText" text="Satisfactorio">
      <formula>NOT(ISERROR(SEARCH("Satisfactorio",AX63)))</formula>
    </cfRule>
  </conditionalFormatting>
  <conditionalFormatting sqref="BA8:BA9">
    <cfRule type="containsText" dxfId="1179" priority="1620" operator="containsText" text="Medio">
      <formula>NOT(ISERROR(SEARCH("Medio",BA8)))</formula>
    </cfRule>
    <cfRule type="containsText" dxfId="1178" priority="1621" operator="containsText" text="Satisfactorio">
      <formula>NOT(ISERROR(SEARCH("Satisfactorio",BA8)))</formula>
    </cfRule>
  </conditionalFormatting>
  <conditionalFormatting sqref="BA9">
    <cfRule type="containsText" dxfId="1177" priority="1656" operator="containsText" text="Medio">
      <formula>NOT(ISERROR(SEARCH("Medio",BA9)))</formula>
    </cfRule>
    <cfRule type="containsText" dxfId="1176" priority="1657" operator="containsText" text="Satisfactorio">
      <formula>NOT(ISERROR(SEARCH("Satisfactorio",BA9)))</formula>
    </cfRule>
    <cfRule type="containsText" dxfId="1175" priority="1658" operator="containsText" text="Medio">
      <formula>NOT(ISERROR(SEARCH("Medio",BA9)))</formula>
    </cfRule>
    <cfRule type="containsText" dxfId="1174" priority="1659" operator="containsText" text="Satisfactorio">
      <formula>NOT(ISERROR(SEARCH("Satisfactorio",BA9)))</formula>
    </cfRule>
    <cfRule type="containsText" dxfId="1173" priority="1660" operator="containsText" text="Medio">
      <formula>NOT(ISERROR(SEARCH("Medio",BA9)))</formula>
    </cfRule>
    <cfRule type="containsText" dxfId="1172" priority="1661" operator="containsText" text="Satisfactorio">
      <formula>NOT(ISERROR(SEARCH("Satisfactorio",BA9)))</formula>
    </cfRule>
  </conditionalFormatting>
  <conditionalFormatting sqref="BA11">
    <cfRule type="containsText" dxfId="1171" priority="1663" operator="containsText" text="Medio">
      <formula>NOT(ISERROR(SEARCH("Medio",BA11)))</formula>
    </cfRule>
    <cfRule type="containsText" dxfId="1170" priority="1664" operator="containsText" text="Satisfactorio">
      <formula>NOT(ISERROR(SEARCH("Satisfactorio",BA11)))</formula>
    </cfRule>
    <cfRule type="containsText" dxfId="1169" priority="1665" operator="containsText" text="Medio">
      <formula>NOT(ISERROR(SEARCH("Medio",BA11)))</formula>
    </cfRule>
    <cfRule type="containsText" dxfId="1168" priority="1666" operator="containsText" text="Satisfactorio">
      <formula>NOT(ISERROR(SEARCH("Satisfactorio",BA11)))</formula>
    </cfRule>
    <cfRule type="containsText" dxfId="1167" priority="1667" operator="containsText" text="Medio">
      <formula>NOT(ISERROR(SEARCH("Medio",BA11)))</formula>
    </cfRule>
    <cfRule type="containsText" dxfId="1166" priority="1668" operator="containsText" text="Satisfactorio">
      <formula>NOT(ISERROR(SEARCH("Satisfactorio",BA11)))</formula>
    </cfRule>
  </conditionalFormatting>
  <conditionalFormatting sqref="BA11:BA15">
    <cfRule type="containsText" dxfId="1165" priority="1604" operator="containsText" text="Medio">
      <formula>NOT(ISERROR(SEARCH("Medio",BA11)))</formula>
    </cfRule>
    <cfRule type="containsText" dxfId="1164" priority="1605" operator="containsText" text="Satisfactorio">
      <formula>NOT(ISERROR(SEARCH("Satisfactorio",BA11)))</formula>
    </cfRule>
  </conditionalFormatting>
  <conditionalFormatting sqref="BA16:BA18">
    <cfRule type="containsText" dxfId="1163" priority="1575" operator="containsText" text="Medio">
      <formula>NOT(ISERROR(SEARCH("Medio",BA16)))</formula>
    </cfRule>
    <cfRule type="containsText" dxfId="1162" priority="1576" operator="containsText" text="Satisfactorio">
      <formula>NOT(ISERROR(SEARCH("Satisfactorio",BA16)))</formula>
    </cfRule>
    <cfRule type="containsText" dxfId="1161" priority="1578" operator="containsText" text="Medio">
      <formula>NOT(ISERROR(SEARCH("Medio",BA16)))</formula>
    </cfRule>
    <cfRule type="containsText" dxfId="1160" priority="1579" operator="containsText" text="Satisfactorio">
      <formula>NOT(ISERROR(SEARCH("Satisfactorio",BA16)))</formula>
    </cfRule>
    <cfRule type="containsText" dxfId="1159" priority="1580" operator="containsText" text="Medio">
      <formula>NOT(ISERROR(SEARCH("Medio",BA16)))</formula>
    </cfRule>
    <cfRule type="containsText" dxfId="1158" priority="1581" operator="containsText" text="Satisfactorio">
      <formula>NOT(ISERROR(SEARCH("Satisfactorio",BA16)))</formula>
    </cfRule>
    <cfRule type="containsText" dxfId="1157" priority="1582" operator="containsText" text="Satisfactorio">
      <formula>NOT(ISERROR(SEARCH("Satisfactorio",BA16)))</formula>
    </cfRule>
  </conditionalFormatting>
  <conditionalFormatting sqref="BA16:BA21">
    <cfRule type="containsText" dxfId="1156" priority="1565" operator="containsText" text="Medio">
      <formula>NOT(ISERROR(SEARCH("Medio",BA16)))</formula>
    </cfRule>
    <cfRule type="containsText" dxfId="1155" priority="1566" operator="containsText" text="Satisfactorio">
      <formula>NOT(ISERROR(SEARCH("Satisfactorio",BA16)))</formula>
    </cfRule>
  </conditionalFormatting>
  <conditionalFormatting sqref="BA19:BA21">
    <cfRule type="containsText" dxfId="1154" priority="1558" operator="containsText" text="Medio">
      <formula>NOT(ISERROR(SEARCH("Medio",BA19)))</formula>
    </cfRule>
    <cfRule type="containsText" dxfId="1153" priority="1559" operator="containsText" text="Satisfactorio">
      <formula>NOT(ISERROR(SEARCH("Satisfactorio",BA19)))</formula>
    </cfRule>
    <cfRule type="containsText" dxfId="1152" priority="1560" operator="containsText" text="Medio">
      <formula>NOT(ISERROR(SEARCH("Medio",BA19)))</formula>
    </cfRule>
    <cfRule type="containsText" dxfId="1151" priority="1561" operator="containsText" text="Satisfactorio">
      <formula>NOT(ISERROR(SEARCH("Satisfactorio",BA19)))</formula>
    </cfRule>
    <cfRule type="containsText" dxfId="1150" priority="1563" operator="containsText" text="Medio">
      <formula>NOT(ISERROR(SEARCH("Medio",BA19)))</formula>
    </cfRule>
    <cfRule type="containsText" dxfId="1149" priority="1564" operator="containsText" text="Satisfactorio">
      <formula>NOT(ISERROR(SEARCH("Satisfactorio",BA19)))</formula>
    </cfRule>
  </conditionalFormatting>
  <conditionalFormatting sqref="BA22">
    <cfRule type="containsText" dxfId="1148" priority="1644" operator="containsText" text="Medio">
      <formula>NOT(ISERROR(SEARCH("Medio",BA22)))</formula>
    </cfRule>
    <cfRule type="containsText" dxfId="1147" priority="1645" operator="containsText" text="Satisfactorio">
      <formula>NOT(ISERROR(SEARCH("Satisfactorio",BA22)))</formula>
    </cfRule>
    <cfRule type="containsText" dxfId="1146" priority="1647" operator="containsText" text="Medio">
      <formula>NOT(ISERROR(SEARCH("Medio",BA22)))</formula>
    </cfRule>
    <cfRule type="containsText" dxfId="1145" priority="1648" operator="containsText" text="Satisfactorio">
      <formula>NOT(ISERROR(SEARCH("Satisfactorio",BA22)))</formula>
    </cfRule>
    <cfRule type="containsText" dxfId="1144" priority="1649" operator="containsText" text="Medio">
      <formula>NOT(ISERROR(SEARCH("Medio",BA22)))</formula>
    </cfRule>
    <cfRule type="containsText" dxfId="1143" priority="1650" operator="containsText" text="Satisfactorio">
      <formula>NOT(ISERROR(SEARCH("Satisfactorio",BA22)))</formula>
    </cfRule>
  </conditionalFormatting>
  <conditionalFormatting sqref="BA22:BA28">
    <cfRule type="containsText" dxfId="1142" priority="1628" operator="containsText" text="Medio">
      <formula>NOT(ISERROR(SEARCH("Medio",BA22)))</formula>
    </cfRule>
    <cfRule type="containsText" dxfId="1141" priority="1629" operator="containsText" text="Satisfactorio">
      <formula>NOT(ISERROR(SEARCH("Satisfactorio",BA22)))</formula>
    </cfRule>
  </conditionalFormatting>
  <conditionalFormatting sqref="BA30">
    <cfRule type="containsText" dxfId="1140" priority="1639" operator="containsText" text="Medio">
      <formula>NOT(ISERROR(SEARCH("Medio",BA30)))</formula>
    </cfRule>
    <cfRule type="containsText" dxfId="1139" priority="1640" operator="containsText" text="Satisfactorio">
      <formula>NOT(ISERROR(SEARCH("Satisfactorio",BA30)))</formula>
    </cfRule>
  </conditionalFormatting>
  <conditionalFormatting sqref="BA31">
    <cfRule type="containsText" dxfId="1138" priority="1634" operator="containsText" text="Medio">
      <formula>NOT(ISERROR(SEARCH("Medio",BA31)))</formula>
    </cfRule>
    <cfRule type="containsText" dxfId="1137" priority="1635" operator="containsText" text="Satisfactorio">
      <formula>NOT(ISERROR(SEARCH("Satisfactorio",BA31)))</formula>
    </cfRule>
  </conditionalFormatting>
  <conditionalFormatting sqref="BA32:BA50">
    <cfRule type="containsText" dxfId="1136" priority="1623" operator="containsText" text="Medio">
      <formula>NOT(ISERROR(SEARCH("Medio",BA32)))</formula>
    </cfRule>
    <cfRule type="containsText" dxfId="1135" priority="1624" operator="containsText" text="Satisfactorio">
      <formula>NOT(ISERROR(SEARCH("Satisfactorio",BA32)))</formula>
    </cfRule>
  </conditionalFormatting>
  <conditionalFormatting sqref="BA67:BA71">
    <cfRule type="containsText" dxfId="1134" priority="1384" operator="containsText" text="Medio">
      <formula>NOT(ISERROR(SEARCH("Medio",BA67)))</formula>
    </cfRule>
    <cfRule type="containsText" dxfId="1133" priority="1385" operator="containsText" text="Satisfactorio">
      <formula>NOT(ISERROR(SEARCH("Satisfactorio",BA67)))</formula>
    </cfRule>
  </conditionalFormatting>
  <conditionalFormatting sqref="AX190:AX192">
    <cfRule type="containsText" dxfId="1132" priority="1404" operator="containsText" text="Medio">
      <formula>NOT(ISERROR(SEARCH("Medio",AX190)))</formula>
    </cfRule>
    <cfRule type="containsText" dxfId="1131" priority="1405" operator="containsText" text="Satisfactorio">
      <formula>NOT(ISERROR(SEARCH("Satisfactorio",AX190)))</formula>
    </cfRule>
  </conditionalFormatting>
  <conditionalFormatting sqref="BA193">
    <cfRule type="containsText" dxfId="1130" priority="1524" operator="containsText" text="Medio">
      <formula>NOT(ISERROR(SEARCH("Medio",BA193)))</formula>
    </cfRule>
    <cfRule type="containsText" dxfId="1129" priority="1525" operator="containsText" text="Satisfactorio">
      <formula>NOT(ISERROR(SEARCH("Satisfactorio",BA193)))</formula>
    </cfRule>
  </conditionalFormatting>
  <conditionalFormatting sqref="BA212 BA224">
    <cfRule type="containsText" dxfId="1128" priority="1520" operator="containsText" text="Satisfactorio">
      <formula>NOT(ISERROR(SEARCH("Satisfactorio",BA212)))</formula>
    </cfRule>
  </conditionalFormatting>
  <conditionalFormatting sqref="BA224 BA212">
    <cfRule type="containsText" dxfId="1127" priority="1519" operator="containsText" text="Medio">
      <formula>NOT(ISERROR(SEARCH("Medio",BA212)))</formula>
    </cfRule>
  </conditionalFormatting>
  <conditionalFormatting sqref="BA229:BA232">
    <cfRule type="containsText" dxfId="1126" priority="1466" operator="containsText" text="Medio">
      <formula>NOT(ISERROR(SEARCH("Medio",BA229)))</formula>
    </cfRule>
    <cfRule type="containsText" dxfId="1125" priority="1467" operator="containsText" text="Satisfactorio">
      <formula>NOT(ISERROR(SEARCH("Satisfactorio",BA229)))</formula>
    </cfRule>
  </conditionalFormatting>
  <conditionalFormatting sqref="BA232">
    <cfRule type="containsText" dxfId="1124" priority="1437" operator="containsText" text="Satisfactorio">
      <formula>NOT(ISERROR(SEARCH("Satisfactorio",BA232)))</formula>
    </cfRule>
    <cfRule type="containsText" dxfId="1123" priority="1438" operator="containsText" text="Medio">
      <formula>NOT(ISERROR(SEARCH("Medio",BA232)))</formula>
    </cfRule>
    <cfRule type="containsText" dxfId="1122" priority="1439" operator="containsText" text="Satisfactorio">
      <formula>NOT(ISERROR(SEARCH("Satisfactorio",BA232)))</formula>
    </cfRule>
  </conditionalFormatting>
  <conditionalFormatting sqref="BA8:BB8">
    <cfRule type="containsText" dxfId="1121" priority="1619" operator="containsText" text="Satisfactorio">
      <formula>NOT(ISERROR(SEARCH("Satisfactorio",BA8)))</formula>
    </cfRule>
  </conditionalFormatting>
  <conditionalFormatting sqref="BA17:BB18">
    <cfRule type="containsText" dxfId="1120" priority="1577" operator="containsText" text="Satisfactorio">
      <formula>NOT(ISERROR(SEARCH("Satisfactorio",BA17)))</formula>
    </cfRule>
  </conditionalFormatting>
  <conditionalFormatting sqref="BA19:BB20">
    <cfRule type="containsText" dxfId="1119" priority="1562" operator="containsText" text="Satisfactorio">
      <formula>NOT(ISERROR(SEARCH("Satisfactorio",BA19)))</formula>
    </cfRule>
  </conditionalFormatting>
  <conditionalFormatting sqref="BA22:BB22">
    <cfRule type="containsText" dxfId="1118" priority="1646" operator="containsText" text="Satisfactorio">
      <formula>NOT(ISERROR(SEARCH("Satisfactorio",BA22)))</formula>
    </cfRule>
  </conditionalFormatting>
  <conditionalFormatting sqref="BA23:BB28">
    <cfRule type="containsText" dxfId="1117" priority="1627" operator="containsText" text="Satisfactorio">
      <formula>NOT(ISERROR(SEARCH("Satisfactorio",BA23)))</formula>
    </cfRule>
  </conditionalFormatting>
  <conditionalFormatting sqref="BA30:BB30">
    <cfRule type="containsText" dxfId="1116" priority="1638" operator="containsText" text="Satisfactorio">
      <formula>NOT(ISERROR(SEARCH("Satisfactorio",BA30)))</formula>
    </cfRule>
  </conditionalFormatting>
  <conditionalFormatting sqref="BA67:BB71">
    <cfRule type="containsText" dxfId="1115" priority="1383" operator="containsText" text="Satisfactorio">
      <formula>NOT(ISERROR(SEARCH("Satisfactorio",BA67)))</formula>
    </cfRule>
  </conditionalFormatting>
  <conditionalFormatting sqref="AX190:AX192">
    <cfRule type="containsText" dxfId="1114" priority="1403" operator="containsText" text="Satisfactorio">
      <formula>NOT(ISERROR(SEARCH("Satisfactorio",AX190)))</formula>
    </cfRule>
  </conditionalFormatting>
  <conditionalFormatting sqref="BA193:BB193">
    <cfRule type="containsText" dxfId="1113" priority="1523" operator="containsText" text="Satisfactorio">
      <formula>NOT(ISERROR(SEARCH("Satisfactorio",BA193)))</formula>
    </cfRule>
  </conditionalFormatting>
  <conditionalFormatting sqref="BB8:BB9">
    <cfRule type="containsText" dxfId="1112" priority="1617" operator="containsText" text="Bajo">
      <formula>NOT(ISERROR(SEARCH("Bajo",BB8)))</formula>
    </cfRule>
    <cfRule type="containsText" dxfId="1111" priority="1618" operator="containsText" text="Medio">
      <formula>NOT(ISERROR(SEARCH("Medio",BB8)))</formula>
    </cfRule>
  </conditionalFormatting>
  <conditionalFormatting sqref="BB11:BB18">
    <cfRule type="containsText" dxfId="1110" priority="1583" operator="containsText" text="Bajo">
      <formula>NOT(ISERROR(SEARCH("Bajo",BB11)))</formula>
    </cfRule>
    <cfRule type="containsText" dxfId="1109" priority="1584" operator="containsText" text="Medio">
      <formula>NOT(ISERROR(SEARCH("Medio",BB11)))</formula>
    </cfRule>
  </conditionalFormatting>
  <conditionalFormatting sqref="BB16">
    <cfRule type="containsText" dxfId="1108" priority="1585" operator="containsText" text="Satisfactorio">
      <formula>NOT(ISERROR(SEARCH("Satisfactorio",BB16)))</formula>
    </cfRule>
  </conditionalFormatting>
  <conditionalFormatting sqref="BB17:BB22">
    <cfRule type="containsText" dxfId="1107" priority="1553" operator="containsText" text="Satisfactorio">
      <formula>NOT(ISERROR(SEARCH("Satisfactorio",BB17)))</formula>
    </cfRule>
  </conditionalFormatting>
  <conditionalFormatting sqref="BB19:BB20">
    <cfRule type="containsText" dxfId="1106" priority="1570" operator="containsText" text="Bajo">
      <formula>NOT(ISERROR(SEARCH("Bajo",BB19)))</formula>
    </cfRule>
    <cfRule type="containsText" dxfId="1105" priority="1571" operator="containsText" text="Medio">
      <formula>NOT(ISERROR(SEARCH("Medio",BB19)))</formula>
    </cfRule>
  </conditionalFormatting>
  <conditionalFormatting sqref="BB21">
    <cfRule type="containsText" dxfId="1104" priority="1556" operator="containsText" text="Bajo">
      <formula>NOT(ISERROR(SEARCH("Bajo",BB21)))</formula>
    </cfRule>
    <cfRule type="containsText" dxfId="1103" priority="1557" operator="containsText" text="Medio">
      <formula>NOT(ISERROR(SEARCH("Medio",BB21)))</formula>
    </cfRule>
  </conditionalFormatting>
  <conditionalFormatting sqref="BB22">
    <cfRule type="containsText" dxfId="1102" priority="1654" operator="containsText" text="Bajo">
      <formula>NOT(ISERROR(SEARCH("Bajo",BB22)))</formula>
    </cfRule>
    <cfRule type="containsText" dxfId="1101" priority="1655" operator="containsText" text="Medio">
      <formula>NOT(ISERROR(SEARCH("Medio",BB22)))</formula>
    </cfRule>
  </conditionalFormatting>
  <conditionalFormatting sqref="BB101:BB103">
    <cfRule type="containsText" dxfId="1100" priority="1547" operator="containsText" text="Bajo">
      <formula>NOT(ISERROR(SEARCH("Bajo",BB101)))</formula>
    </cfRule>
    <cfRule type="containsText" dxfId="1099" priority="1548" operator="containsText" text="Medio">
      <formula>NOT(ISERROR(SEARCH("Medio",BB101)))</formula>
    </cfRule>
  </conditionalFormatting>
  <conditionalFormatting sqref="BB118:BB126">
    <cfRule type="containsText" dxfId="1098" priority="1534" operator="containsText" text="Satisfactorio">
      <formula>NOT(ISERROR(SEARCH("Satisfactorio",BB118)))</formula>
    </cfRule>
  </conditionalFormatting>
  <conditionalFormatting sqref="BB152:BB158 AX159:BB160 AX157:AZ158 AX161:AZ161 AX162:AX165">
    <cfRule type="containsText" dxfId="1097" priority="1531" operator="containsText" text="Satisfactorio">
      <formula>NOT(ISERROR(SEARCH("Satisfactorio",AX152)))</formula>
    </cfRule>
  </conditionalFormatting>
  <conditionalFormatting sqref="BB193:BB224">
    <cfRule type="containsText" dxfId="1096" priority="1521" operator="containsText" text="Bajo">
      <formula>NOT(ISERROR(SEARCH("Bajo",BB193)))</formula>
    </cfRule>
    <cfRule type="containsText" dxfId="1095" priority="1522" operator="containsText" text="Medio">
      <formula>NOT(ISERROR(SEARCH("Medio",BB193)))</formula>
    </cfRule>
  </conditionalFormatting>
  <conditionalFormatting sqref="BB229:BB231">
    <cfRule type="containsText" dxfId="1094" priority="1471" operator="containsText" text="Bajo">
      <formula>NOT(ISERROR(SEARCH("Bajo",BB229)))</formula>
    </cfRule>
    <cfRule type="containsText" dxfId="1093" priority="1472" operator="containsText" text="Medio">
      <formula>NOT(ISERROR(SEARCH("Medio",BB229)))</formula>
    </cfRule>
  </conditionalFormatting>
  <conditionalFormatting sqref="BB232">
    <cfRule type="containsText" dxfId="1092" priority="1449" operator="containsText" text="Bajo">
      <formula>NOT(ISERROR(SEARCH("Bajo",BB232)))</formula>
    </cfRule>
    <cfRule type="containsText" dxfId="1091" priority="1450" operator="containsText" text="Medio">
      <formula>NOT(ISERROR(SEARCH("Medio",BB232)))</formula>
    </cfRule>
  </conditionalFormatting>
  <conditionalFormatting sqref="BB232:BB234">
    <cfRule type="containsText" dxfId="1090" priority="1453" operator="containsText" text="Bajo">
      <formula>NOT(ISERROR(SEARCH("Bajo",BB232)))</formula>
    </cfRule>
    <cfRule type="containsText" dxfId="1089" priority="1454" operator="containsText" text="Medio">
      <formula>NOT(ISERROR(SEARCH("Medio",BB232)))</formula>
    </cfRule>
  </conditionalFormatting>
  <conditionalFormatting sqref="BB232:BC232">
    <cfRule type="containsText" dxfId="1088" priority="1451" operator="containsText" text="Satisfactorio">
      <formula>NOT(ISERROR(SEARCH("Satisfactorio",BB232)))</formula>
    </cfRule>
  </conditionalFormatting>
  <conditionalFormatting sqref="BD193 BD212 BD224">
    <cfRule type="containsText" dxfId="1087" priority="1498" operator="containsText" text="Satisfactorio">
      <formula>NOT(ISERROR(SEARCH("Satisfactorio",BD193)))</formula>
    </cfRule>
    <cfRule type="containsText" dxfId="1086" priority="1499" operator="containsText" text="Medio">
      <formula>NOT(ISERROR(SEARCH("Medio",BD193)))</formula>
    </cfRule>
    <cfRule type="containsText" dxfId="1085" priority="1500" operator="containsText" text="Satisfactorio">
      <formula>NOT(ISERROR(SEARCH("Satisfactorio",BD193)))</formula>
    </cfRule>
  </conditionalFormatting>
  <conditionalFormatting sqref="BD12:BD15">
    <cfRule type="containsText" dxfId="1084" priority="1375" operator="containsText" text="Satisfactorio">
      <formula>NOT(ISERROR(SEARCH("Satisfactorio",BD12)))</formula>
    </cfRule>
    <cfRule type="containsText" dxfId="1083" priority="1376" operator="containsText" text="Medio">
      <formula>NOT(ISERROR(SEARCH("Medio",BD12)))</formula>
    </cfRule>
    <cfRule type="containsText" dxfId="1082" priority="1377" operator="containsText" text="Satisfactorio">
      <formula>NOT(ISERROR(SEARCH("Satisfactorio",BD12)))</formula>
    </cfRule>
  </conditionalFormatting>
  <conditionalFormatting sqref="AK157 AK158:AM158 AK159:AK163 AK164:AM164 AK165">
    <cfRule type="containsText" dxfId="1081" priority="1741" operator="containsText" text="Medio">
      <formula>NOT(ISERROR(SEARCH("Medio",AK157)))</formula>
    </cfRule>
  </conditionalFormatting>
  <conditionalFormatting sqref="AK157 AK158:AM158 AK159:AK163 AK164:AM164 AK165">
    <cfRule type="containsText" dxfId="1080" priority="1740" operator="containsText" text="Satisfactorio">
      <formula>NOT(ISERROR(SEARCH("Satisfactorio",AK157)))</formula>
    </cfRule>
  </conditionalFormatting>
  <conditionalFormatting sqref="BD231">
    <cfRule type="containsText" dxfId="1079" priority="1460" operator="containsText" text="Medio">
      <formula>NOT(ISERROR(SEARCH("Medio",BD231)))</formula>
    </cfRule>
    <cfRule type="containsText" dxfId="1078" priority="1461" operator="containsText" text="Satisfactorio">
      <formula>NOT(ISERROR(SEARCH("Satisfactorio",BD231)))</formula>
    </cfRule>
  </conditionalFormatting>
  <conditionalFormatting sqref="BD232:BD234">
    <cfRule type="containsText" dxfId="1077" priority="1441" operator="containsText" text="Satisfactorio">
      <formula>NOT(ISERROR(SEARCH("Satisfactorio",BD232)))</formula>
    </cfRule>
    <cfRule type="containsText" dxfId="1076" priority="1442" operator="containsText" text="Medio">
      <formula>NOT(ISERROR(SEARCH("Medio",BD232)))</formula>
    </cfRule>
    <cfRule type="containsText" dxfId="1075" priority="1443" operator="containsText" text="Satisfactorio">
      <formula>NOT(ISERROR(SEARCH("Satisfactorio",BD232)))</formula>
    </cfRule>
  </conditionalFormatting>
  <conditionalFormatting sqref="BD231:BI231">
    <cfRule type="containsText" dxfId="1074" priority="1459" operator="containsText" text="Satisfactorio">
      <formula>NOT(ISERROR(SEARCH("Satisfactorio",BD231)))</formula>
    </cfRule>
  </conditionalFormatting>
  <conditionalFormatting sqref="BN8">
    <cfRule type="containsText" dxfId="1073" priority="1373" operator="containsText" text="Medio">
      <formula>NOT(ISERROR(SEARCH("Medio",BN8)))</formula>
    </cfRule>
    <cfRule type="containsText" dxfId="1072" priority="1374" operator="containsText" text="Satisfactorio">
      <formula>NOT(ISERROR(SEARCH("Satisfactorio",BN8)))</formula>
    </cfRule>
  </conditionalFormatting>
  <conditionalFormatting sqref="BK19:BM20 BK22:BM22 BK21">
    <cfRule type="containsText" dxfId="1071" priority="1368" operator="containsText" text="Medio">
      <formula>NOT(ISERROR(SEARCH("Medio",BK19)))</formula>
    </cfRule>
    <cfRule type="containsText" dxfId="1070" priority="1369" operator="containsText" text="Satisfactorio">
      <formula>NOT(ISERROR(SEARCH("Satisfactorio",BK19)))</formula>
    </cfRule>
  </conditionalFormatting>
  <conditionalFormatting sqref="BK12:BM15">
    <cfRule type="containsText" dxfId="1069" priority="1355" operator="containsText" text="Satisfactorio">
      <formula>NOT(ISERROR(SEARCH("Satisfactorio",BK12)))</formula>
    </cfRule>
    <cfRule type="containsText" dxfId="1068" priority="1356" operator="containsText" text="Medio">
      <formula>NOT(ISERROR(SEARCH("Medio",BK12)))</formula>
    </cfRule>
    <cfRule type="containsText" dxfId="1067" priority="1357" operator="containsText" text="Satisfactorio">
      <formula>NOT(ISERROR(SEARCH("Satisfactorio",BK12)))</formula>
    </cfRule>
  </conditionalFormatting>
  <conditionalFormatting sqref="BK19:BN20 BK22:BN22 BK21 BN21">
    <cfRule type="containsText" dxfId="1066" priority="1367" operator="containsText" text="Satisfactorio">
      <formula>NOT(ISERROR(SEARCH("Satisfactorio",BK19)))</formula>
    </cfRule>
  </conditionalFormatting>
  <conditionalFormatting sqref="BN11:BN22 BN9">
    <cfRule type="containsText" dxfId="1065" priority="1358" operator="containsText" text="Medio">
      <formula>NOT(ISERROR(SEARCH("Medio",BN9)))</formula>
    </cfRule>
    <cfRule type="containsText" dxfId="1064" priority="1359" operator="containsText" text="Satisfactorio">
      <formula>NOT(ISERROR(SEARCH("Satisfactorio",BN9)))</formula>
    </cfRule>
    <cfRule type="containsText" dxfId="1063" priority="1360" operator="containsText" text="Medio">
      <formula>NOT(ISERROR(SEARCH("Medio",BN9)))</formula>
    </cfRule>
    <cfRule type="containsText" dxfId="1062" priority="1361" operator="containsText" text="Satisfactorio">
      <formula>NOT(ISERROR(SEARCH("Satisfactorio",BN9)))</formula>
    </cfRule>
    <cfRule type="containsText" dxfId="1061" priority="1363" operator="containsText" text="Medio">
      <formula>NOT(ISERROR(SEARCH("Medio",BN9)))</formula>
    </cfRule>
    <cfRule type="containsText" dxfId="1060" priority="1364" operator="containsText" text="Satisfactorio">
      <formula>NOT(ISERROR(SEARCH("Satisfactorio",BN9)))</formula>
    </cfRule>
    <cfRule type="containsText" dxfId="1059" priority="1365" operator="containsText" text="Medio">
      <formula>NOT(ISERROR(SEARCH("Medio",BN9)))</formula>
    </cfRule>
    <cfRule type="containsText" dxfId="1058" priority="1366" operator="containsText" text="Satisfactorio">
      <formula>NOT(ISERROR(SEARCH("Satisfactorio",BN9)))</formula>
    </cfRule>
  </conditionalFormatting>
  <conditionalFormatting sqref="BN8:BO8">
    <cfRule type="containsText" dxfId="1057" priority="1372" operator="containsText" text="Satisfactorio">
      <formula>NOT(ISERROR(SEARCH("Satisfactorio",BN8)))</formula>
    </cfRule>
  </conditionalFormatting>
  <conditionalFormatting sqref="BN17:BN22">
    <cfRule type="containsText" dxfId="1056" priority="1362" operator="containsText" text="Satisfactorio">
      <formula>NOT(ISERROR(SEARCH("Satisfactorio",BN17)))</formula>
    </cfRule>
  </conditionalFormatting>
  <conditionalFormatting sqref="BO8:BO9 CB32:CB50 CB101:CB102 BO11:BO145 CB114:CB148 CB172:CB189">
    <cfRule type="containsText" dxfId="1055" priority="1371" operator="containsText" text="Medio">
      <formula>NOT(ISERROR(SEARCH("Medio",BO8)))</formula>
    </cfRule>
  </conditionalFormatting>
  <conditionalFormatting sqref="BO8:BO9 CB32:CB50 CB101:CB102 BO11:BO145 CB114:CB148 CB172:CB189">
    <cfRule type="containsText" dxfId="1054" priority="1370" operator="containsText" text="Bajo">
      <formula>NOT(ISERROR(SEARCH("Bajo",BO8)))</formula>
    </cfRule>
  </conditionalFormatting>
  <conditionalFormatting sqref="BQ12:BQ15">
    <cfRule type="containsText" dxfId="1053" priority="1352" operator="containsText" text="Satisfactorio">
      <formula>NOT(ISERROR(SEARCH("Satisfactorio",BQ12)))</formula>
    </cfRule>
    <cfRule type="containsText" dxfId="1052" priority="1353" operator="containsText" text="Medio">
      <formula>NOT(ISERROR(SEARCH("Medio",BQ12)))</formula>
    </cfRule>
    <cfRule type="containsText" dxfId="1051" priority="1354" operator="containsText" text="Satisfactorio">
      <formula>NOT(ISERROR(SEARCH("Satisfactorio",BQ12)))</formula>
    </cfRule>
  </conditionalFormatting>
  <conditionalFormatting sqref="BK78:BK80 BM82:BM83 BK83 BK84:BM84 BK85:BK87 BM87 BK88:BM88 BK91 BK93:BK96 BL89:BM90 BK92:BM92">
    <cfRule type="containsText" dxfId="1050" priority="1350" operator="containsText" text="Medio">
      <formula>NOT(ISERROR(SEARCH("Medio",BK78)))</formula>
    </cfRule>
    <cfRule type="containsText" dxfId="1049" priority="1351" operator="containsText" text="Satisfactorio">
      <formula>NOT(ISERROR(SEARCH("Satisfactorio",BK78)))</formula>
    </cfRule>
  </conditionalFormatting>
  <conditionalFormatting sqref="BM95">
    <cfRule type="containsText" dxfId="1048" priority="1346" operator="containsText" text="Satisfactorio">
      <formula>NOT(ISERROR(SEARCH("Satisfactorio",BM95)))</formula>
    </cfRule>
    <cfRule type="containsText" dxfId="1047" priority="1347" operator="containsText" text="Medio">
      <formula>NOT(ISERROR(SEARCH("Medio",BM95)))</formula>
    </cfRule>
    <cfRule type="containsText" dxfId="1046" priority="1348" operator="containsText" text="Satisfactorio">
      <formula>NOT(ISERROR(SEARCH("Satisfactorio",BM95)))</formula>
    </cfRule>
  </conditionalFormatting>
  <conditionalFormatting sqref="BM82:BM83 BK84:BM84 BM87 BK88:BM88 BK78:BK80 BK83 BK85:BK87 BK91 BK93:BK96 BL89:BM90 BK92:BM92">
    <cfRule type="containsText" dxfId="1045" priority="1349" operator="containsText" text="Satisfactorio">
      <formula>NOT(ISERROR(SEARCH("Satisfactorio",BK78)))</formula>
    </cfRule>
  </conditionalFormatting>
  <conditionalFormatting sqref="BL96:BM96">
    <cfRule type="containsText" dxfId="1044" priority="1344" operator="containsText" text="Medio">
      <formula>NOT(ISERROR(SEARCH("Medio",BL96)))</formula>
    </cfRule>
    <cfRule type="containsText" dxfId="1043" priority="1345" operator="containsText" text="Satisfactorio">
      <formula>NOT(ISERROR(SEARCH("Satisfactorio",BL96)))</formula>
    </cfRule>
  </conditionalFormatting>
  <conditionalFormatting sqref="BL96:BM96">
    <cfRule type="containsText" dxfId="1042" priority="1343" operator="containsText" text="Satisfactorio">
      <formula>NOT(ISERROR(SEARCH("Satisfactorio",BL96)))</formula>
    </cfRule>
  </conditionalFormatting>
  <conditionalFormatting sqref="BN86:BN96">
    <cfRule type="containsText" dxfId="1041" priority="1341" operator="containsText" text="Medio">
      <formula>NOT(ISERROR(SEARCH("Medio",BN86)))</formula>
    </cfRule>
    <cfRule type="containsText" dxfId="1040" priority="1342" operator="containsText" text="Satisfactorio">
      <formula>NOT(ISERROR(SEARCH("Satisfactorio",BN86)))</formula>
    </cfRule>
  </conditionalFormatting>
  <conditionalFormatting sqref="BN86:BN96">
    <cfRule type="containsText" dxfId="1039" priority="1340" operator="containsText" text="Satisfactorio">
      <formula>NOT(ISERROR(SEARCH("Satisfactorio",BN86)))</formula>
    </cfRule>
  </conditionalFormatting>
  <conditionalFormatting sqref="BN193">
    <cfRule type="containsText" dxfId="1038" priority="1338" operator="containsText" text="Medio">
      <formula>NOT(ISERROR(SEARCH("Medio",BN193)))</formula>
    </cfRule>
    <cfRule type="containsText" dxfId="1037" priority="1339" operator="containsText" text="Satisfactorio">
      <formula>NOT(ISERROR(SEARCH("Satisfactorio",BN193)))</formula>
    </cfRule>
  </conditionalFormatting>
  <conditionalFormatting sqref="BN193:BO193">
    <cfRule type="containsText" dxfId="1036" priority="1337" operator="containsText" text="Satisfactorio">
      <formula>NOT(ISERROR(SEARCH("Satisfactorio",BN193)))</formula>
    </cfRule>
  </conditionalFormatting>
  <conditionalFormatting sqref="BK193:BM193">
    <cfRule type="containsText" dxfId="1035" priority="1330" operator="containsText" text="Satisfactorio">
      <formula>NOT(ISERROR(SEARCH("Satisfactorio",BK193)))</formula>
    </cfRule>
    <cfRule type="containsText" dxfId="1034" priority="1331" operator="containsText" text="Medio">
      <formula>NOT(ISERROR(SEARCH("Medio",BK193)))</formula>
    </cfRule>
    <cfRule type="containsText" dxfId="1033" priority="1332" operator="containsText" text="Satisfactorio">
      <formula>NOT(ISERROR(SEARCH("Satisfactorio",BK193)))</formula>
    </cfRule>
  </conditionalFormatting>
  <conditionalFormatting sqref="BK212:BN212">
    <cfRule type="containsText" dxfId="1032" priority="1325" operator="containsText" text="Medio">
      <formula>NOT(ISERROR(SEARCH("Medio",BK212)))</formula>
    </cfRule>
    <cfRule type="containsText" dxfId="1031" priority="1326" operator="containsText" text="Satisfactorio">
      <formula>NOT(ISERROR(SEARCH("Satisfactorio",BK212)))</formula>
    </cfRule>
  </conditionalFormatting>
  <conditionalFormatting sqref="BK224:BN224 BL229:BM229">
    <cfRule type="containsText" dxfId="1030" priority="1328" operator="containsText" text="Medio">
      <formula>NOT(ISERROR(SEARCH("Medio",BK224)))</formula>
    </cfRule>
    <cfRule type="containsText" dxfId="1029" priority="1329" operator="containsText" text="Satisfactorio">
      <formula>NOT(ISERROR(SEARCH("Satisfactorio",BK224)))</formula>
    </cfRule>
  </conditionalFormatting>
  <conditionalFormatting sqref="BK212:BO212">
    <cfRule type="containsText" dxfId="1028" priority="1324" operator="containsText" text="Satisfactorio">
      <formula>NOT(ISERROR(SEARCH("Satisfactorio",BK212)))</formula>
    </cfRule>
  </conditionalFormatting>
  <conditionalFormatting sqref="BK224:BO224 BL229:BM229">
    <cfRule type="containsText" dxfId="1027" priority="1327" operator="containsText" text="Satisfactorio">
      <formula>NOT(ISERROR(SEARCH("Satisfactorio",BK224)))</formula>
    </cfRule>
  </conditionalFormatting>
  <conditionalFormatting sqref="BN212 BN224">
    <cfRule type="containsText" dxfId="1026" priority="1334" operator="containsText" text="Satisfactorio">
      <formula>NOT(ISERROR(SEARCH("Satisfactorio",BN212)))</formula>
    </cfRule>
  </conditionalFormatting>
  <conditionalFormatting sqref="BN224 BN212">
    <cfRule type="containsText" dxfId="1025" priority="1333" operator="containsText" text="Medio">
      <formula>NOT(ISERROR(SEARCH("Medio",BN212)))</formula>
    </cfRule>
  </conditionalFormatting>
  <conditionalFormatting sqref="BO193:BO224">
    <cfRule type="containsText" dxfId="1024" priority="1335" operator="containsText" text="Bajo">
      <formula>NOT(ISERROR(SEARCH("Bajo",BO193)))</formula>
    </cfRule>
    <cfRule type="containsText" dxfId="1023" priority="1336" operator="containsText" text="Medio">
      <formula>NOT(ISERROR(SEARCH("Medio",BO193)))</formula>
    </cfRule>
  </conditionalFormatting>
  <conditionalFormatting sqref="BO233:BO234">
    <cfRule type="containsText" dxfId="1022" priority="1319" operator="containsText" text="Bajo">
      <formula>NOT(ISERROR(SEARCH("Bajo",BO233)))</formula>
    </cfRule>
    <cfRule type="containsText" dxfId="1021" priority="1320" operator="containsText" text="Medio">
      <formula>NOT(ISERROR(SEARCH("Medio",BO233)))</formula>
    </cfRule>
  </conditionalFormatting>
  <conditionalFormatting sqref="BL234 BK233:BM233 BN234">
    <cfRule type="containsText" dxfId="1020" priority="1322" operator="containsText" text="Medio">
      <formula>NOT(ISERROR(SEARCH("Medio",BK233)))</formula>
    </cfRule>
    <cfRule type="containsText" dxfId="1019" priority="1323" operator="containsText" text="Satisfactorio">
      <formula>NOT(ISERROR(SEARCH("Satisfactorio",BK233)))</formula>
    </cfRule>
  </conditionalFormatting>
  <conditionalFormatting sqref="BL234 BK233:BM233 BO233 BN234:BO234">
    <cfRule type="containsText" dxfId="1018" priority="1321" operator="containsText" text="Satisfactorio">
      <formula>NOT(ISERROR(SEARCH("Satisfactorio",BK233)))</formula>
    </cfRule>
  </conditionalFormatting>
  <conditionalFormatting sqref="BK51:BN53">
    <cfRule type="containsText" dxfId="1017" priority="1317" operator="containsText" text="Medio">
      <formula>NOT(ISERROR(SEARCH("Medio",BK51)))</formula>
    </cfRule>
    <cfRule type="containsText" dxfId="1016" priority="1318" operator="containsText" text="Satisfactorio">
      <formula>NOT(ISERROR(SEARCH("Satisfactorio",BK51)))</formula>
    </cfRule>
  </conditionalFormatting>
  <conditionalFormatting sqref="BK51:BN53">
    <cfRule type="containsText" dxfId="1015" priority="1316" operator="containsText" text="Satisfactorio">
      <formula>NOT(ISERROR(SEARCH("Satisfactorio",BK51)))</formula>
    </cfRule>
  </conditionalFormatting>
  <conditionalFormatting sqref="BK54 BM54:BN54 BN55">
    <cfRule type="containsText" dxfId="1014" priority="1314" operator="containsText" text="Medio">
      <formula>NOT(ISERROR(SEARCH("Medio",BK54)))</formula>
    </cfRule>
    <cfRule type="containsText" dxfId="1013" priority="1315" operator="containsText" text="Satisfactorio">
      <formula>NOT(ISERROR(SEARCH("Satisfactorio",BK54)))</formula>
    </cfRule>
  </conditionalFormatting>
  <conditionalFormatting sqref="BK54 BM54:BN54 BN55">
    <cfRule type="containsText" dxfId="1012" priority="1313" operator="containsText" text="Satisfactorio">
      <formula>NOT(ISERROR(SEARCH("Satisfactorio",BK54)))</formula>
    </cfRule>
  </conditionalFormatting>
  <conditionalFormatting sqref="BN32:BN50">
    <cfRule type="containsText" dxfId="1011" priority="1311" operator="containsText" text="Medio">
      <formula>NOT(ISERROR(SEARCH("Medio",BN32)))</formula>
    </cfRule>
    <cfRule type="containsText" dxfId="1010" priority="1312" operator="containsText" text="Satisfactorio">
      <formula>NOT(ISERROR(SEARCH("Satisfactorio",BN32)))</formula>
    </cfRule>
  </conditionalFormatting>
  <conditionalFormatting sqref="BN32:BN36 BN38:BN50">
    <cfRule type="containsText" dxfId="1009" priority="1310" operator="containsText" text="Satisfactorio">
      <formula>NOT(ISERROR(SEARCH("Satisfactorio",BN32)))</formula>
    </cfRule>
  </conditionalFormatting>
  <conditionalFormatting sqref="BK30 BM30:BN30 BK31:BN31">
    <cfRule type="containsText" dxfId="1008" priority="1308" operator="containsText" text="Medio">
      <formula>NOT(ISERROR(SEARCH("Medio",BK30)))</formula>
    </cfRule>
    <cfRule type="containsText" dxfId="1007" priority="1309" operator="containsText" text="Satisfactorio">
      <formula>NOT(ISERROR(SEARCH("Satisfactorio",BK30)))</formula>
    </cfRule>
  </conditionalFormatting>
  <conditionalFormatting sqref="BM30:BN30 BK30 BK31:BN31">
    <cfRule type="containsText" dxfId="1006" priority="1307" operator="containsText" text="Satisfactorio">
      <formula>NOT(ISERROR(SEARCH("Satisfactorio",BK30)))</formula>
    </cfRule>
  </conditionalFormatting>
  <conditionalFormatting sqref="BK81:BM81">
    <cfRule type="containsText" dxfId="1005" priority="1305" operator="containsText" text="Medio">
      <formula>NOT(ISERROR(SEARCH("Medio",BK81)))</formula>
    </cfRule>
    <cfRule type="containsText" dxfId="1004" priority="1306" operator="containsText" text="Satisfactorio">
      <formula>NOT(ISERROR(SEARCH("Satisfactorio",BK81)))</formula>
    </cfRule>
  </conditionalFormatting>
  <conditionalFormatting sqref="BK81:BM81">
    <cfRule type="containsText" dxfId="1003" priority="1304" operator="containsText" text="Satisfactorio">
      <formula>NOT(ISERROR(SEARCH("Satisfactorio",BK81)))</formula>
    </cfRule>
  </conditionalFormatting>
  <conditionalFormatting sqref="BN26:BN29">
    <cfRule type="containsText" dxfId="1002" priority="1302" operator="containsText" text="Medio">
      <formula>NOT(ISERROR(SEARCH("Medio",BN26)))</formula>
    </cfRule>
    <cfRule type="containsText" dxfId="1001" priority="1303" operator="containsText" text="Satisfactorio">
      <formula>NOT(ISERROR(SEARCH("Satisfactorio",BN26)))</formula>
    </cfRule>
  </conditionalFormatting>
  <conditionalFormatting sqref="BN26:BN29">
    <cfRule type="containsText" dxfId="1000" priority="1301" operator="containsText" text="Satisfactorio">
      <formula>NOT(ISERROR(SEARCH("Satisfactorio",BN26)))</formula>
    </cfRule>
  </conditionalFormatting>
  <conditionalFormatting sqref="BN29">
    <cfRule type="containsText" dxfId="999" priority="1300" operator="containsText" text="Satisfactorio">
      <formula>NOT(ISERROR(SEARCH("Satisfactorio",BN29)))</formula>
    </cfRule>
  </conditionalFormatting>
  <conditionalFormatting sqref="BK23:BK24 BK25:BN25 BN23:BN24">
    <cfRule type="containsText" dxfId="998" priority="1298" operator="containsText" text="Medio">
      <formula>NOT(ISERROR(SEARCH("Medio",BK23)))</formula>
    </cfRule>
    <cfRule type="containsText" dxfId="997" priority="1299" operator="containsText" text="Satisfactorio">
      <formula>NOT(ISERROR(SEARCH("Satisfactorio",BK23)))</formula>
    </cfRule>
  </conditionalFormatting>
  <conditionalFormatting sqref="BK23:BK24 BN23:BN24 BK25:BN25">
    <cfRule type="containsText" dxfId="996" priority="1297" operator="containsText" text="Satisfactorio">
      <formula>NOT(ISERROR(SEARCH("Satisfactorio",BK23)))</formula>
    </cfRule>
  </conditionalFormatting>
  <conditionalFormatting sqref="BO152:BO156">
    <cfRule type="containsText" dxfId="995" priority="1293" operator="containsText" text="Satisfactorio">
      <formula>NOT(ISERROR(SEARCH("Satisfactorio",BO152)))</formula>
    </cfRule>
  </conditionalFormatting>
  <conditionalFormatting sqref="BO152:BO156">
    <cfRule type="containsText" dxfId="994" priority="1291" operator="containsText" text="Bajo">
      <formula>NOT(ISERROR(SEARCH("Bajo",BO152)))</formula>
    </cfRule>
    <cfRule type="containsText" dxfId="993" priority="1292" operator="containsText" text="Medio">
      <formula>NOT(ISERROR(SEARCH("Medio",BO152)))</formula>
    </cfRule>
  </conditionalFormatting>
  <conditionalFormatting sqref="BL151 BN151:BO151">
    <cfRule type="containsText" dxfId="992" priority="1284" operator="containsText" text="Satisfactorio">
      <formula>NOT(ISERROR(SEARCH("Satisfactorio",BL151)))</formula>
    </cfRule>
  </conditionalFormatting>
  <conditionalFormatting sqref="BK127:BN127 BK149:BK150 BL151 BL128 BK129:BN130 BN131 BK132:BN132 BL143:BL148 BN138:BN151 BK134:BN137 BL138:BM138 BL139:BL141 BK139 BM139 BN133">
    <cfRule type="containsText" dxfId="991" priority="1290" operator="containsText" text="Satisfactorio">
      <formula>NOT(ISERROR(SEARCH("Satisfactorio",BK127)))</formula>
    </cfRule>
  </conditionalFormatting>
  <conditionalFormatting sqref="BK127:BN127 BK149:BK150 BL151 BL128 BK129:BN130 BN131 BK132:BN132 BL143:BL148 BN138:BN151 BK134:BN137 BL138:BM138 BL139:BL141 BK139 BM139 BN133">
    <cfRule type="containsText" dxfId="990" priority="1289" operator="containsText" text="Medio">
      <formula>NOT(ISERROR(SEARCH("Medio",BK127)))</formula>
    </cfRule>
  </conditionalFormatting>
  <conditionalFormatting sqref="BK127:BN127 BL128 BK129:BN130 BN131 BK132:BN132 BL143:BL148 BN146:BO148 BN149 BK134:BN137 BL138:BM138 BL139:BL141 BK139 BM139 BN133 BN138:BN145">
    <cfRule type="containsText" dxfId="989" priority="1288" operator="containsText" text="Satisfactorio">
      <formula>NOT(ISERROR(SEARCH("Satisfactorio",BK127)))</formula>
    </cfRule>
  </conditionalFormatting>
  <conditionalFormatting sqref="BK149:BK150 BN149:BO150">
    <cfRule type="containsText" dxfId="988" priority="1285" operator="containsText" text="Satisfactorio">
      <formula>NOT(ISERROR(SEARCH("Satisfactorio",BK149)))</formula>
    </cfRule>
  </conditionalFormatting>
  <conditionalFormatting sqref="BO146:BO151">
    <cfRule type="containsText" dxfId="987" priority="1286" operator="containsText" text="Bajo">
      <formula>NOT(ISERROR(SEARCH("Bajo",BO146)))</formula>
    </cfRule>
  </conditionalFormatting>
  <conditionalFormatting sqref="BO146:BO151">
    <cfRule type="containsText" dxfId="986" priority="1287" operator="containsText" text="Medio">
      <formula>NOT(ISERROR(SEARCH("Medio",BO146)))</formula>
    </cfRule>
  </conditionalFormatting>
  <conditionalFormatting sqref="BO190">
    <cfRule type="containsText" dxfId="985" priority="1278" operator="containsText" text="Satisfactorio">
      <formula>NOT(ISERROR(SEARCH("Satisfactorio",BO190)))</formula>
    </cfRule>
  </conditionalFormatting>
  <conditionalFormatting sqref="BV190 BK166:BN167 BK185:BN186 BK188:BM189 BK172:BN173 BK169:BM170 BL171 BN168:BN171 BK175:BN177 BK174 BN174 BL178:BL179 BL183 BN183 BL187 BN187:BN192">
    <cfRule type="containsText" dxfId="984" priority="1282" operator="containsText" text="Medio">
      <formula>NOT(ISERROR(SEARCH("Medio",BK166)))</formula>
    </cfRule>
    <cfRule type="containsText" dxfId="983" priority="1283" operator="containsText" text="Satisfactorio">
      <formula>NOT(ISERROR(SEARCH("Satisfactorio",BK166)))</formula>
    </cfRule>
  </conditionalFormatting>
  <conditionalFormatting sqref="BV190 BK166:BO167 BK185:BO186 BK188:BM189 BK172:BO173 BK169:BM170 BL171 BN168:BO171 BK175:BO177 BK174 BN174:BO174 BL178:BL179 BL183 BN183:BO183 BL187 BN187:BN192">
    <cfRule type="containsText" dxfId="982" priority="1281" operator="containsText" text="Satisfactorio">
      <formula>NOT(ISERROR(SEARCH("Satisfactorio",BK166)))</formula>
    </cfRule>
  </conditionalFormatting>
  <conditionalFormatting sqref="BO190">
    <cfRule type="containsText" dxfId="981" priority="1276" operator="containsText" text="Bajo">
      <formula>NOT(ISERROR(SEARCH("Bajo",BO190)))</formula>
    </cfRule>
    <cfRule type="containsText" dxfId="980" priority="1277" operator="containsText" text="Medio">
      <formula>NOT(ISERROR(SEARCH("Medio",BO190)))</formula>
    </cfRule>
  </conditionalFormatting>
  <conditionalFormatting sqref="BO191">
    <cfRule type="containsText" dxfId="979" priority="1275" operator="containsText" text="Satisfactorio">
      <formula>NOT(ISERROR(SEARCH("Satisfactorio",BO191)))</formula>
    </cfRule>
  </conditionalFormatting>
  <conditionalFormatting sqref="BO191">
    <cfRule type="containsText" dxfId="978" priority="1273" operator="containsText" text="Bajo">
      <formula>NOT(ISERROR(SEARCH("Bajo",BO191)))</formula>
    </cfRule>
    <cfRule type="containsText" dxfId="977" priority="1274" operator="containsText" text="Medio">
      <formula>NOT(ISERROR(SEARCH("Medio",BO191)))</formula>
    </cfRule>
  </conditionalFormatting>
  <conditionalFormatting sqref="BO192">
    <cfRule type="containsText" dxfId="976" priority="1272" operator="containsText" text="Satisfactorio">
      <formula>NOT(ISERROR(SEARCH("Satisfactorio",BO192)))</formula>
    </cfRule>
  </conditionalFormatting>
  <conditionalFormatting sqref="BO192">
    <cfRule type="containsText" dxfId="975" priority="1270" operator="containsText" text="Bajo">
      <formula>NOT(ISERROR(SEARCH("Bajo",BO192)))</formula>
    </cfRule>
    <cfRule type="containsText" dxfId="974" priority="1271" operator="containsText" text="Medio">
      <formula>NOT(ISERROR(SEARCH("Medio",BO192)))</formula>
    </cfRule>
  </conditionalFormatting>
  <conditionalFormatting sqref="BO184">
    <cfRule type="containsText" dxfId="973" priority="1269" operator="containsText" text="Satisfactorio">
      <formula>NOT(ISERROR(SEARCH("Satisfactorio",BO184)))</formula>
    </cfRule>
  </conditionalFormatting>
  <conditionalFormatting sqref="BO184">
    <cfRule type="containsText" dxfId="972" priority="1267" operator="containsText" text="Bajo">
      <formula>NOT(ISERROR(SEARCH("Bajo",BO184)))</formula>
    </cfRule>
    <cfRule type="containsText" dxfId="971" priority="1268" operator="containsText" text="Medio">
      <formula>NOT(ISERROR(SEARCH("Medio",BO184)))</formula>
    </cfRule>
  </conditionalFormatting>
  <conditionalFormatting sqref="BN184">
    <cfRule type="containsText" dxfId="970" priority="1265" operator="containsText" text="Medio">
      <formula>NOT(ISERROR(SEARCH("Medio",BN184)))</formula>
    </cfRule>
    <cfRule type="containsText" dxfId="969" priority="1266" operator="containsText" text="Satisfactorio">
      <formula>NOT(ISERROR(SEARCH("Satisfactorio",BN184)))</formula>
    </cfRule>
  </conditionalFormatting>
  <conditionalFormatting sqref="BN184">
    <cfRule type="containsText" dxfId="968" priority="1264" operator="containsText" text="Satisfactorio">
      <formula>NOT(ISERROR(SEARCH("Satisfactorio",BN184)))</formula>
    </cfRule>
  </conditionalFormatting>
  <conditionalFormatting sqref="BK229:BP229 BK230:BK232 BN230:BP232 BN233">
    <cfRule type="containsText" dxfId="967" priority="1260" operator="containsText" text="Satisfactorio">
      <formula>NOT(ISERROR(SEARCH("Satisfactorio",BK229)))</formula>
    </cfRule>
  </conditionalFormatting>
  <conditionalFormatting sqref="BQ229:BS232">
    <cfRule type="containsText" dxfId="966" priority="1259" operator="containsText" text="Satisfactorio">
      <formula>NOT(ISERROR(SEARCH("Satisfactorio",BQ229)))</formula>
    </cfRule>
  </conditionalFormatting>
  <conditionalFormatting sqref="BK229:BO229">
    <cfRule type="containsText" dxfId="965" priority="1256" operator="containsText" text="Satisfactorio">
      <formula>NOT(ISERROR(SEARCH("Satisfactorio",BK229)))</formula>
    </cfRule>
  </conditionalFormatting>
  <conditionalFormatting sqref="BK229:BN229">
    <cfRule type="containsText" dxfId="964" priority="1255" operator="containsText" text="Satisfactorio">
      <formula>NOT(ISERROR(SEARCH("Satisfactorio",BK229)))</formula>
    </cfRule>
  </conditionalFormatting>
  <conditionalFormatting sqref="BK229:BN229">
    <cfRule type="containsText" dxfId="963" priority="1254" operator="containsText" text="Medio">
      <formula>NOT(ISERROR(SEARCH("Medio",BK229)))</formula>
    </cfRule>
  </conditionalFormatting>
  <conditionalFormatting sqref="BN229">
    <cfRule type="containsText" dxfId="962" priority="1252" operator="containsText" text="Medio">
      <formula>NOT(ISERROR(SEARCH("Medio",BN229)))</formula>
    </cfRule>
    <cfRule type="containsText" dxfId="961" priority="1253" operator="containsText" text="Satisfactorio">
      <formula>NOT(ISERROR(SEARCH("Satisfactorio",BN229)))</formula>
    </cfRule>
  </conditionalFormatting>
  <conditionalFormatting sqref="BO229">
    <cfRule type="containsText" dxfId="960" priority="1257" operator="containsText" text="Bajo">
      <formula>NOT(ISERROR(SEARCH("Bajo",BO229)))</formula>
    </cfRule>
    <cfRule type="containsText" dxfId="959" priority="1258" operator="containsText" text="Medio">
      <formula>NOT(ISERROR(SEARCH("Medio",BO229)))</formula>
    </cfRule>
  </conditionalFormatting>
  <conditionalFormatting sqref="BK230 BN230:BO230">
    <cfRule type="containsText" dxfId="958" priority="1249" operator="containsText" text="Satisfactorio">
      <formula>NOT(ISERROR(SEARCH("Satisfactorio",BK230)))</formula>
    </cfRule>
  </conditionalFormatting>
  <conditionalFormatting sqref="BK230 BN230">
    <cfRule type="containsText" dxfId="957" priority="1248" operator="containsText" text="Satisfactorio">
      <formula>NOT(ISERROR(SEARCH("Satisfactorio",BK230)))</formula>
    </cfRule>
  </conditionalFormatting>
  <conditionalFormatting sqref="BK230 BN230">
    <cfRule type="containsText" dxfId="956" priority="1247" operator="containsText" text="Medio">
      <formula>NOT(ISERROR(SEARCH("Medio",BK230)))</formula>
    </cfRule>
  </conditionalFormatting>
  <conditionalFormatting sqref="BL230">
    <cfRule type="containsText" dxfId="955" priority="1242" operator="containsText" text="Medio">
      <formula>NOT(ISERROR(SEARCH("Medio",BL230)))</formula>
    </cfRule>
    <cfRule type="containsText" dxfId="954" priority="1243" operator="containsText" text="Satisfactorio">
      <formula>NOT(ISERROR(SEARCH("Satisfactorio",BL230)))</formula>
    </cfRule>
    <cfRule type="containsText" dxfId="953" priority="1244" operator="containsText" text="Satisfactorio">
      <formula>NOT(ISERROR(SEARCH("Satisfactorio",BL230)))</formula>
    </cfRule>
  </conditionalFormatting>
  <conditionalFormatting sqref="BL230">
    <cfRule type="containsText" dxfId="952" priority="1241" operator="containsText" text="Satisfactorio">
      <formula>NOT(ISERROR(SEARCH("Satisfactorio",BL230)))</formula>
    </cfRule>
  </conditionalFormatting>
  <conditionalFormatting sqref="BN230">
    <cfRule type="containsText" dxfId="951" priority="1245" operator="containsText" text="Medio">
      <formula>NOT(ISERROR(SEARCH("Medio",BN230)))</formula>
    </cfRule>
    <cfRule type="containsText" dxfId="950" priority="1246" operator="containsText" text="Satisfactorio">
      <formula>NOT(ISERROR(SEARCH("Satisfactorio",BN230)))</formula>
    </cfRule>
  </conditionalFormatting>
  <conditionalFormatting sqref="BO230">
    <cfRule type="containsText" dxfId="949" priority="1250" operator="containsText" text="Bajo">
      <formula>NOT(ISERROR(SEARCH("Bajo",BO230)))</formula>
    </cfRule>
    <cfRule type="containsText" dxfId="948" priority="1251" operator="containsText" text="Medio">
      <formula>NOT(ISERROR(SEARCH("Medio",BO230)))</formula>
    </cfRule>
  </conditionalFormatting>
  <conditionalFormatting sqref="BK232 BN232:BO232 BN233">
    <cfRule type="containsText" dxfId="947" priority="1238" operator="containsText" text="Satisfactorio">
      <formula>NOT(ISERROR(SEARCH("Satisfactorio",BK232)))</formula>
    </cfRule>
  </conditionalFormatting>
  <conditionalFormatting sqref="BK232 BN232:BN233">
    <cfRule type="containsText" dxfId="946" priority="1237" operator="containsText" text="Satisfactorio">
      <formula>NOT(ISERROR(SEARCH("Satisfactorio",BK232)))</formula>
    </cfRule>
  </conditionalFormatting>
  <conditionalFormatting sqref="BK232 BN232:BN233">
    <cfRule type="containsText" dxfId="945" priority="1236" operator="containsText" text="Medio">
      <formula>NOT(ISERROR(SEARCH("Medio",BK232)))</formula>
    </cfRule>
  </conditionalFormatting>
  <conditionalFormatting sqref="BL232:BM232">
    <cfRule type="containsText" dxfId="944" priority="1231" operator="containsText" text="Satisfactorio">
      <formula>NOT(ISERROR(SEARCH("Satisfactorio",BL232)))</formula>
    </cfRule>
    <cfRule type="containsText" dxfId="943" priority="1232" operator="containsText" text="Medio">
      <formula>NOT(ISERROR(SEARCH("Medio",BL232)))</formula>
    </cfRule>
    <cfRule type="containsText" dxfId="942" priority="1233" operator="containsText" text="Satisfactorio">
      <formula>NOT(ISERROR(SEARCH("Satisfactorio",BL232)))</formula>
    </cfRule>
  </conditionalFormatting>
  <conditionalFormatting sqref="BL232:BM232">
    <cfRule type="containsText" dxfId="941" priority="1228" operator="containsText" text="Satisfactorio">
      <formula>NOT(ISERROR(SEARCH("Satisfactorio",BL232)))</formula>
    </cfRule>
    <cfRule type="containsText" dxfId="940" priority="1229" operator="containsText" text="Medio">
      <formula>NOT(ISERROR(SEARCH("Medio",BL232)))</formula>
    </cfRule>
    <cfRule type="containsText" dxfId="939" priority="1230" operator="containsText" text="Satisfactorio">
      <formula>NOT(ISERROR(SEARCH("Satisfactorio",BL232)))</formula>
    </cfRule>
  </conditionalFormatting>
  <conditionalFormatting sqref="BN232:BN233">
    <cfRule type="containsText" dxfId="938" priority="1234" operator="containsText" text="Medio">
      <formula>NOT(ISERROR(SEARCH("Medio",BN232)))</formula>
    </cfRule>
    <cfRule type="containsText" dxfId="937" priority="1235" operator="containsText" text="Satisfactorio">
      <formula>NOT(ISERROR(SEARCH("Satisfactorio",BN232)))</formula>
    </cfRule>
  </conditionalFormatting>
  <conditionalFormatting sqref="BO232">
    <cfRule type="containsText" dxfId="936" priority="1239" operator="containsText" text="Bajo">
      <formula>NOT(ISERROR(SEARCH("Bajo",BO232)))</formula>
    </cfRule>
    <cfRule type="containsText" dxfId="935" priority="1240" operator="containsText" text="Medio">
      <formula>NOT(ISERROR(SEARCH("Medio",BO232)))</formula>
    </cfRule>
  </conditionalFormatting>
  <conditionalFormatting sqref="BK231 BN231:BO231 BN232:BN233">
    <cfRule type="containsText" dxfId="934" priority="1225" operator="containsText" text="Satisfactorio">
      <formula>NOT(ISERROR(SEARCH("Satisfactorio",BK231)))</formula>
    </cfRule>
  </conditionalFormatting>
  <conditionalFormatting sqref="BK231 BN231:BN233">
    <cfRule type="containsText" dxfId="933" priority="1224" operator="containsText" text="Satisfactorio">
      <formula>NOT(ISERROR(SEARCH("Satisfactorio",BK231)))</formula>
    </cfRule>
  </conditionalFormatting>
  <conditionalFormatting sqref="BK231 BN231:BN233">
    <cfRule type="containsText" dxfId="932" priority="1223" operator="containsText" text="Medio">
      <formula>NOT(ISERROR(SEARCH("Medio",BK231)))</formula>
    </cfRule>
  </conditionalFormatting>
  <conditionalFormatting sqref="BL231">
    <cfRule type="containsText" dxfId="931" priority="1220" operator="containsText" text="Satisfactorio">
      <formula>NOT(ISERROR(SEARCH("Satisfactorio",BL231)))</formula>
    </cfRule>
  </conditionalFormatting>
  <conditionalFormatting sqref="BL231">
    <cfRule type="containsText" dxfId="930" priority="1217" operator="containsText" text="Satisfactorio">
      <formula>NOT(ISERROR(SEARCH("Satisfactorio",BL231)))</formula>
    </cfRule>
    <cfRule type="containsText" dxfId="929" priority="1218" operator="containsText" text="Medio">
      <formula>NOT(ISERROR(SEARCH("Medio",BL231)))</formula>
    </cfRule>
    <cfRule type="containsText" dxfId="928" priority="1219" operator="containsText" text="Satisfactorio">
      <formula>NOT(ISERROR(SEARCH("Satisfactorio",BL231)))</formula>
    </cfRule>
  </conditionalFormatting>
  <conditionalFormatting sqref="BL231">
    <cfRule type="containsText" dxfId="927" priority="1214" operator="containsText" text="Satisfactorio">
      <formula>NOT(ISERROR(SEARCH("Satisfactorio",BL231)))</formula>
    </cfRule>
    <cfRule type="containsText" dxfId="926" priority="1215" operator="containsText" text="Medio">
      <formula>NOT(ISERROR(SEARCH("Medio",BL231)))</formula>
    </cfRule>
    <cfRule type="containsText" dxfId="925" priority="1216" operator="containsText" text="Satisfactorio">
      <formula>NOT(ISERROR(SEARCH("Satisfactorio",BL231)))</formula>
    </cfRule>
  </conditionalFormatting>
  <conditionalFormatting sqref="BN231:BN233">
    <cfRule type="containsText" dxfId="924" priority="1221" operator="containsText" text="Medio">
      <formula>NOT(ISERROR(SEARCH("Medio",BN231)))</formula>
    </cfRule>
    <cfRule type="containsText" dxfId="923" priority="1222" operator="containsText" text="Satisfactorio">
      <formula>NOT(ISERROR(SEARCH("Satisfactorio",BN231)))</formula>
    </cfRule>
  </conditionalFormatting>
  <conditionalFormatting sqref="BO231">
    <cfRule type="containsText" dxfId="922" priority="1226" operator="containsText" text="Bajo">
      <formula>NOT(ISERROR(SEARCH("Bajo",BO231)))</formula>
    </cfRule>
    <cfRule type="containsText" dxfId="921" priority="1227" operator="containsText" text="Medio">
      <formula>NOT(ISERROR(SEARCH("Medio",BO231)))</formula>
    </cfRule>
  </conditionalFormatting>
  <conditionalFormatting sqref="BT229:BV229 BT231:BV231">
    <cfRule type="containsText" dxfId="920" priority="1213" operator="containsText" text="Satisfactorio">
      <formula>NOT(ISERROR(SEARCH("Satisfactorio",BT229)))</formula>
    </cfRule>
  </conditionalFormatting>
  <conditionalFormatting sqref="BO157:BO165">
    <cfRule type="containsText" dxfId="919" priority="1208" operator="containsText" text="Bajo">
      <formula>NOT(ISERROR(SEARCH("Bajo",BO157)))</formula>
    </cfRule>
    <cfRule type="containsText" dxfId="918" priority="1209" operator="containsText" text="Medio">
      <formula>NOT(ISERROR(SEARCH("Medio",BO157)))</formula>
    </cfRule>
  </conditionalFormatting>
  <conditionalFormatting sqref="BK164 BK157:BK158 BK161:BM161 BN157:BN165">
    <cfRule type="containsText" dxfId="917" priority="1211" operator="containsText" text="Medio">
      <formula>NOT(ISERROR(SEARCH("Medio",BK157)))</formula>
    </cfRule>
    <cfRule type="containsText" dxfId="916" priority="1212" operator="containsText" text="Satisfactorio">
      <formula>NOT(ISERROR(SEARCH("Satisfactorio",BK157)))</formula>
    </cfRule>
  </conditionalFormatting>
  <conditionalFormatting sqref="BK164 BK157:BK158 BK161:BM161 BN157:BO165">
    <cfRule type="containsText" dxfId="915" priority="1210" operator="containsText" text="Satisfactorio">
      <formula>NOT(ISERROR(SEARCH("Satisfactorio",BK157)))</formula>
    </cfRule>
  </conditionalFormatting>
  <conditionalFormatting sqref="BK55:BM55 BK56:BN56 BL54:BM54 BN57 BK58:BN61 BN62 BK62:BK63">
    <cfRule type="containsText" dxfId="914" priority="1206" operator="containsText" text="Medio">
      <formula>NOT(ISERROR(SEARCH("Medio",BK54)))</formula>
    </cfRule>
    <cfRule type="containsText" dxfId="913" priority="1207" operator="containsText" text="Satisfactorio">
      <formula>NOT(ISERROR(SEARCH("Satisfactorio",BK54)))</formula>
    </cfRule>
  </conditionalFormatting>
  <conditionalFormatting sqref="BK55:BM55 BK56:BN56 BL54:BM54 BN57 BN62 BK62:BK63 BK58:BN61">
    <cfRule type="containsText" dxfId="912" priority="1205" operator="containsText" text="Satisfactorio">
      <formula>NOT(ISERROR(SEARCH("Satisfactorio",BK54)))</formula>
    </cfRule>
  </conditionalFormatting>
  <conditionalFormatting sqref="BN37">
    <cfRule type="containsText" dxfId="911" priority="1201" operator="containsText" text="Satisfactorio">
      <formula>NOT(ISERROR(SEARCH("Satisfactorio",BN37)))</formula>
    </cfRule>
  </conditionalFormatting>
  <conditionalFormatting sqref="BL64 BK65:BK67 BK68:BN69 BN63:BN67 BK72:BN72 BN70:BN71 BN73:BN85">
    <cfRule type="containsText" dxfId="910" priority="1199" operator="containsText" text="Medio">
      <formula>NOT(ISERROR(SEARCH("Medio",BK63)))</formula>
    </cfRule>
    <cfRule type="containsText" dxfId="909" priority="1200" operator="containsText" text="Satisfactorio">
      <formula>NOT(ISERROR(SEARCH("Satisfactorio",BK63)))</formula>
    </cfRule>
  </conditionalFormatting>
  <conditionalFormatting sqref="BK72:BM72">
    <cfRule type="containsText" dxfId="908" priority="1196" operator="containsText" text="Medio">
      <formula>NOT(ISERROR(SEARCH("Medio",BK72)))</formula>
    </cfRule>
    <cfRule type="containsText" dxfId="907" priority="1197" operator="containsText" text="Satisfactorio">
      <formula>NOT(ISERROR(SEARCH("Satisfactorio",BK72)))</formula>
    </cfRule>
  </conditionalFormatting>
  <conditionalFormatting sqref="BK73 BK74:BM77">
    <cfRule type="containsText" dxfId="906" priority="1194" operator="containsText" text="Medio">
      <formula>NOT(ISERROR(SEARCH("Medio",BK73)))</formula>
    </cfRule>
    <cfRule type="containsText" dxfId="905" priority="1195" operator="containsText" text="Satisfactorio">
      <formula>NOT(ISERROR(SEARCH("Satisfactorio",BK73)))</formula>
    </cfRule>
  </conditionalFormatting>
  <conditionalFormatting sqref="BK77">
    <cfRule type="containsText" dxfId="904" priority="1191" operator="containsText" text="Medio">
      <formula>NOT(ISERROR(SEARCH("Medio",BK77)))</formula>
    </cfRule>
    <cfRule type="containsText" dxfId="903" priority="1192" operator="containsText" text="Satisfactorio">
      <formula>NOT(ISERROR(SEARCH("Satisfactorio",BK77)))</formula>
    </cfRule>
  </conditionalFormatting>
  <conditionalFormatting sqref="BK74:BM77 BK73">
    <cfRule type="containsText" dxfId="902" priority="1193" operator="containsText" text="Satisfactorio">
      <formula>NOT(ISERROR(SEARCH("Satisfactorio",BK73)))</formula>
    </cfRule>
  </conditionalFormatting>
  <conditionalFormatting sqref="BL64 BK65:BK67 BK68:BN69 BN63:BN67 BK72:BN72 BN73:BN85 BN70:BN71">
    <cfRule type="containsText" dxfId="901" priority="1198" operator="containsText" text="Satisfactorio">
      <formula>NOT(ISERROR(SEARCH("Satisfactorio",BK63)))</formula>
    </cfRule>
  </conditionalFormatting>
  <conditionalFormatting sqref="BK97:BN98">
    <cfRule type="containsText" dxfId="900" priority="1189" operator="containsText" text="Medio">
      <formula>NOT(ISERROR(SEARCH("Medio",BK97)))</formula>
    </cfRule>
    <cfRule type="containsText" dxfId="899" priority="1190" operator="containsText" text="Satisfactorio">
      <formula>NOT(ISERROR(SEARCH("Satisfactorio",BK97)))</formula>
    </cfRule>
  </conditionalFormatting>
  <conditionalFormatting sqref="BK97:BN98">
    <cfRule type="containsText" dxfId="898" priority="1188" operator="containsText" text="Satisfactorio">
      <formula>NOT(ISERROR(SEARCH("Satisfactorio",BK97)))</formula>
    </cfRule>
  </conditionalFormatting>
  <conditionalFormatting sqref="BQ21">
    <cfRule type="containsText" dxfId="897" priority="1182" operator="containsText" text="Satisfactorio">
      <formula>NOT(ISERROR(SEARCH("Satisfactorio",BQ21)))</formula>
    </cfRule>
    <cfRule type="containsText" dxfId="896" priority="1183" operator="containsText" text="Medio">
      <formula>NOT(ISERROR(SEARCH("Medio",BQ21)))</formula>
    </cfRule>
    <cfRule type="containsText" dxfId="895" priority="1184" operator="containsText" text="Satisfactorio">
      <formula>NOT(ISERROR(SEARCH("Satisfactorio",BQ21)))</formula>
    </cfRule>
  </conditionalFormatting>
  <conditionalFormatting sqref="BL21:BM21">
    <cfRule type="containsText" dxfId="894" priority="1180" operator="containsText" text="Medio">
      <formula>NOT(ISERROR(SEARCH("Medio",BL21)))</formula>
    </cfRule>
    <cfRule type="containsText" dxfId="893" priority="1181" operator="containsText" text="Satisfactorio">
      <formula>NOT(ISERROR(SEARCH("Satisfactorio",BL21)))</formula>
    </cfRule>
  </conditionalFormatting>
  <conditionalFormatting sqref="BL21:BM21">
    <cfRule type="containsText" dxfId="892" priority="1179" operator="containsText" text="Satisfactorio">
      <formula>NOT(ISERROR(SEARCH("Satisfactorio",BL21)))</formula>
    </cfRule>
  </conditionalFormatting>
  <conditionalFormatting sqref="BK57">
    <cfRule type="containsText" dxfId="891" priority="1177" operator="containsText" text="Medio">
      <formula>NOT(ISERROR(SEARCH("Medio",BK57)))</formula>
    </cfRule>
    <cfRule type="containsText" dxfId="890" priority="1178" operator="containsText" text="Satisfactorio">
      <formula>NOT(ISERROR(SEARCH("Satisfactorio",BK57)))</formula>
    </cfRule>
  </conditionalFormatting>
  <conditionalFormatting sqref="BK57">
    <cfRule type="containsText" dxfId="889" priority="1176" operator="containsText" text="Satisfactorio">
      <formula>NOT(ISERROR(SEARCH("Satisfactorio",BK57)))</formula>
    </cfRule>
  </conditionalFormatting>
  <conditionalFormatting sqref="BL62:BM62">
    <cfRule type="containsText" dxfId="888" priority="1174" operator="containsText" text="Medio">
      <formula>NOT(ISERROR(SEARCH("Medio",BL62)))</formula>
    </cfRule>
    <cfRule type="containsText" dxfId="887" priority="1175" operator="containsText" text="Satisfactorio">
      <formula>NOT(ISERROR(SEARCH("Satisfactorio",BL62)))</formula>
    </cfRule>
  </conditionalFormatting>
  <conditionalFormatting sqref="BL62:BM62">
    <cfRule type="containsText" dxfId="886" priority="1173" operator="containsText" text="Satisfactorio">
      <formula>NOT(ISERROR(SEARCH("Satisfactorio",BL62)))</formula>
    </cfRule>
  </conditionalFormatting>
  <conditionalFormatting sqref="BL63:BM63">
    <cfRule type="containsText" dxfId="885" priority="1171" operator="containsText" text="Medio">
      <formula>NOT(ISERROR(SEARCH("Medio",BL63)))</formula>
    </cfRule>
    <cfRule type="containsText" dxfId="884" priority="1172" operator="containsText" text="Satisfactorio">
      <formula>NOT(ISERROR(SEARCH("Satisfactorio",BL63)))</formula>
    </cfRule>
  </conditionalFormatting>
  <conditionalFormatting sqref="BL63:BM63">
    <cfRule type="containsText" dxfId="883" priority="1170" operator="containsText" text="Satisfactorio">
      <formula>NOT(ISERROR(SEARCH("Satisfactorio",BL63)))</formula>
    </cfRule>
  </conditionalFormatting>
  <conditionalFormatting sqref="BK64">
    <cfRule type="containsText" dxfId="882" priority="1168" operator="containsText" text="Medio">
      <formula>NOT(ISERROR(SEARCH("Medio",BK64)))</formula>
    </cfRule>
    <cfRule type="containsText" dxfId="881" priority="1169" operator="containsText" text="Satisfactorio">
      <formula>NOT(ISERROR(SEARCH("Satisfactorio",BK64)))</formula>
    </cfRule>
  </conditionalFormatting>
  <conditionalFormatting sqref="BK64">
    <cfRule type="containsText" dxfId="880" priority="1167" operator="containsText" text="Satisfactorio">
      <formula>NOT(ISERROR(SEARCH("Satisfactorio",BK64)))</formula>
    </cfRule>
  </conditionalFormatting>
  <conditionalFormatting sqref="BL65:BM65">
    <cfRule type="containsText" dxfId="879" priority="1165" operator="containsText" text="Medio">
      <formula>NOT(ISERROR(SEARCH("Medio",BL65)))</formula>
    </cfRule>
    <cfRule type="containsText" dxfId="878" priority="1166" operator="containsText" text="Satisfactorio">
      <formula>NOT(ISERROR(SEARCH("Satisfactorio",BL65)))</formula>
    </cfRule>
  </conditionalFormatting>
  <conditionalFormatting sqref="BL65:BM65">
    <cfRule type="containsText" dxfId="877" priority="1164" operator="containsText" text="Satisfactorio">
      <formula>NOT(ISERROR(SEARCH("Satisfactorio",BL65)))</formula>
    </cfRule>
  </conditionalFormatting>
  <conditionalFormatting sqref="BK70:BK71">
    <cfRule type="containsText" dxfId="876" priority="1162" operator="containsText" text="Medio">
      <formula>NOT(ISERROR(SEARCH("Medio",BK70)))</formula>
    </cfRule>
    <cfRule type="containsText" dxfId="875" priority="1163" operator="containsText" text="Satisfactorio">
      <formula>NOT(ISERROR(SEARCH("Satisfactorio",BK70)))</formula>
    </cfRule>
  </conditionalFormatting>
  <conditionalFormatting sqref="BK70:BK71">
    <cfRule type="containsText" dxfId="874" priority="1161" operator="containsText" text="Satisfactorio">
      <formula>NOT(ISERROR(SEARCH("Satisfactorio",BK70)))</formula>
    </cfRule>
  </conditionalFormatting>
  <conditionalFormatting sqref="BK89:BK90">
    <cfRule type="containsText" dxfId="873" priority="1159" operator="containsText" text="Medio">
      <formula>NOT(ISERROR(SEARCH("Medio",BK89)))</formula>
    </cfRule>
    <cfRule type="containsText" dxfId="872" priority="1160" operator="containsText" text="Satisfactorio">
      <formula>NOT(ISERROR(SEARCH("Satisfactorio",BK89)))</formula>
    </cfRule>
  </conditionalFormatting>
  <conditionalFormatting sqref="BK89:BK90">
    <cfRule type="containsText" dxfId="871" priority="1158" operator="containsText" text="Satisfactorio">
      <formula>NOT(ISERROR(SEARCH("Satisfactorio",BK89)))</formula>
    </cfRule>
  </conditionalFormatting>
  <conditionalFormatting sqref="BQ92:BQ95">
    <cfRule type="containsText" dxfId="870" priority="1156" operator="containsText" text="Medio">
      <formula>NOT(ISERROR(SEARCH("Medio",BQ92)))</formula>
    </cfRule>
    <cfRule type="containsText" dxfId="869" priority="1157" operator="containsText" text="Satisfactorio">
      <formula>NOT(ISERROR(SEARCH("Satisfactorio",BQ92)))</formula>
    </cfRule>
  </conditionalFormatting>
  <conditionalFormatting sqref="BQ92:BQ95">
    <cfRule type="containsText" dxfId="868" priority="1155" operator="containsText" text="Satisfactorio">
      <formula>NOT(ISERROR(SEARCH("Satisfactorio",BQ92)))</formula>
    </cfRule>
  </conditionalFormatting>
  <conditionalFormatting sqref="BK100">
    <cfRule type="containsText" dxfId="867" priority="1153" operator="containsText" text="Medio">
      <formula>NOT(ISERROR(SEARCH("Medio",BK100)))</formula>
    </cfRule>
    <cfRule type="containsText" dxfId="866" priority="1154" operator="containsText" text="Satisfactorio">
      <formula>NOT(ISERROR(SEARCH("Satisfactorio",BK100)))</formula>
    </cfRule>
  </conditionalFormatting>
  <conditionalFormatting sqref="BK100">
    <cfRule type="containsText" dxfId="865" priority="1152" operator="containsText" text="Satisfactorio">
      <formula>NOT(ISERROR(SEARCH("Satisfactorio",BK100)))</formula>
    </cfRule>
  </conditionalFormatting>
  <conditionalFormatting sqref="BL101">
    <cfRule type="containsText" dxfId="864" priority="1147" operator="containsText" text="Medio">
      <formula>NOT(ISERROR(SEARCH("Medio",BL101)))</formula>
    </cfRule>
    <cfRule type="containsText" dxfId="863" priority="1148" operator="containsText" text="Satisfactorio">
      <formula>NOT(ISERROR(SEARCH("Satisfactorio",BL101)))</formula>
    </cfRule>
  </conditionalFormatting>
  <conditionalFormatting sqref="BL101">
    <cfRule type="containsText" dxfId="862" priority="1146" operator="containsText" text="Satisfactorio">
      <formula>NOT(ISERROR(SEARCH("Satisfactorio",BL101)))</formula>
    </cfRule>
  </conditionalFormatting>
  <conditionalFormatting sqref="BM101">
    <cfRule type="containsText" dxfId="861" priority="1144" operator="containsText" text="Medio">
      <formula>NOT(ISERROR(SEARCH("Medio",BM101)))</formula>
    </cfRule>
    <cfRule type="containsText" dxfId="860" priority="1145" operator="containsText" text="Satisfactorio">
      <formula>NOT(ISERROR(SEARCH("Satisfactorio",BM101)))</formula>
    </cfRule>
  </conditionalFormatting>
  <conditionalFormatting sqref="BM101">
    <cfRule type="containsText" dxfId="859" priority="1143" operator="containsText" text="Satisfactorio">
      <formula>NOT(ISERROR(SEARCH("Satisfactorio",BM101)))</formula>
    </cfRule>
  </conditionalFormatting>
  <conditionalFormatting sqref="BK113:BK114">
    <cfRule type="containsText" dxfId="858" priority="1138" operator="containsText" text="Medio">
      <formula>NOT(ISERROR(SEARCH("Medio",BK113)))</formula>
    </cfRule>
    <cfRule type="containsText" dxfId="857" priority="1139" operator="containsText" text="Satisfactorio">
      <formula>NOT(ISERROR(SEARCH("Satisfactorio",BK113)))</formula>
    </cfRule>
  </conditionalFormatting>
  <conditionalFormatting sqref="BK113:BK114">
    <cfRule type="containsText" dxfId="856" priority="1137" operator="containsText" text="Satisfactorio">
      <formula>NOT(ISERROR(SEARCH("Satisfactorio",BK113)))</formula>
    </cfRule>
  </conditionalFormatting>
  <conditionalFormatting sqref="BK117">
    <cfRule type="containsText" dxfId="855" priority="1129" operator="containsText" text="Medio">
      <formula>NOT(ISERROR(SEARCH("Medio",BK117)))</formula>
    </cfRule>
    <cfRule type="containsText" dxfId="854" priority="1130" operator="containsText" text="Satisfactorio">
      <formula>NOT(ISERROR(SEARCH("Satisfactorio",BK117)))</formula>
    </cfRule>
  </conditionalFormatting>
  <conditionalFormatting sqref="BK117">
    <cfRule type="containsText" dxfId="853" priority="1128" operator="containsText" text="Satisfactorio">
      <formula>NOT(ISERROR(SEARCH("Satisfactorio",BK117)))</formula>
    </cfRule>
  </conditionalFormatting>
  <conditionalFormatting sqref="BQ130">
    <cfRule type="containsText" dxfId="852" priority="1121" operator="containsText" text="Satisfactorio">
      <formula>NOT(ISERROR(SEARCH("Satisfactorio",BQ130)))</formula>
    </cfRule>
  </conditionalFormatting>
  <conditionalFormatting sqref="BQ130">
    <cfRule type="containsText" dxfId="851" priority="1120" operator="containsText" text="Medio">
      <formula>NOT(ISERROR(SEARCH("Medio",BQ130)))</formula>
    </cfRule>
  </conditionalFormatting>
  <conditionalFormatting sqref="BQ130">
    <cfRule type="containsText" dxfId="850" priority="1119" operator="containsText" text="Satisfactorio">
      <formula>NOT(ISERROR(SEARCH("Satisfactorio",BQ130)))</formula>
    </cfRule>
  </conditionalFormatting>
  <conditionalFormatting sqref="BK131">
    <cfRule type="containsText" dxfId="849" priority="1117" operator="containsText" text="Medio">
      <formula>NOT(ISERROR(SEARCH("Medio",BK131)))</formula>
    </cfRule>
    <cfRule type="containsText" dxfId="848" priority="1118" operator="containsText" text="Satisfactorio">
      <formula>NOT(ISERROR(SEARCH("Satisfactorio",BK131)))</formula>
    </cfRule>
  </conditionalFormatting>
  <conditionalFormatting sqref="BK131">
    <cfRule type="containsText" dxfId="847" priority="1116" operator="containsText" text="Satisfactorio">
      <formula>NOT(ISERROR(SEARCH("Satisfactorio",BK131)))</formula>
    </cfRule>
  </conditionalFormatting>
  <conditionalFormatting sqref="BQ132 BQ150 BQ142 BQ139 BQ135:BQ137 BQ152:BQ157">
    <cfRule type="containsText" dxfId="846" priority="1112" operator="containsText" text="Satisfactorio">
      <formula>NOT(ISERROR(SEARCH("Satisfactorio",BQ132)))</formula>
    </cfRule>
  </conditionalFormatting>
  <conditionalFormatting sqref="BQ132 BQ150 BQ142 BQ139 BQ135:BQ137 BQ152:BQ157">
    <cfRule type="containsText" dxfId="845" priority="1111" operator="containsText" text="Medio">
      <formula>NOT(ISERROR(SEARCH("Medio",BQ132)))</formula>
    </cfRule>
  </conditionalFormatting>
  <conditionalFormatting sqref="BQ132 BQ150 BQ142 BQ139 BQ135:BQ137 BQ152:BQ157">
    <cfRule type="containsText" dxfId="844" priority="1110" operator="containsText" text="Satisfactorio">
      <formula>NOT(ISERROR(SEARCH("Satisfactorio",BQ132)))</formula>
    </cfRule>
  </conditionalFormatting>
  <conditionalFormatting sqref="BK138">
    <cfRule type="containsText" dxfId="843" priority="1108" operator="containsText" text="Medio">
      <formula>NOT(ISERROR(SEARCH("Medio",BK138)))</formula>
    </cfRule>
    <cfRule type="containsText" dxfId="842" priority="1109" operator="containsText" text="Satisfactorio">
      <formula>NOT(ISERROR(SEARCH("Satisfactorio",BK138)))</formula>
    </cfRule>
  </conditionalFormatting>
  <conditionalFormatting sqref="BK138">
    <cfRule type="containsText" dxfId="841" priority="1107" operator="containsText" text="Satisfactorio">
      <formula>NOT(ISERROR(SEARCH("Satisfactorio",BK138)))</formula>
    </cfRule>
  </conditionalFormatting>
  <conditionalFormatting sqref="BK142:BM142">
    <cfRule type="containsText" dxfId="840" priority="1106" operator="containsText" text="Satisfactorio">
      <formula>NOT(ISERROR(SEARCH("Satisfactorio",BK142)))</formula>
    </cfRule>
  </conditionalFormatting>
  <conditionalFormatting sqref="BK142:BM142">
    <cfRule type="containsText" dxfId="839" priority="1105" operator="containsText" text="Medio">
      <formula>NOT(ISERROR(SEARCH("Medio",BK142)))</formula>
    </cfRule>
  </conditionalFormatting>
  <conditionalFormatting sqref="BK142:BM142">
    <cfRule type="containsText" dxfId="838" priority="1104" operator="containsText" text="Satisfactorio">
      <formula>NOT(ISERROR(SEARCH("Satisfactorio",BK142)))</formula>
    </cfRule>
  </conditionalFormatting>
  <conditionalFormatting sqref="BK151">
    <cfRule type="containsText" dxfId="837" priority="1102" operator="containsText" text="Medio">
      <formula>NOT(ISERROR(SEARCH("Medio",BK151)))</formula>
    </cfRule>
    <cfRule type="containsText" dxfId="836" priority="1103" operator="containsText" text="Satisfactorio">
      <formula>NOT(ISERROR(SEARCH("Satisfactorio",BK151)))</formula>
    </cfRule>
  </conditionalFormatting>
  <conditionalFormatting sqref="BK151">
    <cfRule type="containsText" dxfId="835" priority="1101" operator="containsText" text="Satisfactorio">
      <formula>NOT(ISERROR(SEARCH("Satisfactorio",BK151)))</formula>
    </cfRule>
  </conditionalFormatting>
  <conditionalFormatting sqref="BQ158">
    <cfRule type="containsText" dxfId="834" priority="1100" operator="containsText" text="Satisfactorio">
      <formula>NOT(ISERROR(SEARCH("Satisfactorio",BQ158)))</formula>
    </cfRule>
  </conditionalFormatting>
  <conditionalFormatting sqref="BQ158">
    <cfRule type="containsText" dxfId="833" priority="1099" operator="containsText" text="Medio">
      <formula>NOT(ISERROR(SEARCH("Medio",BQ158)))</formula>
    </cfRule>
  </conditionalFormatting>
  <conditionalFormatting sqref="BQ158">
    <cfRule type="containsText" dxfId="832" priority="1098" operator="containsText" text="Satisfactorio">
      <formula>NOT(ISERROR(SEARCH("Satisfactorio",BQ158)))</formula>
    </cfRule>
  </conditionalFormatting>
  <conditionalFormatting sqref="BK159:BL159 BK160">
    <cfRule type="containsText" dxfId="831" priority="1096" operator="containsText" text="Medio">
      <formula>NOT(ISERROR(SEARCH("Medio",BK159)))</formula>
    </cfRule>
    <cfRule type="containsText" dxfId="830" priority="1097" operator="containsText" text="Satisfactorio">
      <formula>NOT(ISERROR(SEARCH("Satisfactorio",BK159)))</formula>
    </cfRule>
  </conditionalFormatting>
  <conditionalFormatting sqref="BK159:BL159 BK160">
    <cfRule type="containsText" dxfId="829" priority="1095" operator="containsText" text="Satisfactorio">
      <formula>NOT(ISERROR(SEARCH("Satisfactorio",BK159)))</formula>
    </cfRule>
  </conditionalFormatting>
  <conditionalFormatting sqref="BQ161 BQ172 BQ169:BQ170 BQ166:BQ167 BQ164">
    <cfRule type="containsText" dxfId="828" priority="1093" operator="containsText" text="Medio">
      <formula>NOT(ISERROR(SEARCH("Medio",BQ161)))</formula>
    </cfRule>
    <cfRule type="containsText" dxfId="827" priority="1094" operator="containsText" text="Satisfactorio">
      <formula>NOT(ISERROR(SEARCH("Satisfactorio",BQ161)))</formula>
    </cfRule>
  </conditionalFormatting>
  <conditionalFormatting sqref="BQ161 BQ172 BQ169:BQ170 BQ166:BQ167 BQ164">
    <cfRule type="containsText" dxfId="826" priority="1092" operator="containsText" text="Satisfactorio">
      <formula>NOT(ISERROR(SEARCH("Satisfactorio",BQ161)))</formula>
    </cfRule>
  </conditionalFormatting>
  <conditionalFormatting sqref="BK168">
    <cfRule type="containsText" dxfId="825" priority="1090" operator="containsText" text="Medio">
      <formula>NOT(ISERROR(SEARCH("Medio",BK168)))</formula>
    </cfRule>
    <cfRule type="containsText" dxfId="824" priority="1091" operator="containsText" text="Satisfactorio">
      <formula>NOT(ISERROR(SEARCH("Satisfactorio",BK168)))</formula>
    </cfRule>
  </conditionalFormatting>
  <conditionalFormatting sqref="BK168">
    <cfRule type="containsText" dxfId="823" priority="1089" operator="containsText" text="Satisfactorio">
      <formula>NOT(ISERROR(SEARCH("Satisfactorio",BK168)))</formula>
    </cfRule>
  </conditionalFormatting>
  <conditionalFormatting sqref="BK171">
    <cfRule type="containsText" dxfId="822" priority="1087" operator="containsText" text="Medio">
      <formula>NOT(ISERROR(SEARCH("Medio",BK171)))</formula>
    </cfRule>
    <cfRule type="containsText" dxfId="821" priority="1088" operator="containsText" text="Satisfactorio">
      <formula>NOT(ISERROR(SEARCH("Satisfactorio",BK171)))</formula>
    </cfRule>
  </conditionalFormatting>
  <conditionalFormatting sqref="BK171">
    <cfRule type="containsText" dxfId="820" priority="1086" operator="containsText" text="Satisfactorio">
      <formula>NOT(ISERROR(SEARCH("Satisfactorio",BK171)))</formula>
    </cfRule>
  </conditionalFormatting>
  <conditionalFormatting sqref="BK178">
    <cfRule type="containsText" dxfId="819" priority="1084" operator="containsText" text="Medio">
      <formula>NOT(ISERROR(SEARCH("Medio",BK178)))</formula>
    </cfRule>
    <cfRule type="containsText" dxfId="818" priority="1085" operator="containsText" text="Satisfactorio">
      <formula>NOT(ISERROR(SEARCH("Satisfactorio",BK178)))</formula>
    </cfRule>
  </conditionalFormatting>
  <conditionalFormatting sqref="BK178">
    <cfRule type="containsText" dxfId="817" priority="1083" operator="containsText" text="Satisfactorio">
      <formula>NOT(ISERROR(SEARCH("Satisfactorio",BK178)))</formula>
    </cfRule>
  </conditionalFormatting>
  <conditionalFormatting sqref="BK179">
    <cfRule type="containsText" dxfId="816" priority="1078" operator="containsText" text="Medio">
      <formula>NOT(ISERROR(SEARCH("Medio",BK179)))</formula>
    </cfRule>
    <cfRule type="containsText" dxfId="815" priority="1079" operator="containsText" text="Satisfactorio">
      <formula>NOT(ISERROR(SEARCH("Satisfactorio",BK179)))</formula>
    </cfRule>
  </conditionalFormatting>
  <conditionalFormatting sqref="BK179">
    <cfRule type="containsText" dxfId="814" priority="1077" operator="containsText" text="Satisfactorio">
      <formula>NOT(ISERROR(SEARCH("Satisfactorio",BK179)))</formula>
    </cfRule>
  </conditionalFormatting>
  <conditionalFormatting sqref="BK187">
    <cfRule type="containsText" dxfId="813" priority="1066" operator="containsText" text="Medio">
      <formula>NOT(ISERROR(SEARCH("Medio",BK187)))</formula>
    </cfRule>
    <cfRule type="containsText" dxfId="812" priority="1067" operator="containsText" text="Satisfactorio">
      <formula>NOT(ISERROR(SEARCH("Satisfactorio",BK187)))</formula>
    </cfRule>
  </conditionalFormatting>
  <conditionalFormatting sqref="BK187">
    <cfRule type="containsText" dxfId="811" priority="1065" operator="containsText" text="Satisfactorio">
      <formula>NOT(ISERROR(SEARCH("Satisfactorio",BK187)))</formula>
    </cfRule>
  </conditionalFormatting>
  <conditionalFormatting sqref="BM230:BM231">
    <cfRule type="containsText" dxfId="810" priority="1064" operator="containsText" text="Satisfactorio">
      <formula>NOT(ISERROR(SEARCH("Satisfactorio",BM230)))</formula>
    </cfRule>
  </conditionalFormatting>
  <conditionalFormatting sqref="BM230:BM231">
    <cfRule type="containsText" dxfId="809" priority="1061" operator="containsText" text="Satisfactorio">
      <formula>NOT(ISERROR(SEARCH("Satisfactorio",BM230)))</formula>
    </cfRule>
    <cfRule type="containsText" dxfId="808" priority="1062" operator="containsText" text="Medio">
      <formula>NOT(ISERROR(SEARCH("Medio",BM230)))</formula>
    </cfRule>
    <cfRule type="containsText" dxfId="807" priority="1063" operator="containsText" text="Satisfactorio">
      <formula>NOT(ISERROR(SEARCH("Satisfactorio",BM230)))</formula>
    </cfRule>
  </conditionalFormatting>
  <conditionalFormatting sqref="BM230:BM231">
    <cfRule type="containsText" dxfId="806" priority="1058" operator="containsText" text="Satisfactorio">
      <formula>NOT(ISERROR(SEARCH("Satisfactorio",BM230)))</formula>
    </cfRule>
    <cfRule type="containsText" dxfId="805" priority="1059" operator="containsText" text="Medio">
      <formula>NOT(ISERROR(SEARCH("Medio",BM230)))</formula>
    </cfRule>
    <cfRule type="containsText" dxfId="804" priority="1060" operator="containsText" text="Satisfactorio">
      <formula>NOT(ISERROR(SEARCH("Satisfactorio",BM230)))</formula>
    </cfRule>
  </conditionalFormatting>
  <conditionalFormatting sqref="BQ233">
    <cfRule type="containsText" dxfId="803" priority="1057" operator="containsText" text="Satisfactorio">
      <formula>NOT(ISERROR(SEARCH("Satisfactorio",BQ233)))</formula>
    </cfRule>
  </conditionalFormatting>
  <conditionalFormatting sqref="BK234">
    <cfRule type="containsText" dxfId="802" priority="1055" operator="containsText" text="Medio">
      <formula>NOT(ISERROR(SEARCH("Medio",BK234)))</formula>
    </cfRule>
    <cfRule type="containsText" dxfId="801" priority="1056" operator="containsText" text="Satisfactorio">
      <formula>NOT(ISERROR(SEARCH("Satisfactorio",BK234)))</formula>
    </cfRule>
  </conditionalFormatting>
  <conditionalFormatting sqref="BK234">
    <cfRule type="containsText" dxfId="800" priority="1054" operator="containsText" text="Satisfactorio">
      <formula>NOT(ISERROR(SEARCH("Satisfactorio",BK234)))</formula>
    </cfRule>
  </conditionalFormatting>
  <conditionalFormatting sqref="BK183:BK184">
    <cfRule type="containsText" dxfId="799" priority="1052" operator="containsText" text="Medio">
      <formula>NOT(ISERROR(SEARCH("Medio",BK183)))</formula>
    </cfRule>
    <cfRule type="containsText" dxfId="798" priority="1053" operator="containsText" text="Satisfactorio">
      <formula>NOT(ISERROR(SEARCH("Satisfactorio",BK183)))</formula>
    </cfRule>
  </conditionalFormatting>
  <conditionalFormatting sqref="BK183:BK184">
    <cfRule type="containsText" dxfId="797" priority="1051" operator="containsText" text="Satisfactorio">
      <formula>NOT(ISERROR(SEARCH("Satisfactorio",BK183)))</formula>
    </cfRule>
  </conditionalFormatting>
  <conditionalFormatting sqref="BM234">
    <cfRule type="containsText" dxfId="796" priority="1050" operator="containsText" text="Satisfactorio">
      <formula>NOT(ISERROR(SEARCH("Satisfactorio",BM234)))</formula>
    </cfRule>
  </conditionalFormatting>
  <conditionalFormatting sqref="BK118:BK126">
    <cfRule type="containsText" dxfId="795" priority="1048" operator="containsText" text="Medio">
      <formula>NOT(ISERROR(SEARCH("Medio",BK118)))</formula>
    </cfRule>
    <cfRule type="containsText" dxfId="794" priority="1049" operator="containsText" text="Satisfactorio">
      <formula>NOT(ISERROR(SEARCH("Satisfactorio",BK118)))</formula>
    </cfRule>
  </conditionalFormatting>
  <conditionalFormatting sqref="BK118:BK126">
    <cfRule type="containsText" dxfId="793" priority="1047" operator="containsText" text="Satisfactorio">
      <formula>NOT(ISERROR(SEARCH("Satisfactorio",BK118)))</formula>
    </cfRule>
  </conditionalFormatting>
  <conditionalFormatting sqref="BK128">
    <cfRule type="containsText" dxfId="792" priority="1045" operator="containsText" text="Medio">
      <formula>NOT(ISERROR(SEARCH("Medio",BK128)))</formula>
    </cfRule>
    <cfRule type="containsText" dxfId="791" priority="1046" operator="containsText" text="Satisfactorio">
      <formula>NOT(ISERROR(SEARCH("Satisfactorio",BK128)))</formula>
    </cfRule>
  </conditionalFormatting>
  <conditionalFormatting sqref="BK128">
    <cfRule type="containsText" dxfId="790" priority="1044" operator="containsText" text="Satisfactorio">
      <formula>NOT(ISERROR(SEARCH("Satisfactorio",BK128)))</formula>
    </cfRule>
  </conditionalFormatting>
  <conditionalFormatting sqref="BK133">
    <cfRule type="containsText" dxfId="789" priority="1043" operator="containsText" text="Satisfactorio">
      <formula>NOT(ISERROR(SEARCH("Satisfactorio",BK133)))</formula>
    </cfRule>
  </conditionalFormatting>
  <conditionalFormatting sqref="BK133">
    <cfRule type="containsText" dxfId="788" priority="1042" operator="containsText" text="Medio">
      <formula>NOT(ISERROR(SEARCH("Medio",BK133)))</formula>
    </cfRule>
  </conditionalFormatting>
  <conditionalFormatting sqref="BK133">
    <cfRule type="containsText" dxfId="787" priority="1041" operator="containsText" text="Satisfactorio">
      <formula>NOT(ISERROR(SEARCH("Satisfactorio",BK133)))</formula>
    </cfRule>
  </conditionalFormatting>
  <conditionalFormatting sqref="BK140:BK141">
    <cfRule type="containsText" dxfId="786" priority="1039" operator="containsText" text="Medio">
      <formula>NOT(ISERROR(SEARCH("Medio",BK140)))</formula>
    </cfRule>
    <cfRule type="containsText" dxfId="785" priority="1040" operator="containsText" text="Satisfactorio">
      <formula>NOT(ISERROR(SEARCH("Satisfactorio",BK140)))</formula>
    </cfRule>
  </conditionalFormatting>
  <conditionalFormatting sqref="BK140:BK141">
    <cfRule type="containsText" dxfId="784" priority="1038" operator="containsText" text="Satisfactorio">
      <formula>NOT(ISERROR(SEARCH("Satisfactorio",BK140)))</formula>
    </cfRule>
  </conditionalFormatting>
  <conditionalFormatting sqref="BM140:BM141">
    <cfRule type="containsText" dxfId="783" priority="1037" operator="containsText" text="Satisfactorio">
      <formula>NOT(ISERROR(SEARCH("Satisfactorio",BM140)))</formula>
    </cfRule>
  </conditionalFormatting>
  <conditionalFormatting sqref="BM140:BM141">
    <cfRule type="containsText" dxfId="782" priority="1036" operator="containsText" text="Medio">
      <formula>NOT(ISERROR(SEARCH("Medio",BM140)))</formula>
    </cfRule>
  </conditionalFormatting>
  <conditionalFormatting sqref="BM140:BM141">
    <cfRule type="containsText" dxfId="781" priority="1035" operator="containsText" text="Satisfactorio">
      <formula>NOT(ISERROR(SEARCH("Satisfactorio",BM140)))</formula>
    </cfRule>
  </conditionalFormatting>
  <conditionalFormatting sqref="BK143">
    <cfRule type="containsText" dxfId="780" priority="1033" operator="containsText" text="Medio">
      <formula>NOT(ISERROR(SEARCH("Medio",BK143)))</formula>
    </cfRule>
    <cfRule type="containsText" dxfId="779" priority="1034" operator="containsText" text="Satisfactorio">
      <formula>NOT(ISERROR(SEARCH("Satisfactorio",BK143)))</formula>
    </cfRule>
  </conditionalFormatting>
  <conditionalFormatting sqref="BK143">
    <cfRule type="containsText" dxfId="778" priority="1032" operator="containsText" text="Satisfactorio">
      <formula>NOT(ISERROR(SEARCH("Satisfactorio",BK143)))</formula>
    </cfRule>
  </conditionalFormatting>
  <conditionalFormatting sqref="BK144">
    <cfRule type="containsText" dxfId="777" priority="1030" operator="containsText" text="Medio">
      <formula>NOT(ISERROR(SEARCH("Medio",BK144)))</formula>
    </cfRule>
    <cfRule type="containsText" dxfId="776" priority="1031" operator="containsText" text="Satisfactorio">
      <formula>NOT(ISERROR(SEARCH("Satisfactorio",BK144)))</formula>
    </cfRule>
  </conditionalFormatting>
  <conditionalFormatting sqref="BK144">
    <cfRule type="containsText" dxfId="775" priority="1029" operator="containsText" text="Satisfactorio">
      <formula>NOT(ISERROR(SEARCH("Satisfactorio",BK144)))</formula>
    </cfRule>
  </conditionalFormatting>
  <conditionalFormatting sqref="BK145">
    <cfRule type="containsText" dxfId="774" priority="1027" operator="containsText" text="Medio">
      <formula>NOT(ISERROR(SEARCH("Medio",BK145)))</formula>
    </cfRule>
    <cfRule type="containsText" dxfId="773" priority="1028" operator="containsText" text="Satisfactorio">
      <formula>NOT(ISERROR(SEARCH("Satisfactorio",BK145)))</formula>
    </cfRule>
  </conditionalFormatting>
  <conditionalFormatting sqref="BK145">
    <cfRule type="containsText" dxfId="772" priority="1026" operator="containsText" text="Satisfactorio">
      <formula>NOT(ISERROR(SEARCH("Satisfactorio",BK145)))</formula>
    </cfRule>
  </conditionalFormatting>
  <conditionalFormatting sqref="BK146">
    <cfRule type="containsText" dxfId="771" priority="1024" operator="containsText" text="Medio">
      <formula>NOT(ISERROR(SEARCH("Medio",BK146)))</formula>
    </cfRule>
    <cfRule type="containsText" dxfId="770" priority="1025" operator="containsText" text="Satisfactorio">
      <formula>NOT(ISERROR(SEARCH("Satisfactorio",BK146)))</formula>
    </cfRule>
  </conditionalFormatting>
  <conditionalFormatting sqref="BK146">
    <cfRule type="containsText" dxfId="769" priority="1023" operator="containsText" text="Satisfactorio">
      <formula>NOT(ISERROR(SEARCH("Satisfactorio",BK146)))</formula>
    </cfRule>
  </conditionalFormatting>
  <conditionalFormatting sqref="BK147">
    <cfRule type="containsText" dxfId="768" priority="1021" operator="containsText" text="Medio">
      <formula>NOT(ISERROR(SEARCH("Medio",BK147)))</formula>
    </cfRule>
    <cfRule type="containsText" dxfId="767" priority="1022" operator="containsText" text="Satisfactorio">
      <formula>NOT(ISERROR(SEARCH("Satisfactorio",BK147)))</formula>
    </cfRule>
  </conditionalFormatting>
  <conditionalFormatting sqref="BK147">
    <cfRule type="containsText" dxfId="766" priority="1020" operator="containsText" text="Satisfactorio">
      <formula>NOT(ISERROR(SEARCH("Satisfactorio",BK147)))</formula>
    </cfRule>
  </conditionalFormatting>
  <conditionalFormatting sqref="BK148">
    <cfRule type="containsText" dxfId="765" priority="1018" operator="containsText" text="Medio">
      <formula>NOT(ISERROR(SEARCH("Medio",BK148)))</formula>
    </cfRule>
    <cfRule type="containsText" dxfId="764" priority="1019" operator="containsText" text="Satisfactorio">
      <formula>NOT(ISERROR(SEARCH("Satisfactorio",BK148)))</formula>
    </cfRule>
  </conditionalFormatting>
  <conditionalFormatting sqref="BK148">
    <cfRule type="containsText" dxfId="763" priority="1017" operator="containsText" text="Satisfactorio">
      <formula>NOT(ISERROR(SEARCH("Satisfactorio",BK148)))</formula>
    </cfRule>
  </conditionalFormatting>
  <conditionalFormatting sqref="BM143">
    <cfRule type="containsText" dxfId="762" priority="1016" operator="containsText" text="Satisfactorio">
      <formula>NOT(ISERROR(SEARCH("Satisfactorio",BM143)))</formula>
    </cfRule>
  </conditionalFormatting>
  <conditionalFormatting sqref="BM143">
    <cfRule type="containsText" dxfId="761" priority="1015" operator="containsText" text="Medio">
      <formula>NOT(ISERROR(SEARCH("Medio",BM143)))</formula>
    </cfRule>
  </conditionalFormatting>
  <conditionalFormatting sqref="BM143">
    <cfRule type="containsText" dxfId="760" priority="1014" operator="containsText" text="Satisfactorio">
      <formula>NOT(ISERROR(SEARCH("Satisfactorio",BM143)))</formula>
    </cfRule>
  </conditionalFormatting>
  <conditionalFormatting sqref="BM144">
    <cfRule type="containsText" dxfId="759" priority="1013" operator="containsText" text="Satisfactorio">
      <formula>NOT(ISERROR(SEARCH("Satisfactorio",BM144)))</formula>
    </cfRule>
  </conditionalFormatting>
  <conditionalFormatting sqref="BM144">
    <cfRule type="containsText" dxfId="758" priority="1012" operator="containsText" text="Medio">
      <formula>NOT(ISERROR(SEARCH("Medio",BM144)))</formula>
    </cfRule>
  </conditionalFormatting>
  <conditionalFormatting sqref="BM144">
    <cfRule type="containsText" dxfId="757" priority="1011" operator="containsText" text="Satisfactorio">
      <formula>NOT(ISERROR(SEARCH("Satisfactorio",BM144)))</formula>
    </cfRule>
  </conditionalFormatting>
  <conditionalFormatting sqref="BM145">
    <cfRule type="containsText" dxfId="756" priority="1010" operator="containsText" text="Satisfactorio">
      <formula>NOT(ISERROR(SEARCH("Satisfactorio",BM145)))</formula>
    </cfRule>
  </conditionalFormatting>
  <conditionalFormatting sqref="BM145">
    <cfRule type="containsText" dxfId="755" priority="1009" operator="containsText" text="Medio">
      <formula>NOT(ISERROR(SEARCH("Medio",BM145)))</formula>
    </cfRule>
  </conditionalFormatting>
  <conditionalFormatting sqref="BM145">
    <cfRule type="containsText" dxfId="754" priority="1008" operator="containsText" text="Satisfactorio">
      <formula>NOT(ISERROR(SEARCH("Satisfactorio",BM145)))</formula>
    </cfRule>
  </conditionalFormatting>
  <conditionalFormatting sqref="BM146">
    <cfRule type="containsText" dxfId="753" priority="1007" operator="containsText" text="Satisfactorio">
      <formula>NOT(ISERROR(SEARCH("Satisfactorio",BM146)))</formula>
    </cfRule>
  </conditionalFormatting>
  <conditionalFormatting sqref="BM146">
    <cfRule type="containsText" dxfId="752" priority="1006" operator="containsText" text="Medio">
      <formula>NOT(ISERROR(SEARCH("Medio",BM146)))</formula>
    </cfRule>
  </conditionalFormatting>
  <conditionalFormatting sqref="BM146">
    <cfRule type="containsText" dxfId="751" priority="1005" operator="containsText" text="Satisfactorio">
      <formula>NOT(ISERROR(SEARCH("Satisfactorio",BM146)))</formula>
    </cfRule>
  </conditionalFormatting>
  <conditionalFormatting sqref="BM147">
    <cfRule type="containsText" dxfId="750" priority="1004" operator="containsText" text="Satisfactorio">
      <formula>NOT(ISERROR(SEARCH("Satisfactorio",BM147)))</formula>
    </cfRule>
  </conditionalFormatting>
  <conditionalFormatting sqref="BM147">
    <cfRule type="containsText" dxfId="749" priority="1003" operator="containsText" text="Medio">
      <formula>NOT(ISERROR(SEARCH("Medio",BM147)))</formula>
    </cfRule>
  </conditionalFormatting>
  <conditionalFormatting sqref="BM147">
    <cfRule type="containsText" dxfId="748" priority="1002" operator="containsText" text="Satisfactorio">
      <formula>NOT(ISERROR(SEARCH("Satisfactorio",BM147)))</formula>
    </cfRule>
  </conditionalFormatting>
  <conditionalFormatting sqref="BM148">
    <cfRule type="containsText" dxfId="747" priority="1001" operator="containsText" text="Satisfactorio">
      <formula>NOT(ISERROR(SEARCH("Satisfactorio",BM148)))</formula>
    </cfRule>
  </conditionalFormatting>
  <conditionalFormatting sqref="BM148">
    <cfRule type="containsText" dxfId="746" priority="1000" operator="containsText" text="Medio">
      <formula>NOT(ISERROR(SEARCH("Medio",BM148)))</formula>
    </cfRule>
  </conditionalFormatting>
  <conditionalFormatting sqref="BM148">
    <cfRule type="containsText" dxfId="745" priority="999" operator="containsText" text="Satisfactorio">
      <formula>NOT(ISERROR(SEARCH("Satisfactorio",BM148)))</formula>
    </cfRule>
  </conditionalFormatting>
  <conditionalFormatting sqref="BM151">
    <cfRule type="containsText" dxfId="744" priority="998" operator="containsText" text="Satisfactorio">
      <formula>NOT(ISERROR(SEARCH("Satisfactorio",BM151)))</formula>
    </cfRule>
  </conditionalFormatting>
  <conditionalFormatting sqref="BM151">
    <cfRule type="containsText" dxfId="743" priority="997" operator="containsText" text="Medio">
      <formula>NOT(ISERROR(SEARCH("Medio",BM151)))</formula>
    </cfRule>
  </conditionalFormatting>
  <conditionalFormatting sqref="BM151">
    <cfRule type="containsText" dxfId="742" priority="996" operator="containsText" text="Satisfactorio">
      <formula>NOT(ISERROR(SEARCH("Satisfactorio",BM151)))</formula>
    </cfRule>
  </conditionalFormatting>
  <conditionalFormatting sqref="BM159:BM160">
    <cfRule type="containsText" dxfId="741" priority="995" operator="containsText" text="Satisfactorio">
      <formula>NOT(ISERROR(SEARCH("Satisfactorio",BM159)))</formula>
    </cfRule>
  </conditionalFormatting>
  <conditionalFormatting sqref="BM159:BM160">
    <cfRule type="containsText" dxfId="740" priority="994" operator="containsText" text="Medio">
      <formula>NOT(ISERROR(SEARCH("Medio",BM159)))</formula>
    </cfRule>
  </conditionalFormatting>
  <conditionalFormatting sqref="BM159:BM160">
    <cfRule type="containsText" dxfId="739" priority="993" operator="containsText" text="Satisfactorio">
      <formula>NOT(ISERROR(SEARCH("Satisfactorio",BM159)))</formula>
    </cfRule>
  </conditionalFormatting>
  <conditionalFormatting sqref="BK162:BK163">
    <cfRule type="containsText" dxfId="738" priority="991" operator="containsText" text="Medio">
      <formula>NOT(ISERROR(SEARCH("Medio",BK162)))</formula>
    </cfRule>
    <cfRule type="containsText" dxfId="737" priority="992" operator="containsText" text="Satisfactorio">
      <formula>NOT(ISERROR(SEARCH("Satisfactorio",BK162)))</formula>
    </cfRule>
  </conditionalFormatting>
  <conditionalFormatting sqref="BK162:BK163">
    <cfRule type="containsText" dxfId="736" priority="990" operator="containsText" text="Satisfactorio">
      <formula>NOT(ISERROR(SEARCH("Satisfactorio",BK162)))</formula>
    </cfRule>
  </conditionalFormatting>
  <conditionalFormatting sqref="BM162:BM163">
    <cfRule type="containsText" dxfId="735" priority="989" operator="containsText" text="Satisfactorio">
      <formula>NOT(ISERROR(SEARCH("Satisfactorio",BM162)))</formula>
    </cfRule>
  </conditionalFormatting>
  <conditionalFormatting sqref="BM162:BM163">
    <cfRule type="containsText" dxfId="734" priority="988" operator="containsText" text="Medio">
      <formula>NOT(ISERROR(SEARCH("Medio",BM162)))</formula>
    </cfRule>
  </conditionalFormatting>
  <conditionalFormatting sqref="BM162:BM163">
    <cfRule type="containsText" dxfId="733" priority="987" operator="containsText" text="Satisfactorio">
      <formula>NOT(ISERROR(SEARCH("Satisfactorio",BM162)))</formula>
    </cfRule>
  </conditionalFormatting>
  <conditionalFormatting sqref="BK165">
    <cfRule type="containsText" dxfId="732" priority="985" operator="containsText" text="Medio">
      <formula>NOT(ISERROR(SEARCH("Medio",BK165)))</formula>
    </cfRule>
    <cfRule type="containsText" dxfId="731" priority="986" operator="containsText" text="Satisfactorio">
      <formula>NOT(ISERROR(SEARCH("Satisfactorio",BK165)))</formula>
    </cfRule>
  </conditionalFormatting>
  <conditionalFormatting sqref="BK165">
    <cfRule type="containsText" dxfId="730" priority="984" operator="containsText" text="Satisfactorio">
      <formula>NOT(ISERROR(SEARCH("Satisfactorio",BK165)))</formula>
    </cfRule>
  </conditionalFormatting>
  <conditionalFormatting sqref="BM165">
    <cfRule type="containsText" dxfId="729" priority="983" operator="containsText" text="Satisfactorio">
      <formula>NOT(ISERROR(SEARCH("Satisfactorio",BM165)))</formula>
    </cfRule>
  </conditionalFormatting>
  <conditionalFormatting sqref="BM165">
    <cfRule type="containsText" dxfId="728" priority="982" operator="containsText" text="Medio">
      <formula>NOT(ISERROR(SEARCH("Medio",BM165)))</formula>
    </cfRule>
  </conditionalFormatting>
  <conditionalFormatting sqref="BM165">
    <cfRule type="containsText" dxfId="727" priority="981" operator="containsText" text="Satisfactorio">
      <formula>NOT(ISERROR(SEARCH("Satisfactorio",BM165)))</formula>
    </cfRule>
  </conditionalFormatting>
  <conditionalFormatting sqref="BM168">
    <cfRule type="containsText" dxfId="726" priority="980" operator="containsText" text="Satisfactorio">
      <formula>NOT(ISERROR(SEARCH("Satisfactorio",BM168)))</formula>
    </cfRule>
  </conditionalFormatting>
  <conditionalFormatting sqref="BM168">
    <cfRule type="containsText" dxfId="725" priority="979" operator="containsText" text="Medio">
      <formula>NOT(ISERROR(SEARCH("Medio",BM168)))</formula>
    </cfRule>
  </conditionalFormatting>
  <conditionalFormatting sqref="BM168">
    <cfRule type="containsText" dxfId="724" priority="978" operator="containsText" text="Satisfactorio">
      <formula>NOT(ISERROR(SEARCH("Satisfactorio",BM168)))</formula>
    </cfRule>
  </conditionalFormatting>
  <conditionalFormatting sqref="BM171">
    <cfRule type="containsText" dxfId="723" priority="977" operator="containsText" text="Satisfactorio">
      <formula>NOT(ISERROR(SEARCH("Satisfactorio",BM171)))</formula>
    </cfRule>
  </conditionalFormatting>
  <conditionalFormatting sqref="BM171">
    <cfRule type="containsText" dxfId="722" priority="976" operator="containsText" text="Medio">
      <formula>NOT(ISERROR(SEARCH("Medio",BM171)))</formula>
    </cfRule>
  </conditionalFormatting>
  <conditionalFormatting sqref="BM171">
    <cfRule type="containsText" dxfId="721" priority="975" operator="containsText" text="Satisfactorio">
      <formula>NOT(ISERROR(SEARCH("Satisfactorio",BM171)))</formula>
    </cfRule>
  </conditionalFormatting>
  <conditionalFormatting sqref="BN11:BO11">
    <cfRule type="containsText" dxfId="720" priority="974" operator="containsText" text="Satisfactorio">
      <formula>NOT(ISERROR(SEARCH("Satisfactorio",BN11)))</formula>
    </cfRule>
  </conditionalFormatting>
  <conditionalFormatting sqref="BK192">
    <cfRule type="containsText" dxfId="719" priority="972" operator="containsText" text="Medio">
      <formula>NOT(ISERROR(SEARCH("Medio",BK192)))</formula>
    </cfRule>
    <cfRule type="containsText" dxfId="718" priority="973" operator="containsText" text="Satisfactorio">
      <formula>NOT(ISERROR(SEARCH("Satisfactorio",BK192)))</formula>
    </cfRule>
  </conditionalFormatting>
  <conditionalFormatting sqref="BK192">
    <cfRule type="containsText" dxfId="717" priority="971" operator="containsText" text="Satisfactorio">
      <formula>NOT(ISERROR(SEARCH("Satisfactorio",BK192)))</formula>
    </cfRule>
  </conditionalFormatting>
  <conditionalFormatting sqref="BL57">
    <cfRule type="containsText" dxfId="716" priority="969" operator="containsText" text="Medio">
      <formula>NOT(ISERROR(SEARCH("Medio",BL57)))</formula>
    </cfRule>
    <cfRule type="containsText" dxfId="715" priority="970" operator="containsText" text="Satisfactorio">
      <formula>NOT(ISERROR(SEARCH("Satisfactorio",BL57)))</formula>
    </cfRule>
  </conditionalFormatting>
  <conditionalFormatting sqref="BL57">
    <cfRule type="containsText" dxfId="714" priority="968" operator="containsText" text="Satisfactorio">
      <formula>NOT(ISERROR(SEARCH("Satisfactorio",BL57)))</formula>
    </cfRule>
  </conditionalFormatting>
  <conditionalFormatting sqref="BL70:BL71">
    <cfRule type="containsText" dxfId="713" priority="966" operator="containsText" text="Medio">
      <formula>NOT(ISERROR(SEARCH("Medio",BL70)))</formula>
    </cfRule>
    <cfRule type="containsText" dxfId="712" priority="967" operator="containsText" text="Satisfactorio">
      <formula>NOT(ISERROR(SEARCH("Satisfactorio",BL70)))</formula>
    </cfRule>
  </conditionalFormatting>
  <conditionalFormatting sqref="BL70:BL71">
    <cfRule type="containsText" dxfId="711" priority="965" operator="containsText" text="Satisfactorio">
      <formula>NOT(ISERROR(SEARCH("Satisfactorio",BL70)))</formula>
    </cfRule>
  </conditionalFormatting>
  <conditionalFormatting sqref="BQ18">
    <cfRule type="containsText" dxfId="710" priority="962" operator="containsText" text="Satisfactorio">
      <formula>NOT(ISERROR(SEARCH("Satisfactorio",BQ18)))</formula>
    </cfRule>
    <cfRule type="containsText" dxfId="709" priority="963" operator="containsText" text="Medio">
      <formula>NOT(ISERROR(SEARCH("Medio",BQ18)))</formula>
    </cfRule>
    <cfRule type="containsText" dxfId="708" priority="964" operator="containsText" text="Satisfactorio">
      <formula>NOT(ISERROR(SEARCH("Satisfactorio",BQ18)))</formula>
    </cfRule>
  </conditionalFormatting>
  <conditionalFormatting sqref="BL160">
    <cfRule type="containsText" dxfId="707" priority="960" operator="containsText" text="Medio">
      <formula>NOT(ISERROR(SEARCH("Medio",BL160)))</formula>
    </cfRule>
    <cfRule type="containsText" dxfId="706" priority="961" operator="containsText" text="Satisfactorio">
      <formula>NOT(ISERROR(SEARCH("Satisfactorio",BL160)))</formula>
    </cfRule>
  </conditionalFormatting>
  <conditionalFormatting sqref="BL160">
    <cfRule type="containsText" dxfId="705" priority="959" operator="containsText" text="Satisfactorio">
      <formula>NOT(ISERROR(SEARCH("Satisfactorio",BL160)))</formula>
    </cfRule>
  </conditionalFormatting>
  <conditionalFormatting sqref="BL168">
    <cfRule type="containsText" dxfId="704" priority="957" operator="containsText" text="Medio">
      <formula>NOT(ISERROR(SEARCH("Medio",BL168)))</formula>
    </cfRule>
    <cfRule type="containsText" dxfId="703" priority="958" operator="containsText" text="Satisfactorio">
      <formula>NOT(ISERROR(SEARCH("Satisfactorio",BL168)))</formula>
    </cfRule>
  </conditionalFormatting>
  <conditionalFormatting sqref="BL168">
    <cfRule type="containsText" dxfId="702" priority="956" operator="containsText" text="Satisfactorio">
      <formula>NOT(ISERROR(SEARCH("Satisfactorio",BL168)))</formula>
    </cfRule>
  </conditionalFormatting>
  <conditionalFormatting sqref="BQ55">
    <cfRule type="containsText" dxfId="701" priority="954" operator="containsText" text="Medio">
      <formula>NOT(ISERROR(SEARCH("Medio",BQ55)))</formula>
    </cfRule>
    <cfRule type="containsText" dxfId="700" priority="955" operator="containsText" text="Satisfactorio">
      <formula>NOT(ISERROR(SEARCH("Satisfactorio",BQ55)))</formula>
    </cfRule>
  </conditionalFormatting>
  <conditionalFormatting sqref="BQ55">
    <cfRule type="containsText" dxfId="699" priority="953" operator="containsText" text="Satisfactorio">
      <formula>NOT(ISERROR(SEARCH("Satisfactorio",BQ55)))</formula>
    </cfRule>
  </conditionalFormatting>
  <conditionalFormatting sqref="CB152:CB156">
    <cfRule type="containsText" dxfId="698" priority="950" operator="containsText" text="Bajo">
      <formula>NOT(ISERROR(SEARCH("Bajo",CB152)))</formula>
    </cfRule>
    <cfRule type="containsText" dxfId="697" priority="951" operator="containsText" text="Medio">
      <formula>NOT(ISERROR(SEARCH("Medio",CB152)))</formula>
    </cfRule>
    <cfRule type="containsText" dxfId="696" priority="952" operator="containsText" text="Satisfactorio">
      <formula>NOT(ISERROR(SEARCH("Satisfactorio",CB152)))</formula>
    </cfRule>
  </conditionalFormatting>
  <conditionalFormatting sqref="BX23:BY25">
    <cfRule type="containsText" dxfId="695" priority="948" operator="containsText" text="Medio">
      <formula>NOT(ISERROR(SEARCH("Medio",BX23)))</formula>
    </cfRule>
    <cfRule type="containsText" dxfId="694" priority="949" operator="containsText" text="Satisfactorio">
      <formula>NOT(ISERROR(SEARCH("Satisfactorio",BX23)))</formula>
    </cfRule>
  </conditionalFormatting>
  <conditionalFormatting sqref="BX23:BY25">
    <cfRule type="containsText" dxfId="693" priority="947" operator="containsText" text="Satisfactorio">
      <formula>NOT(ISERROR(SEARCH("Satisfactorio",BX23)))</formula>
    </cfRule>
  </conditionalFormatting>
  <conditionalFormatting sqref="CB23:CB25">
    <cfRule type="containsText" dxfId="692" priority="942" operator="containsText" text="Bajo">
      <formula>NOT(ISERROR(SEARCH("Bajo",CB23)))</formula>
    </cfRule>
    <cfRule type="containsText" dxfId="691" priority="943" operator="containsText" text="Medio">
      <formula>NOT(ISERROR(SEARCH("Medio",CB23)))</formula>
    </cfRule>
  </conditionalFormatting>
  <conditionalFormatting sqref="CA23:CA25">
    <cfRule type="containsText" dxfId="690" priority="945" operator="containsText" text="Medio">
      <formula>NOT(ISERROR(SEARCH("Medio",CA23)))</formula>
    </cfRule>
    <cfRule type="containsText" dxfId="689" priority="946" operator="containsText" text="Satisfactorio">
      <formula>NOT(ISERROR(SEARCH("Satisfactorio",CA23)))</formula>
    </cfRule>
  </conditionalFormatting>
  <conditionalFormatting sqref="CA23:CB25">
    <cfRule type="containsText" dxfId="688" priority="944" operator="containsText" text="Satisfactorio">
      <formula>NOT(ISERROR(SEARCH("Satisfactorio",CA23)))</formula>
    </cfRule>
  </conditionalFormatting>
  <conditionalFormatting sqref="BZ23:BZ25">
    <cfRule type="containsText" dxfId="687" priority="940" operator="containsText" text="Medio">
      <formula>NOT(ISERROR(SEARCH("Medio",BZ23)))</formula>
    </cfRule>
    <cfRule type="containsText" dxfId="686" priority="941" operator="containsText" text="Satisfactorio">
      <formula>NOT(ISERROR(SEARCH("Satisfactorio",BZ23)))</formula>
    </cfRule>
  </conditionalFormatting>
  <conditionalFormatting sqref="BZ23:BZ25">
    <cfRule type="containsText" dxfId="685" priority="939" operator="containsText" text="Satisfactorio">
      <formula>NOT(ISERROR(SEARCH("Satisfactorio",BZ23)))</formula>
    </cfRule>
  </conditionalFormatting>
  <conditionalFormatting sqref="BX166:BZ166">
    <cfRule type="containsText" dxfId="684" priority="936" operator="containsText" text="Satisfactorio">
      <formula>NOT(ISERROR(SEARCH("Satisfactorio",BX166)))</formula>
    </cfRule>
  </conditionalFormatting>
  <conditionalFormatting sqref="BX166:BZ166">
    <cfRule type="containsText" dxfId="683" priority="937" operator="containsText" text="Medio">
      <formula>NOT(ISERROR(SEARCH("Medio",BX166)))</formula>
    </cfRule>
  </conditionalFormatting>
  <conditionalFormatting sqref="BX166:BZ166">
    <cfRule type="containsText" dxfId="682" priority="938" operator="containsText" text="Satisfactorio">
      <formula>NOT(ISERROR(SEARCH("Satisfactorio",BX166)))</formula>
    </cfRule>
  </conditionalFormatting>
  <conditionalFormatting sqref="CA166:CB166">
    <cfRule type="containsText" dxfId="681" priority="933" operator="containsText" text="Satisfactorio">
      <formula>NOT(ISERROR(SEARCH("Satisfactorio",CA166)))</formula>
    </cfRule>
  </conditionalFormatting>
  <conditionalFormatting sqref="CB166">
    <cfRule type="containsText" dxfId="680" priority="931" operator="containsText" text="Bajo">
      <formula>NOT(ISERROR(SEARCH("Bajo",CB166)))</formula>
    </cfRule>
  </conditionalFormatting>
  <conditionalFormatting sqref="CB166">
    <cfRule type="containsText" dxfId="679" priority="932" operator="containsText" text="Medio">
      <formula>NOT(ISERROR(SEARCH("Medio",CB166)))</formula>
    </cfRule>
  </conditionalFormatting>
  <conditionalFormatting sqref="CA166">
    <cfRule type="containsText" dxfId="678" priority="934" operator="containsText" text="Medio">
      <formula>NOT(ISERROR(SEARCH("Medio",CA166)))</formula>
    </cfRule>
  </conditionalFormatting>
  <conditionalFormatting sqref="CA166">
    <cfRule type="containsText" dxfId="677" priority="935" operator="containsText" text="Satisfactorio">
      <formula>NOT(ISERROR(SEARCH("Satisfactorio",CA166)))</formula>
    </cfRule>
  </conditionalFormatting>
  <conditionalFormatting sqref="BX167:BY167">
    <cfRule type="containsText" dxfId="676" priority="928" operator="containsText" text="Satisfactorio">
      <formula>NOT(ISERROR(SEARCH("Satisfactorio",BX167)))</formula>
    </cfRule>
  </conditionalFormatting>
  <conditionalFormatting sqref="BX167:BY167">
    <cfRule type="containsText" dxfId="675" priority="929" operator="containsText" text="Medio">
      <formula>NOT(ISERROR(SEARCH("Medio",BX167)))</formula>
    </cfRule>
  </conditionalFormatting>
  <conditionalFormatting sqref="BX167:BY167">
    <cfRule type="containsText" dxfId="674" priority="930" operator="containsText" text="Satisfactorio">
      <formula>NOT(ISERROR(SEARCH("Satisfactorio",BX167)))</formula>
    </cfRule>
  </conditionalFormatting>
  <conditionalFormatting sqref="CA167:CB167">
    <cfRule type="containsText" dxfId="673" priority="925" operator="containsText" text="Satisfactorio">
      <formula>NOT(ISERROR(SEARCH("Satisfactorio",CA167)))</formula>
    </cfRule>
  </conditionalFormatting>
  <conditionalFormatting sqref="CA167">
    <cfRule type="containsText" dxfId="672" priority="926" operator="containsText" text="Medio">
      <formula>NOT(ISERROR(SEARCH("Medio",CA167)))</formula>
    </cfRule>
  </conditionalFormatting>
  <conditionalFormatting sqref="CA167">
    <cfRule type="containsText" dxfId="671" priority="927" operator="containsText" text="Satisfactorio">
      <formula>NOT(ISERROR(SEARCH("Satisfactorio",CA167)))</formula>
    </cfRule>
  </conditionalFormatting>
  <conditionalFormatting sqref="CB167">
    <cfRule type="containsText" dxfId="670" priority="923" operator="containsText" text="Bajo">
      <formula>NOT(ISERROR(SEARCH("Bajo",CB167)))</formula>
    </cfRule>
    <cfRule type="containsText" dxfId="669" priority="924" operator="containsText" text="Medio">
      <formula>NOT(ISERROR(SEARCH("Medio",CB167)))</formula>
    </cfRule>
  </conditionalFormatting>
  <conditionalFormatting sqref="BX168:BZ168">
    <cfRule type="containsText" dxfId="668" priority="920" operator="containsText" text="Satisfactorio">
      <formula>NOT(ISERROR(SEARCH("Satisfactorio",BX168)))</formula>
    </cfRule>
  </conditionalFormatting>
  <conditionalFormatting sqref="BX168:BZ168">
    <cfRule type="containsText" dxfId="667" priority="921" operator="containsText" text="Medio">
      <formula>NOT(ISERROR(SEARCH("Medio",BX168)))</formula>
    </cfRule>
  </conditionalFormatting>
  <conditionalFormatting sqref="BX168:BZ168">
    <cfRule type="containsText" dxfId="666" priority="922" operator="containsText" text="Satisfactorio">
      <formula>NOT(ISERROR(SEARCH("Satisfactorio",BX168)))</formula>
    </cfRule>
  </conditionalFormatting>
  <conditionalFormatting sqref="BY168:BZ168">
    <cfRule type="containsText" dxfId="665" priority="919" operator="containsText" text="Satisfactorio">
      <formula>NOT(ISERROR(SEARCH("Satisfactorio",BY168)))</formula>
    </cfRule>
  </conditionalFormatting>
  <conditionalFormatting sqref="CA168:CB168">
    <cfRule type="containsText" dxfId="664" priority="916" operator="containsText" text="Satisfactorio">
      <formula>NOT(ISERROR(SEARCH("Satisfactorio",CA168)))</formula>
    </cfRule>
  </conditionalFormatting>
  <conditionalFormatting sqref="CB168">
    <cfRule type="containsText" dxfId="663" priority="914" operator="containsText" text="Bajo">
      <formula>NOT(ISERROR(SEARCH("Bajo",CB168)))</formula>
    </cfRule>
  </conditionalFormatting>
  <conditionalFormatting sqref="CB168">
    <cfRule type="containsText" dxfId="662" priority="915" operator="containsText" text="Medio">
      <formula>NOT(ISERROR(SEARCH("Medio",CB168)))</formula>
    </cfRule>
  </conditionalFormatting>
  <conditionalFormatting sqref="CA168">
    <cfRule type="containsText" dxfId="661" priority="917" operator="containsText" text="Medio">
      <formula>NOT(ISERROR(SEARCH("Medio",CA168)))</formula>
    </cfRule>
  </conditionalFormatting>
  <conditionalFormatting sqref="CA168">
    <cfRule type="containsText" dxfId="660" priority="918" operator="containsText" text="Satisfactorio">
      <formula>NOT(ISERROR(SEARCH("Satisfactorio",CA168)))</formula>
    </cfRule>
  </conditionalFormatting>
  <conditionalFormatting sqref="BX169:BZ169">
    <cfRule type="containsText" dxfId="659" priority="911" operator="containsText" text="Satisfactorio">
      <formula>NOT(ISERROR(SEARCH("Satisfactorio",BX169)))</formula>
    </cfRule>
  </conditionalFormatting>
  <conditionalFormatting sqref="BX169:BZ169">
    <cfRule type="containsText" dxfId="658" priority="912" operator="containsText" text="Medio">
      <formula>NOT(ISERROR(SEARCH("Medio",BX169)))</formula>
    </cfRule>
  </conditionalFormatting>
  <conditionalFormatting sqref="BX169:BZ169">
    <cfRule type="containsText" dxfId="657" priority="913" operator="containsText" text="Satisfactorio">
      <formula>NOT(ISERROR(SEARCH("Satisfactorio",BX169)))</formula>
    </cfRule>
  </conditionalFormatting>
  <conditionalFormatting sqref="CA169:CB169">
    <cfRule type="containsText" dxfId="656" priority="908" operator="containsText" text="Satisfactorio">
      <formula>NOT(ISERROR(SEARCH("Satisfactorio",CA169)))</formula>
    </cfRule>
  </conditionalFormatting>
  <conditionalFormatting sqref="CB169">
    <cfRule type="containsText" dxfId="655" priority="906" operator="containsText" text="Bajo">
      <formula>NOT(ISERROR(SEARCH("Bajo",CB169)))</formula>
    </cfRule>
  </conditionalFormatting>
  <conditionalFormatting sqref="CB169">
    <cfRule type="containsText" dxfId="654" priority="907" operator="containsText" text="Medio">
      <formula>NOT(ISERROR(SEARCH("Medio",CB169)))</formula>
    </cfRule>
  </conditionalFormatting>
  <conditionalFormatting sqref="CA169">
    <cfRule type="containsText" dxfId="653" priority="909" operator="containsText" text="Medio">
      <formula>NOT(ISERROR(SEARCH("Medio",CA169)))</formula>
    </cfRule>
  </conditionalFormatting>
  <conditionalFormatting sqref="CA169">
    <cfRule type="containsText" dxfId="652" priority="910" operator="containsText" text="Satisfactorio">
      <formula>NOT(ISERROR(SEARCH("Satisfactorio",CA169)))</formula>
    </cfRule>
  </conditionalFormatting>
  <conditionalFormatting sqref="BX170:BZ170">
    <cfRule type="containsText" dxfId="651" priority="903" operator="containsText" text="Satisfactorio">
      <formula>NOT(ISERROR(SEARCH("Satisfactorio",BX170)))</formula>
    </cfRule>
  </conditionalFormatting>
  <conditionalFormatting sqref="BX170:BZ170">
    <cfRule type="containsText" dxfId="650" priority="904" operator="containsText" text="Medio">
      <formula>NOT(ISERROR(SEARCH("Medio",BX170)))</formula>
    </cfRule>
  </conditionalFormatting>
  <conditionalFormatting sqref="BX170:BZ170">
    <cfRule type="containsText" dxfId="649" priority="905" operator="containsText" text="Satisfactorio">
      <formula>NOT(ISERROR(SEARCH("Satisfactorio",BX170)))</formula>
    </cfRule>
  </conditionalFormatting>
  <conditionalFormatting sqref="CA170:CB170">
    <cfRule type="containsText" dxfId="648" priority="900" operator="containsText" text="Satisfactorio">
      <formula>NOT(ISERROR(SEARCH("Satisfactorio",CA170)))</formula>
    </cfRule>
  </conditionalFormatting>
  <conditionalFormatting sqref="CB170">
    <cfRule type="containsText" dxfId="647" priority="898" operator="containsText" text="Bajo">
      <formula>NOT(ISERROR(SEARCH("Bajo",CB170)))</formula>
    </cfRule>
  </conditionalFormatting>
  <conditionalFormatting sqref="CB170">
    <cfRule type="containsText" dxfId="646" priority="899" operator="containsText" text="Medio">
      <formula>NOT(ISERROR(SEARCH("Medio",CB170)))</formula>
    </cfRule>
  </conditionalFormatting>
  <conditionalFormatting sqref="CA170">
    <cfRule type="containsText" dxfId="645" priority="901" operator="containsText" text="Medio">
      <formula>NOT(ISERROR(SEARCH("Medio",CA170)))</formula>
    </cfRule>
  </conditionalFormatting>
  <conditionalFormatting sqref="CA170">
    <cfRule type="containsText" dxfId="644" priority="902" operator="containsText" text="Satisfactorio">
      <formula>NOT(ISERROR(SEARCH("Satisfactorio",CA170)))</formula>
    </cfRule>
  </conditionalFormatting>
  <conditionalFormatting sqref="BX171:BZ171">
    <cfRule type="containsText" dxfId="643" priority="895" operator="containsText" text="Satisfactorio">
      <formula>NOT(ISERROR(SEARCH("Satisfactorio",BX171)))</formula>
    </cfRule>
  </conditionalFormatting>
  <conditionalFormatting sqref="BX171:BZ171">
    <cfRule type="containsText" dxfId="642" priority="896" operator="containsText" text="Medio">
      <formula>NOT(ISERROR(SEARCH("Medio",BX171)))</formula>
    </cfRule>
  </conditionalFormatting>
  <conditionalFormatting sqref="BX171:BZ171">
    <cfRule type="containsText" dxfId="641" priority="897" operator="containsText" text="Satisfactorio">
      <formula>NOT(ISERROR(SEARCH("Satisfactorio",BX171)))</formula>
    </cfRule>
  </conditionalFormatting>
  <conditionalFormatting sqref="CA171:CB171">
    <cfRule type="containsText" dxfId="640" priority="892" operator="containsText" text="Satisfactorio">
      <formula>NOT(ISERROR(SEARCH("Satisfactorio",CA171)))</formula>
    </cfRule>
  </conditionalFormatting>
  <conditionalFormatting sqref="CB171">
    <cfRule type="containsText" dxfId="639" priority="890" operator="containsText" text="Bajo">
      <formula>NOT(ISERROR(SEARCH("Bajo",CB171)))</formula>
    </cfRule>
  </conditionalFormatting>
  <conditionalFormatting sqref="CB171">
    <cfRule type="containsText" dxfId="638" priority="891" operator="containsText" text="Medio">
      <formula>NOT(ISERROR(SEARCH("Medio",CB171)))</formula>
    </cfRule>
  </conditionalFormatting>
  <conditionalFormatting sqref="CA171">
    <cfRule type="containsText" dxfId="637" priority="893" operator="containsText" text="Medio">
      <formula>NOT(ISERROR(SEARCH("Medio",CA171)))</formula>
    </cfRule>
  </conditionalFormatting>
  <conditionalFormatting sqref="CA171">
    <cfRule type="containsText" dxfId="636" priority="894" operator="containsText" text="Satisfactorio">
      <formula>NOT(ISERROR(SEARCH("Satisfactorio",CA171)))</formula>
    </cfRule>
  </conditionalFormatting>
  <conditionalFormatting sqref="BX187:BZ189">
    <cfRule type="containsText" dxfId="635" priority="886" operator="containsText" text="Satisfactorio">
      <formula>NOT(ISERROR(SEARCH("Satisfactorio",BX187)))</formula>
    </cfRule>
  </conditionalFormatting>
  <conditionalFormatting sqref="BX190:BZ190">
    <cfRule type="containsText" dxfId="634" priority="887" operator="containsText" text="Satisfactorio">
      <formula>NOT(ISERROR(SEARCH("Satisfactorio",BX190)))</formula>
    </cfRule>
  </conditionalFormatting>
  <conditionalFormatting sqref="BX191:BZ191">
    <cfRule type="containsText" dxfId="633" priority="884" operator="containsText" text="Medio">
      <formula>NOT(ISERROR(SEARCH("Medio",BX191)))</formula>
    </cfRule>
    <cfRule type="containsText" dxfId="632" priority="885" operator="containsText" text="Satisfactorio">
      <formula>NOT(ISERROR(SEARCH("Satisfactorio",BX191)))</formula>
    </cfRule>
  </conditionalFormatting>
  <conditionalFormatting sqref="BX192:BZ192">
    <cfRule type="containsText" dxfId="631" priority="881" operator="containsText" text="Medio">
      <formula>NOT(ISERROR(SEARCH("Medio",BX192)))</formula>
    </cfRule>
    <cfRule type="containsText" dxfId="630" priority="882" operator="containsText" text="Satisfactorio">
      <formula>NOT(ISERROR(SEARCH("Satisfactorio",BX192)))</formula>
    </cfRule>
  </conditionalFormatting>
  <conditionalFormatting sqref="BX191:BZ191">
    <cfRule type="containsText" dxfId="629" priority="883" operator="containsText" text="Satisfactorio">
      <formula>NOT(ISERROR(SEARCH("Satisfactorio",BX191)))</formula>
    </cfRule>
  </conditionalFormatting>
  <conditionalFormatting sqref="BX192:BZ192">
    <cfRule type="containsText" dxfId="628" priority="880" operator="containsText" text="Satisfactorio">
      <formula>NOT(ISERROR(SEARCH("Satisfactorio",BX192)))</formula>
    </cfRule>
  </conditionalFormatting>
  <conditionalFormatting sqref="BY181:BZ181">
    <cfRule type="containsText" dxfId="627" priority="879" operator="containsText" text="Satisfactorio">
      <formula>NOT(ISERROR(SEARCH("Satisfactorio",BY181)))</formula>
    </cfRule>
  </conditionalFormatting>
  <conditionalFormatting sqref="BY188:BZ188">
    <cfRule type="containsText" dxfId="626" priority="878" operator="containsText" text="Satisfactorio">
      <formula>NOT(ISERROR(SEARCH("Satisfactorio",BY188)))</formula>
    </cfRule>
  </conditionalFormatting>
  <conditionalFormatting sqref="BY189:BZ189">
    <cfRule type="containsText" dxfId="625" priority="877" operator="containsText" text="Satisfactorio">
      <formula>NOT(ISERROR(SEARCH("Satisfactorio",BY189)))</formula>
    </cfRule>
  </conditionalFormatting>
  <conditionalFormatting sqref="BY182:BZ182">
    <cfRule type="containsText" dxfId="624" priority="876" operator="containsText" text="Satisfactorio">
      <formula>NOT(ISERROR(SEARCH("Satisfactorio",BY182)))</formula>
    </cfRule>
  </conditionalFormatting>
  <conditionalFormatting sqref="CB191">
    <cfRule type="containsText" dxfId="623" priority="869" operator="containsText" text="Satisfactorio">
      <formula>NOT(ISERROR(SEARCH("Satisfactorio",CB191)))</formula>
    </cfRule>
  </conditionalFormatting>
  <conditionalFormatting sqref="CB192">
    <cfRule type="containsText" dxfId="622" priority="866" operator="containsText" text="Satisfactorio">
      <formula>NOT(ISERROR(SEARCH("Satisfactorio",CB192)))</formula>
    </cfRule>
  </conditionalFormatting>
  <conditionalFormatting sqref="CB190:CB191">
    <cfRule type="containsText" dxfId="621" priority="867" operator="containsText" text="Bajo">
      <formula>NOT(ISERROR(SEARCH("Bajo",CB190)))</formula>
    </cfRule>
    <cfRule type="containsText" dxfId="620" priority="868" operator="containsText" text="Medio">
      <formula>NOT(ISERROR(SEARCH("Medio",CB190)))</formula>
    </cfRule>
  </conditionalFormatting>
  <conditionalFormatting sqref="CB192">
    <cfRule type="containsText" dxfId="619" priority="864" operator="containsText" text="Bajo">
      <formula>NOT(ISERROR(SEARCH("Bajo",CB192)))</formula>
    </cfRule>
    <cfRule type="containsText" dxfId="618" priority="865" operator="containsText" text="Medio">
      <formula>NOT(ISERROR(SEARCH("Medio",CB192)))</formula>
    </cfRule>
  </conditionalFormatting>
  <conditionalFormatting sqref="CB30:CB31">
    <cfRule type="containsText" dxfId="617" priority="859" operator="containsText" text="Bajo">
      <formula>NOT(ISERROR(SEARCH("Bajo",CB30)))</formula>
    </cfRule>
    <cfRule type="containsText" dxfId="616" priority="860" operator="containsText" text="Medio">
      <formula>NOT(ISERROR(SEARCH("Medio",CB30)))</formula>
    </cfRule>
  </conditionalFormatting>
  <conditionalFormatting sqref="BX31:CA31 BX30:BZ30">
    <cfRule type="containsText" dxfId="615" priority="862" operator="containsText" text="Medio">
      <formula>NOT(ISERROR(SEARCH("Medio",BX30)))</formula>
    </cfRule>
    <cfRule type="containsText" dxfId="614" priority="863" operator="containsText" text="Satisfactorio">
      <formula>NOT(ISERROR(SEARCH("Satisfactorio",BX30)))</formula>
    </cfRule>
  </conditionalFormatting>
  <conditionalFormatting sqref="BX31:CB31 BX30:BZ30 CB30">
    <cfRule type="containsText" dxfId="613" priority="861" operator="containsText" text="Satisfactorio">
      <formula>NOT(ISERROR(SEARCH("Satisfactorio",BX30)))</formula>
    </cfRule>
  </conditionalFormatting>
  <conditionalFormatting sqref="CA30">
    <cfRule type="containsText" dxfId="612" priority="856" operator="containsText" text="Satisfactorio">
      <formula>NOT(ISERROR(SEARCH("Satisfactorio",CA30)))</formula>
    </cfRule>
  </conditionalFormatting>
  <conditionalFormatting sqref="CA30">
    <cfRule type="containsText" dxfId="611" priority="857" operator="containsText" text="Medio">
      <formula>NOT(ISERROR(SEARCH("Medio",CA30)))</formula>
    </cfRule>
  </conditionalFormatting>
  <conditionalFormatting sqref="CA30">
    <cfRule type="containsText" dxfId="610" priority="858" operator="containsText" text="Satisfactorio">
      <formula>NOT(ISERROR(SEARCH("Satisfactorio",CA30)))</formula>
    </cfRule>
  </conditionalFormatting>
  <conditionalFormatting sqref="CA35:CA36 CA40 CA42:CA44">
    <cfRule type="containsText" dxfId="609" priority="854" operator="containsText" text="Medio">
      <formula>NOT(ISERROR(SEARCH("Medio",CA35)))</formula>
    </cfRule>
    <cfRule type="containsText" dxfId="608" priority="855" operator="containsText" text="Satisfactorio">
      <formula>NOT(ISERROR(SEARCH("Satisfactorio",CA35)))</formula>
    </cfRule>
  </conditionalFormatting>
  <conditionalFormatting sqref="CB41 CA35:CB36 CA40:CB40 CA42:CB44 CB37:CB39 CB45:CB50">
    <cfRule type="containsText" dxfId="607" priority="853" operator="containsText" text="Satisfactorio">
      <formula>NOT(ISERROR(SEARCH("Satisfactorio",CA35)))</formula>
    </cfRule>
  </conditionalFormatting>
  <conditionalFormatting sqref="BX32:BZ34 BX36:BZ42 BX44:BZ50 BX43:BY43">
    <cfRule type="containsText" dxfId="606" priority="850" operator="containsText" text="Satisfactorio">
      <formula>NOT(ISERROR(SEARCH("Satisfactorio",BX32)))</formula>
    </cfRule>
  </conditionalFormatting>
  <conditionalFormatting sqref="BX32:BZ34 BX36:BZ42 BX44:BZ50 BX43:BY43">
    <cfRule type="containsText" dxfId="605" priority="849" operator="containsText" text="Satisfactorio">
      <formula>NOT(ISERROR(SEARCH("Satisfactorio",BX32)))</formula>
    </cfRule>
  </conditionalFormatting>
  <conditionalFormatting sqref="BZ43">
    <cfRule type="containsText" dxfId="604" priority="844" operator="containsText" text="Satisfactorio">
      <formula>NOT(ISERROR(SEARCH("Satisfactorio",BZ43)))</formula>
    </cfRule>
  </conditionalFormatting>
  <conditionalFormatting sqref="BZ43">
    <cfRule type="containsText" dxfId="603" priority="843" operator="containsText" text="Satisfactorio">
      <formula>NOT(ISERROR(SEARCH("Satisfactorio",BZ43)))</formula>
    </cfRule>
  </conditionalFormatting>
  <conditionalFormatting sqref="CA34">
    <cfRule type="containsText" dxfId="602" priority="836" operator="containsText" text="Satisfactorio">
      <formula>NOT(ISERROR(SEARCH("Satisfactorio",CA34)))</formula>
    </cfRule>
  </conditionalFormatting>
  <conditionalFormatting sqref="CA34">
    <cfRule type="containsText" dxfId="601" priority="837" operator="containsText" text="Medio">
      <formula>NOT(ISERROR(SEARCH("Medio",CA34)))</formula>
    </cfRule>
  </conditionalFormatting>
  <conditionalFormatting sqref="CA34">
    <cfRule type="containsText" dxfId="600" priority="838" operator="containsText" text="Satisfactorio">
      <formula>NOT(ISERROR(SEARCH("Satisfactorio",CA34)))</formula>
    </cfRule>
  </conditionalFormatting>
  <conditionalFormatting sqref="CA38">
    <cfRule type="containsText" dxfId="599" priority="833" operator="containsText" text="Satisfactorio">
      <formula>NOT(ISERROR(SEARCH("Satisfactorio",CA38)))</formula>
    </cfRule>
  </conditionalFormatting>
  <conditionalFormatting sqref="CA38">
    <cfRule type="containsText" dxfId="598" priority="834" operator="containsText" text="Medio">
      <formula>NOT(ISERROR(SEARCH("Medio",CA38)))</formula>
    </cfRule>
  </conditionalFormatting>
  <conditionalFormatting sqref="CA38">
    <cfRule type="containsText" dxfId="597" priority="835" operator="containsText" text="Satisfactorio">
      <formula>NOT(ISERROR(SEARCH("Satisfactorio",CA38)))</formula>
    </cfRule>
  </conditionalFormatting>
  <conditionalFormatting sqref="CA41">
    <cfRule type="containsText" dxfId="596" priority="830" operator="containsText" text="Satisfactorio">
      <formula>NOT(ISERROR(SEARCH("Satisfactorio",CA41)))</formula>
    </cfRule>
  </conditionalFormatting>
  <conditionalFormatting sqref="CA41">
    <cfRule type="containsText" dxfId="595" priority="831" operator="containsText" text="Medio">
      <formula>NOT(ISERROR(SEARCH("Medio",CA41)))</formula>
    </cfRule>
  </conditionalFormatting>
  <conditionalFormatting sqref="CA41">
    <cfRule type="containsText" dxfId="594" priority="832" operator="containsText" text="Satisfactorio">
      <formula>NOT(ISERROR(SEARCH("Satisfactorio",CA41)))</formula>
    </cfRule>
  </conditionalFormatting>
  <conditionalFormatting sqref="CA47">
    <cfRule type="containsText" dxfId="593" priority="827" operator="containsText" text="Satisfactorio">
      <formula>NOT(ISERROR(SEARCH("Satisfactorio",CA47)))</formula>
    </cfRule>
  </conditionalFormatting>
  <conditionalFormatting sqref="CA47">
    <cfRule type="containsText" dxfId="592" priority="828" operator="containsText" text="Medio">
      <formula>NOT(ISERROR(SEARCH("Medio",CA47)))</formula>
    </cfRule>
  </conditionalFormatting>
  <conditionalFormatting sqref="CA47">
    <cfRule type="containsText" dxfId="591" priority="829" operator="containsText" text="Satisfactorio">
      <formula>NOT(ISERROR(SEARCH("Satisfactorio",CA47)))</formula>
    </cfRule>
  </conditionalFormatting>
  <conditionalFormatting sqref="CA50">
    <cfRule type="containsText" dxfId="590" priority="824" operator="containsText" text="Satisfactorio">
      <formula>NOT(ISERROR(SEARCH("Satisfactorio",CA50)))</formula>
    </cfRule>
  </conditionalFormatting>
  <conditionalFormatting sqref="CA50">
    <cfRule type="containsText" dxfId="589" priority="825" operator="containsText" text="Medio">
      <formula>NOT(ISERROR(SEARCH("Medio",CA50)))</formula>
    </cfRule>
  </conditionalFormatting>
  <conditionalFormatting sqref="CA50">
    <cfRule type="containsText" dxfId="588" priority="826" operator="containsText" text="Satisfactorio">
      <formula>NOT(ISERROR(SEARCH("Satisfactorio",CA50)))</formula>
    </cfRule>
  </conditionalFormatting>
  <conditionalFormatting sqref="CA37">
    <cfRule type="containsText" dxfId="587" priority="822" operator="containsText" text="Medio">
      <formula>NOT(ISERROR(SEARCH("Medio",CA37)))</formula>
    </cfRule>
    <cfRule type="containsText" dxfId="586" priority="823" operator="containsText" text="Satisfactorio">
      <formula>NOT(ISERROR(SEARCH("Satisfactorio",CA37)))</formula>
    </cfRule>
  </conditionalFormatting>
  <conditionalFormatting sqref="CA37">
    <cfRule type="containsText" dxfId="585" priority="821" operator="containsText" text="Satisfactorio">
      <formula>NOT(ISERROR(SEARCH("Satisfactorio",CA37)))</formula>
    </cfRule>
  </conditionalFormatting>
  <conditionalFormatting sqref="CA39">
    <cfRule type="containsText" dxfId="584" priority="818" operator="containsText" text="Satisfactorio">
      <formula>NOT(ISERROR(SEARCH("Satisfactorio",CA39)))</formula>
    </cfRule>
  </conditionalFormatting>
  <conditionalFormatting sqref="CA39">
    <cfRule type="containsText" dxfId="583" priority="819" operator="containsText" text="Medio">
      <formula>NOT(ISERROR(SEARCH("Medio",CA39)))</formula>
    </cfRule>
  </conditionalFormatting>
  <conditionalFormatting sqref="CA39">
    <cfRule type="containsText" dxfId="582" priority="820" operator="containsText" text="Satisfactorio">
      <formula>NOT(ISERROR(SEARCH("Satisfactorio",CA39)))</formula>
    </cfRule>
  </conditionalFormatting>
  <conditionalFormatting sqref="CA45">
    <cfRule type="containsText" dxfId="581" priority="815" operator="containsText" text="Satisfactorio">
      <formula>NOT(ISERROR(SEARCH("Satisfactorio",CA45)))</formula>
    </cfRule>
  </conditionalFormatting>
  <conditionalFormatting sqref="CA45">
    <cfRule type="containsText" dxfId="580" priority="816" operator="containsText" text="Medio">
      <formula>NOT(ISERROR(SEARCH("Medio",CA45)))</formula>
    </cfRule>
  </conditionalFormatting>
  <conditionalFormatting sqref="CA45">
    <cfRule type="containsText" dxfId="579" priority="817" operator="containsText" text="Satisfactorio">
      <formula>NOT(ISERROR(SEARCH("Satisfactorio",CA45)))</formula>
    </cfRule>
  </conditionalFormatting>
  <conditionalFormatting sqref="CA46">
    <cfRule type="containsText" dxfId="578" priority="812" operator="containsText" text="Satisfactorio">
      <formula>NOT(ISERROR(SEARCH("Satisfactorio",CA46)))</formula>
    </cfRule>
  </conditionalFormatting>
  <conditionalFormatting sqref="CA46">
    <cfRule type="containsText" dxfId="577" priority="813" operator="containsText" text="Medio">
      <formula>NOT(ISERROR(SEARCH("Medio",CA46)))</formula>
    </cfRule>
  </conditionalFormatting>
  <conditionalFormatting sqref="CA46">
    <cfRule type="containsText" dxfId="576" priority="814" operator="containsText" text="Satisfactorio">
      <formula>NOT(ISERROR(SEARCH("Satisfactorio",CA46)))</formula>
    </cfRule>
  </conditionalFormatting>
  <conditionalFormatting sqref="CA48">
    <cfRule type="containsText" dxfId="575" priority="809" operator="containsText" text="Satisfactorio">
      <formula>NOT(ISERROR(SEARCH("Satisfactorio",CA48)))</formula>
    </cfRule>
  </conditionalFormatting>
  <conditionalFormatting sqref="CA48">
    <cfRule type="containsText" dxfId="574" priority="810" operator="containsText" text="Medio">
      <formula>NOT(ISERROR(SEARCH("Medio",CA48)))</formula>
    </cfRule>
  </conditionalFormatting>
  <conditionalFormatting sqref="CA48">
    <cfRule type="containsText" dxfId="573" priority="811" operator="containsText" text="Satisfactorio">
      <formula>NOT(ISERROR(SEARCH("Satisfactorio",CA48)))</formula>
    </cfRule>
  </conditionalFormatting>
  <conditionalFormatting sqref="CA49">
    <cfRule type="containsText" dxfId="572" priority="806" operator="containsText" text="Satisfactorio">
      <formula>NOT(ISERROR(SEARCH("Satisfactorio",CA49)))</formula>
    </cfRule>
  </conditionalFormatting>
  <conditionalFormatting sqref="CA49">
    <cfRule type="containsText" dxfId="571" priority="807" operator="containsText" text="Medio">
      <formula>NOT(ISERROR(SEARCH("Medio",CA49)))</formula>
    </cfRule>
  </conditionalFormatting>
  <conditionalFormatting sqref="CA49">
    <cfRule type="containsText" dxfId="570" priority="808" operator="containsText" text="Satisfactorio">
      <formula>NOT(ISERROR(SEARCH("Satisfactorio",CA49)))</formula>
    </cfRule>
  </conditionalFormatting>
  <conditionalFormatting sqref="CB51:CB54">
    <cfRule type="containsText" dxfId="569" priority="798" operator="containsText" text="Bajo">
      <formula>NOT(ISERROR(SEARCH("Bajo",CB51)))</formula>
    </cfRule>
    <cfRule type="containsText" dxfId="568" priority="799" operator="containsText" text="Medio">
      <formula>NOT(ISERROR(SEARCH("Medio",CB51)))</formula>
    </cfRule>
  </conditionalFormatting>
  <conditionalFormatting sqref="BX54:BY54 BX51:BZ53">
    <cfRule type="containsText" dxfId="567" priority="801" operator="containsText" text="Medio">
      <formula>NOT(ISERROR(SEARCH("Medio",BX51)))</formula>
    </cfRule>
    <cfRule type="containsText" dxfId="566" priority="802" operator="containsText" text="Satisfactorio">
      <formula>NOT(ISERROR(SEARCH("Satisfactorio",BX51)))</formula>
    </cfRule>
  </conditionalFormatting>
  <conditionalFormatting sqref="BX54:BY54 BX51:BZ53 CB51:CB54">
    <cfRule type="containsText" dxfId="565" priority="800" operator="containsText" text="Satisfactorio">
      <formula>NOT(ISERROR(SEARCH("Satisfactorio",BX51)))</formula>
    </cfRule>
  </conditionalFormatting>
  <conditionalFormatting sqref="CA52">
    <cfRule type="containsText" dxfId="564" priority="795" operator="containsText" text="Satisfactorio">
      <formula>NOT(ISERROR(SEARCH("Satisfactorio",CA52)))</formula>
    </cfRule>
  </conditionalFormatting>
  <conditionalFormatting sqref="CA52">
    <cfRule type="containsText" dxfId="563" priority="796" operator="containsText" text="Medio">
      <formula>NOT(ISERROR(SEARCH("Medio",CA52)))</formula>
    </cfRule>
  </conditionalFormatting>
  <conditionalFormatting sqref="CA52">
    <cfRule type="containsText" dxfId="562" priority="797" operator="containsText" text="Satisfactorio">
      <formula>NOT(ISERROR(SEARCH("Satisfactorio",CA52)))</formula>
    </cfRule>
  </conditionalFormatting>
  <conditionalFormatting sqref="BX55:BZ57 BX59:BZ62">
    <cfRule type="containsText" dxfId="561" priority="790" operator="containsText" text="Medio">
      <formula>NOT(ISERROR(SEARCH("Medio",BX55)))</formula>
    </cfRule>
    <cfRule type="containsText" dxfId="560" priority="791" operator="containsText" text="Satisfactorio">
      <formula>NOT(ISERROR(SEARCH("Satisfactorio",BX55)))</formula>
    </cfRule>
  </conditionalFormatting>
  <conditionalFormatting sqref="BX55:BZ57 BX59:BZ62 CB55:CB62">
    <cfRule type="containsText" dxfId="559" priority="789" operator="containsText" text="Satisfactorio">
      <formula>NOT(ISERROR(SEARCH("Satisfactorio",BX55)))</formula>
    </cfRule>
  </conditionalFormatting>
  <conditionalFormatting sqref="CB55:CB62">
    <cfRule type="containsText" dxfId="558" priority="787" operator="containsText" text="Bajo">
      <formula>NOT(ISERROR(SEARCH("Bajo",CB55)))</formula>
    </cfRule>
    <cfRule type="containsText" dxfId="557" priority="788" operator="containsText" text="Medio">
      <formula>NOT(ISERROR(SEARCH("Medio",CB55)))</formula>
    </cfRule>
  </conditionalFormatting>
  <conditionalFormatting sqref="BY68:BZ68 BZ69:BZ70 BY71:BZ71 BX64:BX65 BX68:BX77 BZ73:BZ77">
    <cfRule type="containsText" dxfId="556" priority="783" operator="containsText" text="Medio">
      <formula>NOT(ISERROR(SEARCH("Medio",BX64)))</formula>
    </cfRule>
    <cfRule type="containsText" dxfId="555" priority="784" operator="containsText" text="Satisfactorio">
      <formula>NOT(ISERROR(SEARCH("Satisfactorio",BX64)))</formula>
    </cfRule>
  </conditionalFormatting>
  <conditionalFormatting sqref="BY68:BZ68 BZ69:BZ70 BY71:BZ71 BX64:BX65 CB64:CB65 BX68:BX77 BZ73:BZ77 CB74:CB77">
    <cfRule type="containsText" dxfId="554" priority="782" operator="containsText" text="Satisfactorio">
      <formula>NOT(ISERROR(SEARCH("Satisfactorio",BX64)))</formula>
    </cfRule>
  </conditionalFormatting>
  <conditionalFormatting sqref="BY72:BZ72">
    <cfRule type="containsText" dxfId="553" priority="780" operator="containsText" text="Medio">
      <formula>NOT(ISERROR(SEARCH("Medio",BY72)))</formula>
    </cfRule>
    <cfRule type="containsText" dxfId="552" priority="781" operator="containsText" text="Satisfactorio">
      <formula>NOT(ISERROR(SEARCH("Satisfactorio",BY72)))</formula>
    </cfRule>
  </conditionalFormatting>
  <conditionalFormatting sqref="BY72:BZ72">
    <cfRule type="containsText" dxfId="551" priority="777" operator="containsText" text="Medio">
      <formula>NOT(ISERROR(SEARCH("Medio",BY72)))</formula>
    </cfRule>
    <cfRule type="containsText" dxfId="550" priority="778" operator="containsText" text="Satisfactorio">
      <formula>NOT(ISERROR(SEARCH("Satisfactorio",BY72)))</formula>
    </cfRule>
  </conditionalFormatting>
  <conditionalFormatting sqref="BY72:BZ72">
    <cfRule type="containsText" dxfId="549" priority="779" operator="containsText" text="Satisfactorio">
      <formula>NOT(ISERROR(SEARCH("Satisfactorio",BY72)))</formula>
    </cfRule>
  </conditionalFormatting>
  <conditionalFormatting sqref="CB73">
    <cfRule type="containsText" dxfId="548" priority="776" operator="containsText" text="Satisfactorio">
      <formula>NOT(ISERROR(SEARCH("Satisfactorio",CB73)))</formula>
    </cfRule>
  </conditionalFormatting>
  <conditionalFormatting sqref="BX63">
    <cfRule type="containsText" dxfId="547" priority="774" operator="containsText" text="Medio">
      <formula>NOT(ISERROR(SEARCH("Medio",BX63)))</formula>
    </cfRule>
    <cfRule type="containsText" dxfId="546" priority="775" operator="containsText" text="Satisfactorio">
      <formula>NOT(ISERROR(SEARCH("Satisfactorio",BX63)))</formula>
    </cfRule>
  </conditionalFormatting>
  <conditionalFormatting sqref="BX63 CB63">
    <cfRule type="containsText" dxfId="545" priority="773" operator="containsText" text="Satisfactorio">
      <formula>NOT(ISERROR(SEARCH("Satisfactorio",BX63)))</formula>
    </cfRule>
  </conditionalFormatting>
  <conditionalFormatting sqref="CB66:CB72">
    <cfRule type="containsText" dxfId="544" priority="772" operator="containsText" text="Satisfactorio">
      <formula>NOT(ISERROR(SEARCH("Satisfactorio",CB66)))</formula>
    </cfRule>
  </conditionalFormatting>
  <conditionalFormatting sqref="CB157:CB165">
    <cfRule type="containsText" dxfId="543" priority="769" operator="containsText" text="Bajo">
      <formula>NOT(ISERROR(SEARCH("Bajo",CB157)))</formula>
    </cfRule>
    <cfRule type="containsText" dxfId="542" priority="770" operator="containsText" text="Medio">
      <formula>NOT(ISERROR(SEARCH("Medio",CB157)))</formula>
    </cfRule>
  </conditionalFormatting>
  <conditionalFormatting sqref="CB157:CB165">
    <cfRule type="containsText" dxfId="541" priority="771" operator="containsText" text="Satisfactorio">
      <formula>NOT(ISERROR(SEARCH("Satisfactorio",CB157)))</formula>
    </cfRule>
  </conditionalFormatting>
  <conditionalFormatting sqref="CB99">
    <cfRule type="containsText" dxfId="540" priority="765" operator="containsText" text="Medio">
      <formula>NOT(ISERROR(SEARCH("Medio",CB99)))</formula>
    </cfRule>
  </conditionalFormatting>
  <conditionalFormatting sqref="CA99">
    <cfRule type="containsText" dxfId="539" priority="767" operator="containsText" text="Medio">
      <formula>NOT(ISERROR(SEARCH("Medio",CA99)))</formula>
    </cfRule>
    <cfRule type="containsText" dxfId="538" priority="768" operator="containsText" text="Satisfactorio">
      <formula>NOT(ISERROR(SEARCH("Satisfactorio",CA99)))</formula>
    </cfRule>
  </conditionalFormatting>
  <conditionalFormatting sqref="CA99:CB99">
    <cfRule type="containsText" dxfId="537" priority="766" operator="containsText" text="Satisfactorio">
      <formula>NOT(ISERROR(SEARCH("Satisfactorio",CA99)))</formula>
    </cfRule>
  </conditionalFormatting>
  <conditionalFormatting sqref="CB99">
    <cfRule type="containsText" dxfId="536" priority="764" operator="containsText" text="Bajo">
      <formula>NOT(ISERROR(SEARCH("Bajo",CB99)))</formula>
    </cfRule>
  </conditionalFormatting>
  <conditionalFormatting sqref="CB100">
    <cfRule type="containsText" dxfId="535" priority="760" operator="containsText" text="Medio">
      <formula>NOT(ISERROR(SEARCH("Medio",CB100)))</formula>
    </cfRule>
  </conditionalFormatting>
  <conditionalFormatting sqref="CA100">
    <cfRule type="containsText" dxfId="534" priority="762" operator="containsText" text="Medio">
      <formula>NOT(ISERROR(SEARCH("Medio",CA100)))</formula>
    </cfRule>
    <cfRule type="containsText" dxfId="533" priority="763" operator="containsText" text="Satisfactorio">
      <formula>NOT(ISERROR(SEARCH("Satisfactorio",CA100)))</formula>
    </cfRule>
  </conditionalFormatting>
  <conditionalFormatting sqref="CA100:CB100">
    <cfRule type="containsText" dxfId="532" priority="761" operator="containsText" text="Satisfactorio">
      <formula>NOT(ISERROR(SEARCH("Satisfactorio",CA100)))</formula>
    </cfRule>
  </conditionalFormatting>
  <conditionalFormatting sqref="CB100">
    <cfRule type="containsText" dxfId="531" priority="759" operator="containsText" text="Bajo">
      <formula>NOT(ISERROR(SEARCH("Bajo",CB100)))</formula>
    </cfRule>
  </conditionalFormatting>
  <conditionalFormatting sqref="CB103">
    <cfRule type="containsText" dxfId="530" priority="750" operator="containsText" text="Medio">
      <formula>NOT(ISERROR(SEARCH("Medio",CB103)))</formula>
    </cfRule>
  </conditionalFormatting>
  <conditionalFormatting sqref="CA103">
    <cfRule type="containsText" dxfId="529" priority="752" operator="containsText" text="Medio">
      <formula>NOT(ISERROR(SEARCH("Medio",CA103)))</formula>
    </cfRule>
    <cfRule type="containsText" dxfId="528" priority="753" operator="containsText" text="Satisfactorio">
      <formula>NOT(ISERROR(SEARCH("Satisfactorio",CA103)))</formula>
    </cfRule>
  </conditionalFormatting>
  <conditionalFormatting sqref="CA103:CB103">
    <cfRule type="containsText" dxfId="527" priority="751" operator="containsText" text="Satisfactorio">
      <formula>NOT(ISERROR(SEARCH("Satisfactorio",CA103)))</formula>
    </cfRule>
  </conditionalFormatting>
  <conditionalFormatting sqref="CB103">
    <cfRule type="containsText" dxfId="526" priority="749" operator="containsText" text="Bajo">
      <formula>NOT(ISERROR(SEARCH("Bajo",CB103)))</formula>
    </cfRule>
  </conditionalFormatting>
  <conditionalFormatting sqref="CB104">
    <cfRule type="containsText" dxfId="525" priority="745" operator="containsText" text="Medio">
      <formula>NOT(ISERROR(SEARCH("Medio",CB104)))</formula>
    </cfRule>
  </conditionalFormatting>
  <conditionalFormatting sqref="CA104:CA108">
    <cfRule type="containsText" dxfId="524" priority="747" operator="containsText" text="Medio">
      <formula>NOT(ISERROR(SEARCH("Medio",CA104)))</formula>
    </cfRule>
    <cfRule type="containsText" dxfId="523" priority="748" operator="containsText" text="Satisfactorio">
      <formula>NOT(ISERROR(SEARCH("Satisfactorio",CA104)))</formula>
    </cfRule>
  </conditionalFormatting>
  <conditionalFormatting sqref="CA104:CB104 CA105:CA108">
    <cfRule type="containsText" dxfId="522" priority="746" operator="containsText" text="Satisfactorio">
      <formula>NOT(ISERROR(SEARCH("Satisfactorio",CA104)))</formula>
    </cfRule>
  </conditionalFormatting>
  <conditionalFormatting sqref="CB104">
    <cfRule type="containsText" dxfId="521" priority="744" operator="containsText" text="Bajo">
      <formula>NOT(ISERROR(SEARCH("Bajo",CB104)))</formula>
    </cfRule>
  </conditionalFormatting>
  <conditionalFormatting sqref="CB105:CB107">
    <cfRule type="containsText" dxfId="520" priority="742" operator="containsText" text="Medio">
      <formula>NOT(ISERROR(SEARCH("Medio",CB105)))</formula>
    </cfRule>
  </conditionalFormatting>
  <conditionalFormatting sqref="CB105:CB107">
    <cfRule type="containsText" dxfId="519" priority="743" operator="containsText" text="Satisfactorio">
      <formula>NOT(ISERROR(SEARCH("Satisfactorio",CB105)))</formula>
    </cfRule>
  </conditionalFormatting>
  <conditionalFormatting sqref="CB105:CB107">
    <cfRule type="containsText" dxfId="518" priority="741" operator="containsText" text="Bajo">
      <formula>NOT(ISERROR(SEARCH("Bajo",CB105)))</formula>
    </cfRule>
  </conditionalFormatting>
  <conditionalFormatting sqref="CB108">
    <cfRule type="containsText" dxfId="517" priority="739" operator="containsText" text="Medio">
      <formula>NOT(ISERROR(SEARCH("Medio",CB108)))</formula>
    </cfRule>
  </conditionalFormatting>
  <conditionalFormatting sqref="CB108">
    <cfRule type="containsText" dxfId="516" priority="740" operator="containsText" text="Satisfactorio">
      <formula>NOT(ISERROR(SEARCH("Satisfactorio",CB108)))</formula>
    </cfRule>
  </conditionalFormatting>
  <conditionalFormatting sqref="CB108">
    <cfRule type="containsText" dxfId="515" priority="738" operator="containsText" text="Bajo">
      <formula>NOT(ISERROR(SEARCH("Bajo",CB108)))</formula>
    </cfRule>
  </conditionalFormatting>
  <conditionalFormatting sqref="CB109">
    <cfRule type="containsText" dxfId="514" priority="734" operator="containsText" text="Medio">
      <formula>NOT(ISERROR(SEARCH("Medio",CB109)))</formula>
    </cfRule>
  </conditionalFormatting>
  <conditionalFormatting sqref="CA109">
    <cfRule type="containsText" dxfId="513" priority="736" operator="containsText" text="Medio">
      <formula>NOT(ISERROR(SEARCH("Medio",CA109)))</formula>
    </cfRule>
    <cfRule type="containsText" dxfId="512" priority="737" operator="containsText" text="Satisfactorio">
      <formula>NOT(ISERROR(SEARCH("Satisfactorio",CA109)))</formula>
    </cfRule>
  </conditionalFormatting>
  <conditionalFormatting sqref="CA109:CB109">
    <cfRule type="containsText" dxfId="511" priority="735" operator="containsText" text="Satisfactorio">
      <formula>NOT(ISERROR(SEARCH("Satisfactorio",CA109)))</formula>
    </cfRule>
  </conditionalFormatting>
  <conditionalFormatting sqref="CB109">
    <cfRule type="containsText" dxfId="510" priority="733" operator="containsText" text="Bajo">
      <formula>NOT(ISERROR(SEARCH("Bajo",CB109)))</formula>
    </cfRule>
  </conditionalFormatting>
  <conditionalFormatting sqref="CB110">
    <cfRule type="containsText" dxfId="509" priority="729" operator="containsText" text="Medio">
      <formula>NOT(ISERROR(SEARCH("Medio",CB110)))</formula>
    </cfRule>
  </conditionalFormatting>
  <conditionalFormatting sqref="CA110">
    <cfRule type="containsText" dxfId="508" priority="731" operator="containsText" text="Medio">
      <formula>NOT(ISERROR(SEARCH("Medio",CA110)))</formula>
    </cfRule>
    <cfRule type="containsText" dxfId="507" priority="732" operator="containsText" text="Satisfactorio">
      <formula>NOT(ISERROR(SEARCH("Satisfactorio",CA110)))</formula>
    </cfRule>
  </conditionalFormatting>
  <conditionalFormatting sqref="CA110:CB110">
    <cfRule type="containsText" dxfId="506" priority="730" operator="containsText" text="Satisfactorio">
      <formula>NOT(ISERROR(SEARCH("Satisfactorio",CA110)))</formula>
    </cfRule>
  </conditionalFormatting>
  <conditionalFormatting sqref="CB110">
    <cfRule type="containsText" dxfId="505" priority="728" operator="containsText" text="Bajo">
      <formula>NOT(ISERROR(SEARCH("Bajo",CB110)))</formula>
    </cfRule>
  </conditionalFormatting>
  <conditionalFormatting sqref="CB111:CB112">
    <cfRule type="containsText" dxfId="504" priority="724" operator="containsText" text="Medio">
      <formula>NOT(ISERROR(SEARCH("Medio",CB111)))</formula>
    </cfRule>
  </conditionalFormatting>
  <conditionalFormatting sqref="CA111:CA112">
    <cfRule type="containsText" dxfId="503" priority="726" operator="containsText" text="Medio">
      <formula>NOT(ISERROR(SEARCH("Medio",CA111)))</formula>
    </cfRule>
    <cfRule type="containsText" dxfId="502" priority="727" operator="containsText" text="Satisfactorio">
      <formula>NOT(ISERROR(SEARCH("Satisfactorio",CA111)))</formula>
    </cfRule>
  </conditionalFormatting>
  <conditionalFormatting sqref="CA111:CB111">
    <cfRule type="containsText" dxfId="501" priority="725" operator="containsText" text="Satisfactorio">
      <formula>NOT(ISERROR(SEARCH("Satisfactorio",CA111)))</formula>
    </cfRule>
  </conditionalFormatting>
  <conditionalFormatting sqref="CB111:CB112">
    <cfRule type="containsText" dxfId="500" priority="723" operator="containsText" text="Bajo">
      <formula>NOT(ISERROR(SEARCH("Bajo",CB111)))</formula>
    </cfRule>
  </conditionalFormatting>
  <conditionalFormatting sqref="CA112:CB112">
    <cfRule type="containsText" dxfId="499" priority="722" operator="containsText" text="Satisfactorio">
      <formula>NOT(ISERROR(SEARCH("Satisfactorio",CA112)))</formula>
    </cfRule>
  </conditionalFormatting>
  <conditionalFormatting sqref="CB113">
    <cfRule type="containsText" dxfId="498" priority="718" operator="containsText" text="Medio">
      <formula>NOT(ISERROR(SEARCH("Medio",CB113)))</formula>
    </cfRule>
  </conditionalFormatting>
  <conditionalFormatting sqref="CA113">
    <cfRule type="containsText" dxfId="497" priority="720" operator="containsText" text="Medio">
      <formula>NOT(ISERROR(SEARCH("Medio",CA113)))</formula>
    </cfRule>
    <cfRule type="containsText" dxfId="496" priority="721" operator="containsText" text="Satisfactorio">
      <formula>NOT(ISERROR(SEARCH("Satisfactorio",CA113)))</formula>
    </cfRule>
  </conditionalFormatting>
  <conditionalFormatting sqref="CA113:CB113">
    <cfRule type="containsText" dxfId="495" priority="719" operator="containsText" text="Satisfactorio">
      <formula>NOT(ISERROR(SEARCH("Satisfactorio",CA113)))</formula>
    </cfRule>
  </conditionalFormatting>
  <conditionalFormatting sqref="CB113">
    <cfRule type="containsText" dxfId="494" priority="717" operator="containsText" text="Bajo">
      <formula>NOT(ISERROR(SEARCH("Bajo",CB113)))</formula>
    </cfRule>
  </conditionalFormatting>
  <conditionalFormatting sqref="BX229 BX231 CB229:CB232">
    <cfRule type="containsText" dxfId="493" priority="704" operator="containsText" text="Satisfactorio">
      <formula>NOT(ISERROR(SEARCH("Satisfactorio",BX229)))</formula>
    </cfRule>
  </conditionalFormatting>
  <conditionalFormatting sqref="BX229 BX231">
    <cfRule type="containsText" dxfId="492" priority="702" operator="containsText" text="Medio">
      <formula>NOT(ISERROR(SEARCH("Medio",BX229)))</formula>
    </cfRule>
    <cfRule type="containsText" dxfId="491" priority="703" operator="containsText" text="Satisfactorio">
      <formula>NOT(ISERROR(SEARCH("Satisfactorio",BX229)))</formula>
    </cfRule>
  </conditionalFormatting>
  <conditionalFormatting sqref="BX229 BX231 CB229:CB232">
    <cfRule type="containsText" dxfId="490" priority="701" operator="containsText" text="Satisfactorio">
      <formula>NOT(ISERROR(SEARCH("Satisfactorio",BX229)))</formula>
    </cfRule>
  </conditionalFormatting>
  <conditionalFormatting sqref="CB229:CB232">
    <cfRule type="containsText" dxfId="489" priority="705" operator="containsText" text="Bajo">
      <formula>NOT(ISERROR(SEARCH("Bajo",CB229)))</formula>
    </cfRule>
    <cfRule type="containsText" dxfId="488" priority="706" operator="containsText" text="Medio">
      <formula>NOT(ISERROR(SEARCH("Medio",CB229)))</formula>
    </cfRule>
  </conditionalFormatting>
  <conditionalFormatting sqref="BY229">
    <cfRule type="containsText" dxfId="487" priority="700" operator="containsText" text="Satisfactorio">
      <formula>NOT(ISERROR(SEARCH("Satisfactorio",BY229)))</formula>
    </cfRule>
  </conditionalFormatting>
  <conditionalFormatting sqref="BY229">
    <cfRule type="containsText" dxfId="486" priority="697" operator="containsText" text="Medio">
      <formula>NOT(ISERROR(SEARCH("Medio",BY229)))</formula>
    </cfRule>
    <cfRule type="containsText" dxfId="485" priority="698" operator="containsText" text="Satisfactorio">
      <formula>NOT(ISERROR(SEARCH("Satisfactorio",BY229)))</formula>
    </cfRule>
  </conditionalFormatting>
  <conditionalFormatting sqref="BY229">
    <cfRule type="containsText" dxfId="484" priority="699" operator="containsText" text="Satisfactorio">
      <formula>NOT(ISERROR(SEARCH("Satisfactorio",BY229)))</formula>
    </cfRule>
  </conditionalFormatting>
  <conditionalFormatting sqref="BX230 BZ230">
    <cfRule type="containsText" dxfId="483" priority="696" operator="containsText" text="Satisfactorio">
      <formula>NOT(ISERROR(SEARCH("Satisfactorio",BX230)))</formula>
    </cfRule>
  </conditionalFormatting>
  <conditionalFormatting sqref="BX230 BZ230">
    <cfRule type="containsText" dxfId="482" priority="695" operator="containsText" text="Satisfactorio">
      <formula>NOT(ISERROR(SEARCH("Satisfactorio",BX230)))</formula>
    </cfRule>
  </conditionalFormatting>
  <conditionalFormatting sqref="BZ230 BX230">
    <cfRule type="containsText" dxfId="481" priority="694" operator="containsText" text="Medio">
      <formula>NOT(ISERROR(SEARCH("Medio",BX230)))</formula>
    </cfRule>
  </conditionalFormatting>
  <conditionalFormatting sqref="BY230">
    <cfRule type="containsText" dxfId="480" priority="690" operator="containsText" text="Medio">
      <formula>NOT(ISERROR(SEARCH("Medio",BY230)))</formula>
    </cfRule>
    <cfRule type="containsText" dxfId="479" priority="691" operator="containsText" text="Satisfactorio">
      <formula>NOT(ISERROR(SEARCH("Satisfactorio",BY230)))</formula>
    </cfRule>
    <cfRule type="containsText" dxfId="478" priority="692" operator="containsText" text="Satisfactorio">
      <formula>NOT(ISERROR(SEARCH("Satisfactorio",BY230)))</formula>
    </cfRule>
  </conditionalFormatting>
  <conditionalFormatting sqref="BY230">
    <cfRule type="containsText" dxfId="477" priority="689" operator="containsText" text="Satisfactorio">
      <formula>NOT(ISERROR(SEARCH("Satisfactorio",BY230)))</formula>
    </cfRule>
  </conditionalFormatting>
  <conditionalFormatting sqref="BZ230 BX230">
    <cfRule type="containsText" dxfId="476" priority="693" operator="containsText" text="Satisfactorio">
      <formula>NOT(ISERROR(SEARCH("Satisfactorio",BX230)))</formula>
    </cfRule>
  </conditionalFormatting>
  <conditionalFormatting sqref="BY231">
    <cfRule type="containsText" dxfId="475" priority="682" operator="containsText" text="Medio">
      <formula>NOT(ISERROR(SEARCH("Medio",BY231)))</formula>
    </cfRule>
    <cfRule type="containsText" dxfId="474" priority="683" operator="containsText" text="Satisfactorio">
      <formula>NOT(ISERROR(SEARCH("Satisfactorio",BY231)))</formula>
    </cfRule>
  </conditionalFormatting>
  <conditionalFormatting sqref="BY231">
    <cfRule type="containsText" dxfId="473" priority="684" operator="containsText" text="Satisfactorio">
      <formula>NOT(ISERROR(SEARCH("Satisfactorio",BY231)))</formula>
    </cfRule>
  </conditionalFormatting>
  <conditionalFormatting sqref="BY231">
    <cfRule type="containsText" dxfId="472" priority="678" operator="containsText" text="Satisfactorio">
      <formula>NOT(ISERROR(SEARCH("Satisfactorio",BY231)))</formula>
    </cfRule>
    <cfRule type="containsText" dxfId="471" priority="679" operator="containsText" text="Medio">
      <formula>NOT(ISERROR(SEARCH("Medio",BY231)))</formula>
    </cfRule>
    <cfRule type="containsText" dxfId="470" priority="680" operator="containsText" text="Satisfactorio">
      <formula>NOT(ISERROR(SEARCH("Satisfactorio",BY231)))</formula>
    </cfRule>
    <cfRule type="containsText" dxfId="469" priority="681" operator="containsText" text="Satisfactorio">
      <formula>NOT(ISERROR(SEARCH("Satisfactorio",BY231)))</formula>
    </cfRule>
  </conditionalFormatting>
  <conditionalFormatting sqref="BZ231">
    <cfRule type="containsText" dxfId="468" priority="685" operator="containsText" text="Medio">
      <formula>NOT(ISERROR(SEARCH("Medio",BZ231)))</formula>
    </cfRule>
    <cfRule type="containsText" dxfId="467" priority="686" operator="containsText" text="Satisfactorio">
      <formula>NOT(ISERROR(SEARCH("Satisfactorio",BZ231)))</formula>
    </cfRule>
  </conditionalFormatting>
  <conditionalFormatting sqref="BZ231">
    <cfRule type="containsText" dxfId="466" priority="687" operator="containsText" text="Satisfactorio">
      <formula>NOT(ISERROR(SEARCH("Satisfactorio",BZ231)))</formula>
    </cfRule>
  </conditionalFormatting>
  <conditionalFormatting sqref="BZ231">
    <cfRule type="containsText" dxfId="465" priority="688" operator="containsText" text="Satisfactorio">
      <formula>NOT(ISERROR(SEARCH("Satisfactorio",BZ231)))</formula>
    </cfRule>
  </conditionalFormatting>
  <conditionalFormatting sqref="BX232 BZ232">
    <cfRule type="containsText" dxfId="464" priority="676" operator="containsText" text="Satisfactorio">
      <formula>NOT(ISERROR(SEARCH("Satisfactorio",BX232)))</formula>
    </cfRule>
  </conditionalFormatting>
  <conditionalFormatting sqref="BX232:BZ232">
    <cfRule type="containsText" dxfId="463" priority="674" operator="containsText" text="Medio">
      <formula>NOT(ISERROR(SEARCH("Medio",BX232)))</formula>
    </cfRule>
    <cfRule type="containsText" dxfId="462" priority="675" operator="containsText" text="Satisfactorio">
      <formula>NOT(ISERROR(SEARCH("Satisfactorio",BX232)))</formula>
    </cfRule>
  </conditionalFormatting>
  <conditionalFormatting sqref="BY232">
    <cfRule type="containsText" dxfId="461" priority="670" operator="containsText" text="Satisfactorio">
      <formula>NOT(ISERROR(SEARCH("Satisfactorio",BY232)))</formula>
    </cfRule>
  </conditionalFormatting>
  <conditionalFormatting sqref="BY232">
    <cfRule type="containsText" dxfId="460" priority="671" operator="containsText" text="Medio">
      <formula>NOT(ISERROR(SEARCH("Medio",BY232)))</formula>
    </cfRule>
    <cfRule type="containsText" dxfId="459" priority="672" operator="containsText" text="Satisfactorio">
      <formula>NOT(ISERROR(SEARCH("Satisfactorio",BY232)))</formula>
    </cfRule>
    <cfRule type="containsText" dxfId="458" priority="673" operator="containsText" text="Satisfactorio">
      <formula>NOT(ISERROR(SEARCH("Satisfactorio",BY232)))</formula>
    </cfRule>
  </conditionalFormatting>
  <conditionalFormatting sqref="BZ232 BX232">
    <cfRule type="containsText" dxfId="457" priority="677" operator="containsText" text="Satisfactorio">
      <formula>NOT(ISERROR(SEARCH("Satisfactorio",BX232)))</formula>
    </cfRule>
  </conditionalFormatting>
  <conditionalFormatting sqref="BX26:BZ26">
    <cfRule type="containsText" dxfId="456" priority="668" operator="containsText" text="Medio">
      <formula>NOT(ISERROR(SEARCH("Medio",BX26)))</formula>
    </cfRule>
    <cfRule type="containsText" dxfId="455" priority="669" operator="containsText" text="Satisfactorio">
      <formula>NOT(ISERROR(SEARCH("Satisfactorio",BX26)))</formula>
    </cfRule>
  </conditionalFormatting>
  <conditionalFormatting sqref="BX26:BZ26">
    <cfRule type="containsText" dxfId="454" priority="667" operator="containsText" text="Satisfactorio">
      <formula>NOT(ISERROR(SEARCH("Satisfactorio",BX26)))</formula>
    </cfRule>
  </conditionalFormatting>
  <conditionalFormatting sqref="BX27:BZ29">
    <cfRule type="containsText" dxfId="453" priority="664" operator="containsText" text="Satisfactorio">
      <formula>NOT(ISERROR(SEARCH("Satisfactorio",BX27)))</formula>
    </cfRule>
  </conditionalFormatting>
  <conditionalFormatting sqref="BX27:BZ29">
    <cfRule type="containsText" dxfId="452" priority="665" operator="containsText" text="Medio">
      <formula>NOT(ISERROR(SEARCH("Medio",BX27)))</formula>
    </cfRule>
    <cfRule type="containsText" dxfId="451" priority="666" operator="containsText" text="Satisfactorio">
      <formula>NOT(ISERROR(SEARCH("Satisfactorio",BX27)))</formula>
    </cfRule>
  </conditionalFormatting>
  <conditionalFormatting sqref="CB26:CB29">
    <cfRule type="containsText" dxfId="450" priority="659" operator="containsText" text="Bajo">
      <formula>NOT(ISERROR(SEARCH("Bajo",CB26)))</formula>
    </cfRule>
    <cfRule type="containsText" dxfId="449" priority="660" operator="containsText" text="Medio">
      <formula>NOT(ISERROR(SEARCH("Medio",CB26)))</formula>
    </cfRule>
  </conditionalFormatting>
  <conditionalFormatting sqref="CA26:CA29">
    <cfRule type="containsText" dxfId="448" priority="662" operator="containsText" text="Medio">
      <formula>NOT(ISERROR(SEARCH("Medio",CA26)))</formula>
    </cfRule>
    <cfRule type="containsText" dxfId="447" priority="663" operator="containsText" text="Satisfactorio">
      <formula>NOT(ISERROR(SEARCH("Satisfactorio",CA26)))</formula>
    </cfRule>
  </conditionalFormatting>
  <conditionalFormatting sqref="CA26:CB26 CB27:CB28 CA27:CA29">
    <cfRule type="containsText" dxfId="446" priority="661" operator="containsText" text="Satisfactorio">
      <formula>NOT(ISERROR(SEARCH("Satisfactorio",CA26)))</formula>
    </cfRule>
  </conditionalFormatting>
  <conditionalFormatting sqref="CB29">
    <cfRule type="containsText" dxfId="445" priority="658" operator="containsText" text="Satisfactorio">
      <formula>NOT(ISERROR(SEARCH("Satisfactorio",CB29)))</formula>
    </cfRule>
  </conditionalFormatting>
  <conditionalFormatting sqref="CB233:CB234">
    <cfRule type="containsText" dxfId="444" priority="653" operator="containsText" text="Bajo">
      <formula>NOT(ISERROR(SEARCH("Bajo",CB233)))</formula>
    </cfRule>
    <cfRule type="containsText" dxfId="443" priority="654" operator="containsText" text="Medio">
      <formula>NOT(ISERROR(SEARCH("Medio",CB233)))</formula>
    </cfRule>
  </conditionalFormatting>
  <conditionalFormatting sqref="BX233:BZ233">
    <cfRule type="containsText" dxfId="442" priority="656" operator="containsText" text="Medio">
      <formula>NOT(ISERROR(SEARCH("Medio",BX233)))</formula>
    </cfRule>
    <cfRule type="containsText" dxfId="441" priority="657" operator="containsText" text="Satisfactorio">
      <formula>NOT(ISERROR(SEARCH("Satisfactorio",BX233)))</formula>
    </cfRule>
  </conditionalFormatting>
  <conditionalFormatting sqref="BX233:BZ233 CB233:CB234">
    <cfRule type="containsText" dxfId="440" priority="655" operator="containsText" text="Satisfactorio">
      <formula>NOT(ISERROR(SEARCH("Satisfactorio",BX233)))</formula>
    </cfRule>
  </conditionalFormatting>
  <conditionalFormatting sqref="BX234:BZ234">
    <cfRule type="containsText" dxfId="439" priority="650" operator="containsText" text="Satisfactorio">
      <formula>NOT(ISERROR(SEARCH("Satisfactorio",BX234)))</formula>
    </cfRule>
    <cfRule type="containsText" dxfId="438" priority="651" operator="containsText" text="Medio">
      <formula>NOT(ISERROR(SEARCH("Medio",BX234)))</formula>
    </cfRule>
    <cfRule type="containsText" dxfId="437" priority="652" operator="containsText" text="Satisfactorio">
      <formula>NOT(ISERROR(SEARCH("Satisfactorio",BX234)))</formula>
    </cfRule>
  </conditionalFormatting>
  <conditionalFormatting sqref="BX8 CA8:CA9">
    <cfRule type="containsText" dxfId="436" priority="648" operator="containsText" text="Medio">
      <formula>NOT(ISERROR(SEARCH("Medio",BX8)))</formula>
    </cfRule>
    <cfRule type="containsText" dxfId="435" priority="649" operator="containsText" text="Satisfactorio">
      <formula>NOT(ISERROR(SEARCH("Satisfactorio",BX8)))</formula>
    </cfRule>
  </conditionalFormatting>
  <conditionalFormatting sqref="BX9:BZ9">
    <cfRule type="containsText" dxfId="434" priority="642" operator="containsText" text="Satisfactorio">
      <formula>NOT(ISERROR(SEARCH("Satisfactorio",BX9)))</formula>
    </cfRule>
    <cfRule type="containsText" dxfId="433" priority="643" operator="containsText" text="Medio">
      <formula>NOT(ISERROR(SEARCH("Medio",BX9)))</formula>
    </cfRule>
    <cfRule type="containsText" dxfId="432" priority="644" operator="containsText" text="Satisfactorio">
      <formula>NOT(ISERROR(SEARCH("Satisfactorio",BX9)))</formula>
    </cfRule>
  </conditionalFormatting>
  <conditionalFormatting sqref="BX11:BZ11 BX19:BZ20 BX22:BZ22">
    <cfRule type="containsText" dxfId="431" priority="640" operator="containsText" text="Medio">
      <formula>NOT(ISERROR(SEARCH("Medio",BX11)))</formula>
    </cfRule>
    <cfRule type="containsText" dxfId="430" priority="641" operator="containsText" text="Satisfactorio">
      <formula>NOT(ISERROR(SEARCH("Satisfactorio",BX11)))</formula>
    </cfRule>
  </conditionalFormatting>
  <conditionalFormatting sqref="BX12:BZ13 BX15:BZ15 BX14:BY14">
    <cfRule type="containsText" dxfId="429" priority="623" operator="containsText" text="Satisfactorio">
      <formula>NOT(ISERROR(SEARCH("Satisfactorio",BX12)))</formula>
    </cfRule>
    <cfRule type="containsText" dxfId="428" priority="624" operator="containsText" text="Medio">
      <formula>NOT(ISERROR(SEARCH("Medio",BX12)))</formula>
    </cfRule>
    <cfRule type="containsText" dxfId="427" priority="625" operator="containsText" text="Satisfactorio">
      <formula>NOT(ISERROR(SEARCH("Satisfactorio",BX12)))</formula>
    </cfRule>
  </conditionalFormatting>
  <conditionalFormatting sqref="BX21:BZ21">
    <cfRule type="containsText" dxfId="426" priority="617" operator="containsText" text="Satisfactorio">
      <formula>NOT(ISERROR(SEARCH("Satisfactorio",BX21)))</formula>
    </cfRule>
    <cfRule type="containsText" dxfId="425" priority="618" operator="containsText" text="Medio">
      <formula>NOT(ISERROR(SEARCH("Medio",BX21)))</formula>
    </cfRule>
    <cfRule type="containsText" dxfId="424" priority="619" operator="containsText" text="Satisfactorio">
      <formula>NOT(ISERROR(SEARCH("Satisfactorio",BX21)))</formula>
    </cfRule>
  </conditionalFormatting>
  <conditionalFormatting sqref="BX11:CA11 BX19:CA20 BX22:CA22 CA12:CA18 CA21">
    <cfRule type="containsText" dxfId="423" priority="639" operator="containsText" text="Satisfactorio">
      <formula>NOT(ISERROR(SEARCH("Satisfactorio",BX11)))</formula>
    </cfRule>
  </conditionalFormatting>
  <conditionalFormatting sqref="BY17">
    <cfRule type="containsText" dxfId="422" priority="626" operator="containsText" text="Satisfactorio">
      <formula>NOT(ISERROR(SEARCH("Satisfactorio",BY17)))</formula>
    </cfRule>
    <cfRule type="containsText" dxfId="421" priority="627" operator="containsText" text="Medio">
      <formula>NOT(ISERROR(SEARCH("Medio",BY17)))</formula>
    </cfRule>
    <cfRule type="containsText" dxfId="420" priority="628" operator="containsText" text="Satisfactorio">
      <formula>NOT(ISERROR(SEARCH("Satisfactorio",BY17)))</formula>
    </cfRule>
  </conditionalFormatting>
  <conditionalFormatting sqref="CA11:CA22">
    <cfRule type="containsText" dxfId="419" priority="630" operator="containsText" text="Medio">
      <formula>NOT(ISERROR(SEARCH("Medio",CA11)))</formula>
    </cfRule>
    <cfRule type="containsText" dxfId="418" priority="631" operator="containsText" text="Satisfactorio">
      <formula>NOT(ISERROR(SEARCH("Satisfactorio",CA11)))</formula>
    </cfRule>
    <cfRule type="containsText" dxfId="417" priority="632" operator="containsText" text="Medio">
      <formula>NOT(ISERROR(SEARCH("Medio",CA11)))</formula>
    </cfRule>
    <cfRule type="containsText" dxfId="416" priority="633" operator="containsText" text="Satisfactorio">
      <formula>NOT(ISERROR(SEARCH("Satisfactorio",CA11)))</formula>
    </cfRule>
    <cfRule type="containsText" dxfId="415" priority="635" operator="containsText" text="Medio">
      <formula>NOT(ISERROR(SEARCH("Medio",CA11)))</formula>
    </cfRule>
    <cfRule type="containsText" dxfId="414" priority="636" operator="containsText" text="Satisfactorio">
      <formula>NOT(ISERROR(SEARCH("Satisfactorio",CA11)))</formula>
    </cfRule>
    <cfRule type="containsText" dxfId="413" priority="637" operator="containsText" text="Medio">
      <formula>NOT(ISERROR(SEARCH("Medio",CA11)))</formula>
    </cfRule>
    <cfRule type="containsText" dxfId="412" priority="638" operator="containsText" text="Satisfactorio">
      <formula>NOT(ISERROR(SEARCH("Satisfactorio",CA11)))</formula>
    </cfRule>
  </conditionalFormatting>
  <conditionalFormatting sqref="BX8 CA8:CB9 CB11:CB16">
    <cfRule type="containsText" dxfId="411" priority="647" operator="containsText" text="Satisfactorio">
      <formula>NOT(ISERROR(SEARCH("Satisfactorio",BX8)))</formula>
    </cfRule>
  </conditionalFormatting>
  <conditionalFormatting sqref="CA17:CB22">
    <cfRule type="containsText" dxfId="410" priority="634" operator="containsText" text="Satisfactorio">
      <formula>NOT(ISERROR(SEARCH("Satisfactorio",CA17)))</formula>
    </cfRule>
  </conditionalFormatting>
  <conditionalFormatting sqref="CB8:CB9 CB11:CB22">
    <cfRule type="containsText" dxfId="409" priority="646" operator="containsText" text="Medio">
      <formula>NOT(ISERROR(SEARCH("Medio",CB8)))</formula>
    </cfRule>
  </conditionalFormatting>
  <conditionalFormatting sqref="CB8:CB9 CB11:CB22">
    <cfRule type="containsText" dxfId="408" priority="645" operator="containsText" text="Bajo">
      <formula>NOT(ISERROR(SEARCH("Bajo",CB8)))</formula>
    </cfRule>
  </conditionalFormatting>
  <conditionalFormatting sqref="CB17:CB22">
    <cfRule type="containsText" dxfId="407" priority="629" operator="containsText" text="Satisfactorio">
      <formula>NOT(ISERROR(SEARCH("Satisfactorio",CB17)))</formula>
    </cfRule>
  </conditionalFormatting>
  <conditionalFormatting sqref="CD12:CD18">
    <cfRule type="containsText" dxfId="406" priority="620" operator="containsText" text="Satisfactorio">
      <formula>NOT(ISERROR(SEARCH("Satisfactorio",CD12)))</formula>
    </cfRule>
    <cfRule type="containsText" dxfId="405" priority="621" operator="containsText" text="Medio">
      <formula>NOT(ISERROR(SEARCH("Medio",CD12)))</formula>
    </cfRule>
    <cfRule type="containsText" dxfId="404" priority="622" operator="containsText" text="Satisfactorio">
      <formula>NOT(ISERROR(SEARCH("Satisfactorio",CD12)))</formula>
    </cfRule>
  </conditionalFormatting>
  <conditionalFormatting sqref="CB78:CB98">
    <cfRule type="containsText" dxfId="403" priority="612" operator="containsText" text="Bajo">
      <formula>NOT(ISERROR(SEARCH("Bajo",CB78)))</formula>
    </cfRule>
    <cfRule type="containsText" dxfId="402" priority="613" operator="containsText" text="Medio">
      <formula>NOT(ISERROR(SEARCH("Medio",CB78)))</formula>
    </cfRule>
  </conditionalFormatting>
  <conditionalFormatting sqref="BX78:BX79 BZ93:CA93 BX80:BZ88 BX95:CA98 BX89:CA92 BX94 CA94">
    <cfRule type="containsText" dxfId="401" priority="615" operator="containsText" text="Medio">
      <formula>NOT(ISERROR(SEARCH("Medio",BX78)))</formula>
    </cfRule>
    <cfRule type="containsText" dxfId="400" priority="616" operator="containsText" text="Satisfactorio">
      <formula>NOT(ISERROR(SEARCH("Satisfactorio",BX78)))</formula>
    </cfRule>
  </conditionalFormatting>
  <conditionalFormatting sqref="BX78:BX79 BZ93:CC93 BX80:BZ88 CB78:CB88 BX95:CB98 BX89:CB92 BX94 CA94:CB94">
    <cfRule type="containsText" dxfId="399" priority="614" operator="containsText" text="Satisfactorio">
      <formula>NOT(ISERROR(SEARCH("Satisfactorio",BX78)))</formula>
    </cfRule>
  </conditionalFormatting>
  <conditionalFormatting sqref="CC87">
    <cfRule type="containsText" dxfId="398" priority="610" operator="containsText" text="Medio">
      <formula>NOT(ISERROR(SEARCH("Medio",CC87)))</formula>
    </cfRule>
    <cfRule type="containsText" dxfId="397" priority="611" operator="containsText" text="Satisfactorio">
      <formula>NOT(ISERROR(SEARCH("Satisfactorio",CC87)))</formula>
    </cfRule>
  </conditionalFormatting>
  <conditionalFormatting sqref="CC87">
    <cfRule type="containsText" dxfId="396" priority="609" operator="containsText" text="Satisfactorio">
      <formula>NOT(ISERROR(SEARCH("Satisfactorio",CC87)))</formula>
    </cfRule>
  </conditionalFormatting>
  <conditionalFormatting sqref="CC91:CC92">
    <cfRule type="containsText" dxfId="395" priority="607" operator="containsText" text="Medio">
      <formula>NOT(ISERROR(SEARCH("Medio",CC91)))</formula>
    </cfRule>
    <cfRule type="containsText" dxfId="394" priority="608" operator="containsText" text="Satisfactorio">
      <formula>NOT(ISERROR(SEARCH("Satisfactorio",CC91)))</formula>
    </cfRule>
  </conditionalFormatting>
  <conditionalFormatting sqref="CC91:CC92">
    <cfRule type="containsText" dxfId="393" priority="606" operator="containsText" text="Satisfactorio">
      <formula>NOT(ISERROR(SEARCH("Satisfactorio",CC91)))</formula>
    </cfRule>
  </conditionalFormatting>
  <conditionalFormatting sqref="CC93:CC94">
    <cfRule type="containsText" dxfId="392" priority="604" operator="containsText" text="Medio">
      <formula>NOT(ISERROR(SEARCH("Medio",CC93)))</formula>
    </cfRule>
    <cfRule type="containsText" dxfId="391" priority="605" operator="containsText" text="Satisfactorio">
      <formula>NOT(ISERROR(SEARCH("Satisfactorio",CC93)))</formula>
    </cfRule>
  </conditionalFormatting>
  <conditionalFormatting sqref="CC97">
    <cfRule type="containsText" dxfId="390" priority="602" operator="containsText" text="Medio">
      <formula>NOT(ISERROR(SEARCH("Medio",CC97)))</formula>
    </cfRule>
    <cfRule type="containsText" dxfId="389" priority="603" operator="containsText" text="Satisfactorio">
      <formula>NOT(ISERROR(SEARCH("Satisfactorio",CC97)))</formula>
    </cfRule>
  </conditionalFormatting>
  <conditionalFormatting sqref="CC97">
    <cfRule type="containsText" dxfId="388" priority="601" operator="containsText" text="Satisfactorio">
      <formula>NOT(ISERROR(SEARCH("Satisfactorio",CC97)))</formula>
    </cfRule>
  </conditionalFormatting>
  <conditionalFormatting sqref="CC98">
    <cfRule type="containsText" dxfId="387" priority="599" operator="containsText" text="Medio">
      <formula>NOT(ISERROR(SEARCH("Medio",CC98)))</formula>
    </cfRule>
    <cfRule type="containsText" dxfId="386" priority="600" operator="containsText" text="Satisfactorio">
      <formula>NOT(ISERROR(SEARCH("Satisfactorio",CC98)))</formula>
    </cfRule>
  </conditionalFormatting>
  <conditionalFormatting sqref="CC98">
    <cfRule type="containsText" dxfId="385" priority="598" operator="containsText" text="Satisfactorio">
      <formula>NOT(ISERROR(SEARCH("Satisfactorio",CC98)))</formula>
    </cfRule>
  </conditionalFormatting>
  <conditionalFormatting sqref="CB193">
    <cfRule type="containsText" dxfId="384" priority="597" operator="containsText" text="Satisfactorio">
      <formula>NOT(ISERROR(SEARCH("Satisfactorio",CB193)))</formula>
    </cfRule>
  </conditionalFormatting>
  <conditionalFormatting sqref="CA212 CA224">
    <cfRule type="containsText" dxfId="383" priority="593" operator="containsText" text="Medio">
      <formula>NOT(ISERROR(SEARCH("Medio",CA212)))</formula>
    </cfRule>
    <cfRule type="containsText" dxfId="382" priority="594" operator="containsText" text="Satisfactorio">
      <formula>NOT(ISERROR(SEARCH("Satisfactorio",CA212)))</formula>
    </cfRule>
  </conditionalFormatting>
  <conditionalFormatting sqref="CA212:CB212">
    <cfRule type="containsText" dxfId="381" priority="590" operator="containsText" text="Satisfactorio">
      <formula>NOT(ISERROR(SEARCH("Satisfactorio",CA212)))</formula>
    </cfRule>
  </conditionalFormatting>
  <conditionalFormatting sqref="CA224:CB224">
    <cfRule type="containsText" dxfId="380" priority="589" operator="containsText" text="Satisfactorio">
      <formula>NOT(ISERROR(SEARCH("Satisfactorio",CA224)))</formula>
    </cfRule>
  </conditionalFormatting>
  <conditionalFormatting sqref="CA212 CA224">
    <cfRule type="containsText" dxfId="379" priority="591" operator="containsText" text="Medio">
      <formula>NOT(ISERROR(SEARCH("Medio",CA212)))</formula>
    </cfRule>
    <cfRule type="containsText" dxfId="378" priority="592" operator="containsText" text="Satisfactorio">
      <formula>NOT(ISERROR(SEARCH("Satisfactorio",CA212)))</formula>
    </cfRule>
  </conditionalFormatting>
  <conditionalFormatting sqref="CB193:CB224">
    <cfRule type="containsText" dxfId="377" priority="595" operator="containsText" text="Bajo">
      <formula>NOT(ISERROR(SEARCH("Bajo",CB193)))</formula>
    </cfRule>
    <cfRule type="containsText" dxfId="376" priority="596" operator="containsText" text="Medio">
      <formula>NOT(ISERROR(SEARCH("Medio",CB193)))</formula>
    </cfRule>
  </conditionalFormatting>
  <conditionalFormatting sqref="BZ224">
    <cfRule type="containsText" dxfId="375" priority="587" operator="containsText" text="Medio">
      <formula>NOT(ISERROR(SEARCH("Medio",BZ224)))</formula>
    </cfRule>
    <cfRule type="containsText" dxfId="374" priority="588" operator="containsText" text="Satisfactorio">
      <formula>NOT(ISERROR(SEARCH("Satisfactorio",BZ224)))</formula>
    </cfRule>
  </conditionalFormatting>
  <conditionalFormatting sqref="BZ224">
    <cfRule type="containsText" dxfId="373" priority="586" operator="containsText" text="Satisfactorio">
      <formula>NOT(ISERROR(SEARCH("Satisfactorio",BZ224)))</formula>
    </cfRule>
  </conditionalFormatting>
  <conditionalFormatting sqref="BX224:BY224">
    <cfRule type="containsText" dxfId="372" priority="584" operator="containsText" text="Medio">
      <formula>NOT(ISERROR(SEARCH("Medio",BX224)))</formula>
    </cfRule>
  </conditionalFormatting>
  <conditionalFormatting sqref="BX224:BY224">
    <cfRule type="containsText" dxfId="371" priority="583" operator="containsText" text="Satisfactorio">
      <formula>NOT(ISERROR(SEARCH("Satisfactorio",BX224)))</formula>
    </cfRule>
  </conditionalFormatting>
  <conditionalFormatting sqref="BX224:BY224">
    <cfRule type="containsText" dxfId="370" priority="585" operator="containsText" text="Satisfactorio">
      <formula>NOT(ISERROR(SEARCH("Satisfactorio",BX224)))</formula>
    </cfRule>
  </conditionalFormatting>
  <conditionalFormatting sqref="BX193:BZ193">
    <cfRule type="containsText" dxfId="369" priority="581" operator="containsText" text="Medio">
      <formula>NOT(ISERROR(SEARCH("Medio",BX193)))</formula>
    </cfRule>
    <cfRule type="containsText" dxfId="368" priority="582" operator="containsText" text="Satisfactorio">
      <formula>NOT(ISERROR(SEARCH("Satisfactorio",BX193)))</formula>
    </cfRule>
  </conditionalFormatting>
  <conditionalFormatting sqref="BX193:BZ193">
    <cfRule type="containsText" dxfId="367" priority="580" operator="containsText" text="Satisfactorio">
      <formula>NOT(ISERROR(SEARCH("Satisfactorio",BX193)))</formula>
    </cfRule>
  </conditionalFormatting>
  <conditionalFormatting sqref="BX212:BZ212">
    <cfRule type="containsText" dxfId="366" priority="578" operator="containsText" text="Medio">
      <formula>NOT(ISERROR(SEARCH("Medio",BX212)))</formula>
    </cfRule>
    <cfRule type="containsText" dxfId="365" priority="579" operator="containsText" text="Satisfactorio">
      <formula>NOT(ISERROR(SEARCH("Satisfactorio",BX212)))</formula>
    </cfRule>
  </conditionalFormatting>
  <conditionalFormatting sqref="BX212:BZ212">
    <cfRule type="containsText" dxfId="364" priority="577" operator="containsText" text="Satisfactorio">
      <formula>NOT(ISERROR(SEARCH("Satisfactorio",BX212)))</formula>
    </cfRule>
  </conditionalFormatting>
  <conditionalFormatting sqref="BX127 BX143:BX148 BX135:BX141 BX134:CA134 BX133 CA133 CA135:CA151">
    <cfRule type="containsText" dxfId="363" priority="576" operator="containsText" text="Satisfactorio">
      <formula>NOT(ISERROR(SEARCH("Satisfactorio",BX127)))</formula>
    </cfRule>
  </conditionalFormatting>
  <conditionalFormatting sqref="BX127 BX143:BX148 BX135:BX141 BX134:CA134 BX133 CA133 CA135:CA151">
    <cfRule type="containsText" dxfId="362" priority="575" operator="containsText" text="Medio">
      <formula>NOT(ISERROR(SEARCH("Medio",BX127)))</formula>
    </cfRule>
  </conditionalFormatting>
  <conditionalFormatting sqref="BX127 BX143:BX148 BX135:BX141 BX133 CA133 BX134:CA134 CA135:CA151">
    <cfRule type="containsText" dxfId="361" priority="574" operator="containsText" text="Satisfactorio">
      <formula>NOT(ISERROR(SEARCH("Satisfactorio",BX127)))</formula>
    </cfRule>
  </conditionalFormatting>
  <conditionalFormatting sqref="BZ14">
    <cfRule type="containsText" dxfId="360" priority="571" operator="containsText" text="Satisfactorio">
      <formula>NOT(ISERROR(SEARCH("Satisfactorio",BZ14)))</formula>
    </cfRule>
    <cfRule type="containsText" dxfId="359" priority="572" operator="containsText" text="Medio">
      <formula>NOT(ISERROR(SEARCH("Medio",BZ14)))</formula>
    </cfRule>
    <cfRule type="containsText" dxfId="358" priority="573" operator="containsText" text="Satisfactorio">
      <formula>NOT(ISERROR(SEARCH("Satisfactorio",BZ14)))</formula>
    </cfRule>
  </conditionalFormatting>
  <conditionalFormatting sqref="BX58 BZ58">
    <cfRule type="containsText" dxfId="357" priority="569" operator="containsText" text="Medio">
      <formula>NOT(ISERROR(SEARCH("Medio",BX58)))</formula>
    </cfRule>
    <cfRule type="containsText" dxfId="356" priority="570" operator="containsText" text="Satisfactorio">
      <formula>NOT(ISERROR(SEARCH("Satisfactorio",BX58)))</formula>
    </cfRule>
  </conditionalFormatting>
  <conditionalFormatting sqref="BX58 BZ58">
    <cfRule type="containsText" dxfId="355" priority="568" operator="containsText" text="Satisfactorio">
      <formula>NOT(ISERROR(SEARCH("Satisfactorio",BX58)))</formula>
    </cfRule>
  </conditionalFormatting>
  <conditionalFormatting sqref="CB149:CB151">
    <cfRule type="containsText" dxfId="354" priority="567" operator="containsText" text="Satisfactorio">
      <formula>NOT(ISERROR(SEARCH("Satisfactorio",CB149)))</formula>
    </cfRule>
  </conditionalFormatting>
  <conditionalFormatting sqref="CB149:CB151">
    <cfRule type="containsText" dxfId="353" priority="566" operator="containsText" text="Medio">
      <formula>NOT(ISERROR(SEARCH("Medio",CB149)))</formula>
    </cfRule>
  </conditionalFormatting>
  <conditionalFormatting sqref="CB149:CB151">
    <cfRule type="containsText" dxfId="352" priority="565" operator="containsText" text="Bajo">
      <formula>NOT(ISERROR(SEARCH("Bajo",CB149)))</formula>
    </cfRule>
  </conditionalFormatting>
  <conditionalFormatting sqref="CC94">
    <cfRule type="containsText" dxfId="351" priority="564" operator="containsText" text="Satisfactorio">
      <formula>NOT(ISERROR(SEARCH("Satisfactorio",CC94)))</formula>
    </cfRule>
  </conditionalFormatting>
  <conditionalFormatting sqref="BY94:BZ94">
    <cfRule type="containsText" dxfId="350" priority="562" operator="containsText" text="Medio">
      <formula>NOT(ISERROR(SEARCH("Medio",BY94)))</formula>
    </cfRule>
    <cfRule type="containsText" dxfId="349" priority="563" operator="containsText" text="Satisfactorio">
      <formula>NOT(ISERROR(SEARCH("Satisfactorio",BY94)))</formula>
    </cfRule>
  </conditionalFormatting>
  <conditionalFormatting sqref="BY94:BZ94">
    <cfRule type="containsText" dxfId="348" priority="561" operator="containsText" text="Satisfactorio">
      <formula>NOT(ISERROR(SEARCH("Satisfactorio",BY94)))</formula>
    </cfRule>
  </conditionalFormatting>
  <conditionalFormatting sqref="CK127:CL140 CL157:CL158 CL74:CL77 CK146:CL151 CK99:CK106 CK108:CK126 CL168 CL171 CL178:CL180">
    <cfRule type="containsText" dxfId="347" priority="558" operator="containsText" text="Satisfactorio">
      <formula>NOT(ISERROR(SEARCH("Satisfactorio",CK74)))</formula>
    </cfRule>
    <cfRule type="containsText" dxfId="346" priority="559" operator="containsText" text="Medio">
      <formula>NOT(ISERROR(SEARCH("Medio",CK74)))</formula>
    </cfRule>
    <cfRule type="containsText" dxfId="345" priority="560" operator="containsText" text="Satisfactorio">
      <formula>NOT(ISERROR(SEARCH("Satisfactorio",CK74)))</formula>
    </cfRule>
  </conditionalFormatting>
  <conditionalFormatting sqref="CK9">
    <cfRule type="containsText" dxfId="344" priority="555" operator="containsText" text="Satisfactorio">
      <formula>NOT(ISERROR(SEARCH("Satisfactorio",CK9)))</formula>
    </cfRule>
    <cfRule type="containsText" dxfId="343" priority="556" operator="containsText" text="Medio">
      <formula>NOT(ISERROR(SEARCH("Medio",CK9)))</formula>
    </cfRule>
    <cfRule type="containsText" dxfId="342" priority="557" operator="containsText" text="Satisfactorio">
      <formula>NOT(ISERROR(SEARCH("Satisfactorio",CK9)))</formula>
    </cfRule>
  </conditionalFormatting>
  <conditionalFormatting sqref="CK18:CL18 CK26:CL27 CK11:CK17 CK19:CK25 CK28:CK63">
    <cfRule type="containsText" dxfId="341" priority="552" operator="containsText" text="Satisfactorio">
      <formula>NOT(ISERROR(SEARCH("Satisfactorio",CK11)))</formula>
    </cfRule>
    <cfRule type="containsText" dxfId="340" priority="553" operator="containsText" text="Medio">
      <formula>NOT(ISERROR(SEARCH("Medio",CK11)))</formula>
    </cfRule>
    <cfRule type="containsText" dxfId="339" priority="554" operator="containsText" text="Satisfactorio">
      <formula>NOT(ISERROR(SEARCH("Satisfactorio",CK11)))</formula>
    </cfRule>
  </conditionalFormatting>
  <conditionalFormatting sqref="CK166">
    <cfRule type="containsText" dxfId="338" priority="528" operator="containsText" text="Satisfactorio">
      <formula>NOT(ISERROR(SEARCH("Satisfactorio",CK166)))</formula>
    </cfRule>
    <cfRule type="containsText" dxfId="337" priority="529" operator="containsText" text="Medio">
      <formula>NOT(ISERROR(SEARCH("Medio",CK166)))</formula>
    </cfRule>
    <cfRule type="containsText" dxfId="336" priority="530" operator="containsText" text="Satisfactorio">
      <formula>NOT(ISERROR(SEARCH("Satisfactorio",CK166)))</formula>
    </cfRule>
  </conditionalFormatting>
  <conditionalFormatting sqref="CL181">
    <cfRule type="containsText" dxfId="335" priority="525" operator="containsText" text="Satisfactorio">
      <formula>NOT(ISERROR(SEARCH("Satisfactorio",CL181)))</formula>
    </cfRule>
    <cfRule type="containsText" dxfId="334" priority="526" operator="containsText" text="Medio">
      <formula>NOT(ISERROR(SEARCH("Medio",CL181)))</formula>
    </cfRule>
    <cfRule type="containsText" dxfId="333" priority="527" operator="containsText" text="Satisfactorio">
      <formula>NOT(ISERROR(SEARCH("Satisfactorio",CL181)))</formula>
    </cfRule>
  </conditionalFormatting>
  <conditionalFormatting sqref="CL183">
    <cfRule type="containsText" dxfId="332" priority="519" operator="containsText" text="Satisfactorio">
      <formula>NOT(ISERROR(SEARCH("Satisfactorio",CL183)))</formula>
    </cfRule>
    <cfRule type="containsText" dxfId="331" priority="520" operator="containsText" text="Medio">
      <formula>NOT(ISERROR(SEARCH("Medio",CL183)))</formula>
    </cfRule>
    <cfRule type="containsText" dxfId="330" priority="521" operator="containsText" text="Satisfactorio">
      <formula>NOT(ISERROR(SEARCH("Satisfactorio",CL183)))</formula>
    </cfRule>
  </conditionalFormatting>
  <conditionalFormatting sqref="CL184">
    <cfRule type="containsText" dxfId="329" priority="516" operator="containsText" text="Satisfactorio">
      <formula>NOT(ISERROR(SEARCH("Satisfactorio",CL184)))</formula>
    </cfRule>
    <cfRule type="containsText" dxfId="328" priority="517" operator="containsText" text="Medio">
      <formula>NOT(ISERROR(SEARCH("Medio",CL184)))</formula>
    </cfRule>
    <cfRule type="containsText" dxfId="327" priority="518" operator="containsText" text="Satisfactorio">
      <formula>NOT(ISERROR(SEARCH("Satisfactorio",CL184)))</formula>
    </cfRule>
  </conditionalFormatting>
  <conditionalFormatting sqref="CL185">
    <cfRule type="containsText" dxfId="326" priority="513" operator="containsText" text="Satisfactorio">
      <formula>NOT(ISERROR(SEARCH("Satisfactorio",CL185)))</formula>
    </cfRule>
    <cfRule type="containsText" dxfId="325" priority="514" operator="containsText" text="Medio">
      <formula>NOT(ISERROR(SEARCH("Medio",CL185)))</formula>
    </cfRule>
    <cfRule type="containsText" dxfId="324" priority="515" operator="containsText" text="Satisfactorio">
      <formula>NOT(ISERROR(SEARCH("Satisfactorio",CL185)))</formula>
    </cfRule>
  </conditionalFormatting>
  <conditionalFormatting sqref="CL186:CL189">
    <cfRule type="containsText" dxfId="323" priority="510" operator="containsText" text="Satisfactorio">
      <formula>NOT(ISERROR(SEARCH("Satisfactorio",CL186)))</formula>
    </cfRule>
    <cfRule type="containsText" dxfId="322" priority="511" operator="containsText" text="Medio">
      <formula>NOT(ISERROR(SEARCH("Medio",CL186)))</formula>
    </cfRule>
    <cfRule type="containsText" dxfId="321" priority="512" operator="containsText" text="Satisfactorio">
      <formula>NOT(ISERROR(SEARCH("Satisfactorio",CL186)))</formula>
    </cfRule>
  </conditionalFormatting>
  <conditionalFormatting sqref="CL190">
    <cfRule type="containsText" dxfId="320" priority="498" operator="containsText" text="Satisfactorio">
      <formula>NOT(ISERROR(SEARCH("Satisfactorio",CL190)))</formula>
    </cfRule>
    <cfRule type="containsText" dxfId="319" priority="499" operator="containsText" text="Medio">
      <formula>NOT(ISERROR(SEARCH("Medio",CL190)))</formula>
    </cfRule>
    <cfRule type="containsText" dxfId="318" priority="500" operator="containsText" text="Satisfactorio">
      <formula>NOT(ISERROR(SEARCH("Satisfactorio",CL190)))</formula>
    </cfRule>
  </conditionalFormatting>
  <conditionalFormatting sqref="CL191">
    <cfRule type="containsText" dxfId="317" priority="495" operator="containsText" text="Satisfactorio">
      <formula>NOT(ISERROR(SEARCH("Satisfactorio",CL191)))</formula>
    </cfRule>
    <cfRule type="containsText" dxfId="316" priority="496" operator="containsText" text="Medio">
      <formula>NOT(ISERROR(SEARCH("Medio",CL191)))</formula>
    </cfRule>
    <cfRule type="containsText" dxfId="315" priority="497" operator="containsText" text="Satisfactorio">
      <formula>NOT(ISERROR(SEARCH("Satisfactorio",CL191)))</formula>
    </cfRule>
  </conditionalFormatting>
  <conditionalFormatting sqref="CL192">
    <cfRule type="containsText" dxfId="314" priority="492" operator="containsText" text="Satisfactorio">
      <formula>NOT(ISERROR(SEARCH("Satisfactorio",CL192)))</formula>
    </cfRule>
    <cfRule type="containsText" dxfId="313" priority="493" operator="containsText" text="Medio">
      <formula>NOT(ISERROR(SEARCH("Medio",CL192)))</formula>
    </cfRule>
    <cfRule type="containsText" dxfId="312" priority="494" operator="containsText" text="Satisfactorio">
      <formula>NOT(ISERROR(SEARCH("Satisfactorio",CL192)))</formula>
    </cfRule>
  </conditionalFormatting>
  <conditionalFormatting sqref="CK152">
    <cfRule type="containsText" dxfId="311" priority="489" operator="containsText" text="Satisfactorio">
      <formula>NOT(ISERROR(SEARCH("Satisfactorio",CK152)))</formula>
    </cfRule>
    <cfRule type="containsText" dxfId="310" priority="490" operator="containsText" text="Medio">
      <formula>NOT(ISERROR(SEARCH("Medio",CK152)))</formula>
    </cfRule>
    <cfRule type="containsText" dxfId="309" priority="491" operator="containsText" text="Satisfactorio">
      <formula>NOT(ISERROR(SEARCH("Satisfactorio",CK152)))</formula>
    </cfRule>
  </conditionalFormatting>
  <conditionalFormatting sqref="CK153">
    <cfRule type="containsText" dxfId="308" priority="486" operator="containsText" text="Satisfactorio">
      <formula>NOT(ISERROR(SEARCH("Satisfactorio",CK153)))</formula>
    </cfRule>
    <cfRule type="containsText" dxfId="307" priority="487" operator="containsText" text="Medio">
      <formula>NOT(ISERROR(SEARCH("Medio",CK153)))</formula>
    </cfRule>
    <cfRule type="containsText" dxfId="306" priority="488" operator="containsText" text="Satisfactorio">
      <formula>NOT(ISERROR(SEARCH("Satisfactorio",CK153)))</formula>
    </cfRule>
  </conditionalFormatting>
  <conditionalFormatting sqref="CK154">
    <cfRule type="containsText" dxfId="305" priority="483" operator="containsText" text="Satisfactorio">
      <formula>NOT(ISERROR(SEARCH("Satisfactorio",CK154)))</formula>
    </cfRule>
    <cfRule type="containsText" dxfId="304" priority="484" operator="containsText" text="Medio">
      <formula>NOT(ISERROR(SEARCH("Medio",CK154)))</formula>
    </cfRule>
    <cfRule type="containsText" dxfId="303" priority="485" operator="containsText" text="Satisfactorio">
      <formula>NOT(ISERROR(SEARCH("Satisfactorio",CK154)))</formula>
    </cfRule>
  </conditionalFormatting>
  <conditionalFormatting sqref="CK155">
    <cfRule type="containsText" dxfId="302" priority="480" operator="containsText" text="Satisfactorio">
      <formula>NOT(ISERROR(SEARCH("Satisfactorio",CK155)))</formula>
    </cfRule>
    <cfRule type="containsText" dxfId="301" priority="481" operator="containsText" text="Medio">
      <formula>NOT(ISERROR(SEARCH("Medio",CK155)))</formula>
    </cfRule>
    <cfRule type="containsText" dxfId="300" priority="482" operator="containsText" text="Satisfactorio">
      <formula>NOT(ISERROR(SEARCH("Satisfactorio",CK155)))</formula>
    </cfRule>
  </conditionalFormatting>
  <conditionalFormatting sqref="CK156">
    <cfRule type="containsText" dxfId="299" priority="477" operator="containsText" text="Satisfactorio">
      <formula>NOT(ISERROR(SEARCH("Satisfactorio",CK156)))</formula>
    </cfRule>
    <cfRule type="containsText" dxfId="298" priority="478" operator="containsText" text="Medio">
      <formula>NOT(ISERROR(SEARCH("Medio",CK156)))</formula>
    </cfRule>
    <cfRule type="containsText" dxfId="297" priority="479" operator="containsText" text="Satisfactorio">
      <formula>NOT(ISERROR(SEARCH("Satisfactorio",CK156)))</formula>
    </cfRule>
  </conditionalFormatting>
  <conditionalFormatting sqref="CK193">
    <cfRule type="containsText" dxfId="296" priority="474" operator="containsText" text="Satisfactorio">
      <formula>NOT(ISERROR(SEARCH("Satisfactorio",CK193)))</formula>
    </cfRule>
    <cfRule type="containsText" dxfId="295" priority="475" operator="containsText" text="Medio">
      <formula>NOT(ISERROR(SEARCH("Medio",CK193)))</formula>
    </cfRule>
    <cfRule type="containsText" dxfId="294" priority="476" operator="containsText" text="Satisfactorio">
      <formula>NOT(ISERROR(SEARCH("Satisfactorio",CK193)))</formula>
    </cfRule>
  </conditionalFormatting>
  <conditionalFormatting sqref="CK224">
    <cfRule type="containsText" dxfId="293" priority="471" operator="containsText" text="Satisfactorio">
      <formula>NOT(ISERROR(SEARCH("Satisfactorio",CK224)))</formula>
    </cfRule>
    <cfRule type="containsText" dxfId="292" priority="472" operator="containsText" text="Medio">
      <formula>NOT(ISERROR(SEARCH("Medio",CK224)))</formula>
    </cfRule>
    <cfRule type="containsText" dxfId="291" priority="473" operator="containsText" text="Satisfactorio">
      <formula>NOT(ISERROR(SEARCH("Satisfactorio",CK224)))</formula>
    </cfRule>
  </conditionalFormatting>
  <conditionalFormatting sqref="CK212">
    <cfRule type="containsText" dxfId="290" priority="468" operator="containsText" text="Satisfactorio">
      <formula>NOT(ISERROR(SEARCH("Satisfactorio",CK212)))</formula>
    </cfRule>
    <cfRule type="containsText" dxfId="289" priority="469" operator="containsText" text="Medio">
      <formula>NOT(ISERROR(SEARCH("Medio",CK212)))</formula>
    </cfRule>
    <cfRule type="containsText" dxfId="288" priority="470" operator="containsText" text="Satisfactorio">
      <formula>NOT(ISERROR(SEARCH("Satisfactorio",CK212)))</formula>
    </cfRule>
  </conditionalFormatting>
  <conditionalFormatting sqref="CK229">
    <cfRule type="containsText" dxfId="287" priority="465" operator="containsText" text="Satisfactorio">
      <formula>NOT(ISERROR(SEARCH("Satisfactorio",CK229)))</formula>
    </cfRule>
    <cfRule type="containsText" dxfId="286" priority="466" operator="containsText" text="Medio">
      <formula>NOT(ISERROR(SEARCH("Medio",CK229)))</formula>
    </cfRule>
    <cfRule type="containsText" dxfId="285" priority="467" operator="containsText" text="Satisfactorio">
      <formula>NOT(ISERROR(SEARCH("Satisfactorio",CK229)))</formula>
    </cfRule>
  </conditionalFormatting>
  <conditionalFormatting sqref="CK230">
    <cfRule type="containsText" dxfId="284" priority="462" operator="containsText" text="Satisfactorio">
      <formula>NOT(ISERROR(SEARCH("Satisfactorio",CK230)))</formula>
    </cfRule>
    <cfRule type="containsText" dxfId="283" priority="463" operator="containsText" text="Medio">
      <formula>NOT(ISERROR(SEARCH("Medio",CK230)))</formula>
    </cfRule>
    <cfRule type="containsText" dxfId="282" priority="464" operator="containsText" text="Satisfactorio">
      <formula>NOT(ISERROR(SEARCH("Satisfactorio",CK230)))</formula>
    </cfRule>
  </conditionalFormatting>
  <conditionalFormatting sqref="CK231">
    <cfRule type="containsText" dxfId="281" priority="459" operator="containsText" text="Satisfactorio">
      <formula>NOT(ISERROR(SEARCH("Satisfactorio",CK231)))</formula>
    </cfRule>
    <cfRule type="containsText" dxfId="280" priority="460" operator="containsText" text="Medio">
      <formula>NOT(ISERROR(SEARCH("Medio",CK231)))</formula>
    </cfRule>
    <cfRule type="containsText" dxfId="279" priority="461" operator="containsText" text="Satisfactorio">
      <formula>NOT(ISERROR(SEARCH("Satisfactorio",CK231)))</formula>
    </cfRule>
  </conditionalFormatting>
  <conditionalFormatting sqref="CK232">
    <cfRule type="containsText" dxfId="278" priority="456" operator="containsText" text="Satisfactorio">
      <formula>NOT(ISERROR(SEARCH("Satisfactorio",CK232)))</formula>
    </cfRule>
    <cfRule type="containsText" dxfId="277" priority="457" operator="containsText" text="Medio">
      <formula>NOT(ISERROR(SEARCH("Medio",CK232)))</formula>
    </cfRule>
    <cfRule type="containsText" dxfId="276" priority="458" operator="containsText" text="Satisfactorio">
      <formula>NOT(ISERROR(SEARCH("Satisfactorio",CK232)))</formula>
    </cfRule>
  </conditionalFormatting>
  <conditionalFormatting sqref="CK233">
    <cfRule type="containsText" dxfId="275" priority="453" operator="containsText" text="Satisfactorio">
      <formula>NOT(ISERROR(SEARCH("Satisfactorio",CK233)))</formula>
    </cfRule>
    <cfRule type="containsText" dxfId="274" priority="454" operator="containsText" text="Medio">
      <formula>NOT(ISERROR(SEARCH("Medio",CK233)))</formula>
    </cfRule>
    <cfRule type="containsText" dxfId="273" priority="455" operator="containsText" text="Satisfactorio">
      <formula>NOT(ISERROR(SEARCH("Satisfactorio",CK233)))</formula>
    </cfRule>
  </conditionalFormatting>
  <conditionalFormatting sqref="CK234">
    <cfRule type="containsText" dxfId="272" priority="450" operator="containsText" text="Satisfactorio">
      <formula>NOT(ISERROR(SEARCH("Satisfactorio",CK234)))</formula>
    </cfRule>
    <cfRule type="containsText" dxfId="271" priority="451" operator="containsText" text="Medio">
      <formula>NOT(ISERROR(SEARCH("Medio",CK234)))</formula>
    </cfRule>
    <cfRule type="containsText" dxfId="270" priority="452" operator="containsText" text="Satisfactorio">
      <formula>NOT(ISERROR(SEARCH("Satisfactorio",CK234)))</formula>
    </cfRule>
  </conditionalFormatting>
  <conditionalFormatting sqref="CK64">
    <cfRule type="containsText" dxfId="269" priority="447" operator="containsText" text="Satisfactorio">
      <formula>NOT(ISERROR(SEARCH("Satisfactorio",CK64)))</formula>
    </cfRule>
    <cfRule type="containsText" dxfId="268" priority="448" operator="containsText" text="Medio">
      <formula>NOT(ISERROR(SEARCH("Medio",CK64)))</formula>
    </cfRule>
    <cfRule type="containsText" dxfId="267" priority="449" operator="containsText" text="Satisfactorio">
      <formula>NOT(ISERROR(SEARCH("Satisfactorio",CK64)))</formula>
    </cfRule>
  </conditionalFormatting>
  <conditionalFormatting sqref="CK65:CK67">
    <cfRule type="containsText" dxfId="266" priority="444" operator="containsText" text="Satisfactorio">
      <formula>NOT(ISERROR(SEARCH("Satisfactorio",CK65)))</formula>
    </cfRule>
    <cfRule type="containsText" dxfId="265" priority="445" operator="containsText" text="Medio">
      <formula>NOT(ISERROR(SEARCH("Medio",CK65)))</formula>
    </cfRule>
    <cfRule type="containsText" dxfId="264" priority="446" operator="containsText" text="Satisfactorio">
      <formula>NOT(ISERROR(SEARCH("Satisfactorio",CK65)))</formula>
    </cfRule>
  </conditionalFormatting>
  <conditionalFormatting sqref="CK72">
    <cfRule type="containsText" dxfId="263" priority="441" operator="containsText" text="Satisfactorio">
      <formula>NOT(ISERROR(SEARCH("Satisfactorio",CK72)))</formula>
    </cfRule>
    <cfRule type="containsText" dxfId="262" priority="442" operator="containsText" text="Medio">
      <formula>NOT(ISERROR(SEARCH("Medio",CK72)))</formula>
    </cfRule>
    <cfRule type="containsText" dxfId="261" priority="443" operator="containsText" text="Satisfactorio">
      <formula>NOT(ISERROR(SEARCH("Satisfactorio",CK72)))</formula>
    </cfRule>
  </conditionalFormatting>
  <conditionalFormatting sqref="CK8">
    <cfRule type="containsText" dxfId="260" priority="264" operator="containsText" text="Satisfactorio">
      <formula>NOT(ISERROR(SEARCH("Satisfactorio",CK8)))</formula>
    </cfRule>
    <cfRule type="containsText" dxfId="259" priority="265" operator="containsText" text="Medio">
      <formula>NOT(ISERROR(SEARCH("Medio",CK8)))</formula>
    </cfRule>
    <cfRule type="containsText" dxfId="258" priority="266" operator="containsText" text="Satisfactorio">
      <formula>NOT(ISERROR(SEARCH("Satisfactorio",CK8)))</formula>
    </cfRule>
  </conditionalFormatting>
  <conditionalFormatting sqref="CK141">
    <cfRule type="containsText" dxfId="257" priority="261" operator="containsText" text="Satisfactorio">
      <formula>NOT(ISERROR(SEARCH("Satisfactorio",CK141)))</formula>
    </cfRule>
    <cfRule type="containsText" dxfId="256" priority="262" operator="containsText" text="Medio">
      <formula>NOT(ISERROR(SEARCH("Medio",CK141)))</formula>
    </cfRule>
    <cfRule type="containsText" dxfId="255" priority="263" operator="containsText" text="Satisfactorio">
      <formula>NOT(ISERROR(SEARCH("Satisfactorio",CK141)))</formula>
    </cfRule>
  </conditionalFormatting>
  <conditionalFormatting sqref="CK142">
    <cfRule type="containsText" dxfId="254" priority="258" operator="containsText" text="Satisfactorio">
      <formula>NOT(ISERROR(SEARCH("Satisfactorio",CK142)))</formula>
    </cfRule>
    <cfRule type="containsText" dxfId="253" priority="259" operator="containsText" text="Medio">
      <formula>NOT(ISERROR(SEARCH("Medio",CK142)))</formula>
    </cfRule>
    <cfRule type="containsText" dxfId="252" priority="260" operator="containsText" text="Satisfactorio">
      <formula>NOT(ISERROR(SEARCH("Satisfactorio",CK142)))</formula>
    </cfRule>
  </conditionalFormatting>
  <conditionalFormatting sqref="CK143">
    <cfRule type="containsText" dxfId="251" priority="255" operator="containsText" text="Satisfactorio">
      <formula>NOT(ISERROR(SEARCH("Satisfactorio",CK143)))</formula>
    </cfRule>
    <cfRule type="containsText" dxfId="250" priority="256" operator="containsText" text="Medio">
      <formula>NOT(ISERROR(SEARCH("Medio",CK143)))</formula>
    </cfRule>
    <cfRule type="containsText" dxfId="249" priority="257" operator="containsText" text="Satisfactorio">
      <formula>NOT(ISERROR(SEARCH("Satisfactorio",CK143)))</formula>
    </cfRule>
  </conditionalFormatting>
  <conditionalFormatting sqref="CK144">
    <cfRule type="containsText" dxfId="248" priority="252" operator="containsText" text="Satisfactorio">
      <formula>NOT(ISERROR(SEARCH("Satisfactorio",CK144)))</formula>
    </cfRule>
    <cfRule type="containsText" dxfId="247" priority="253" operator="containsText" text="Medio">
      <formula>NOT(ISERROR(SEARCH("Medio",CK144)))</formula>
    </cfRule>
    <cfRule type="containsText" dxfId="246" priority="254" operator="containsText" text="Satisfactorio">
      <formula>NOT(ISERROR(SEARCH("Satisfactorio",CK144)))</formula>
    </cfRule>
  </conditionalFormatting>
  <conditionalFormatting sqref="CK145">
    <cfRule type="containsText" dxfId="245" priority="249" operator="containsText" text="Satisfactorio">
      <formula>NOT(ISERROR(SEARCH("Satisfactorio",CK145)))</formula>
    </cfRule>
    <cfRule type="containsText" dxfId="244" priority="250" operator="containsText" text="Medio">
      <formula>NOT(ISERROR(SEARCH("Medio",CK145)))</formula>
    </cfRule>
    <cfRule type="containsText" dxfId="243" priority="251" operator="containsText" text="Satisfactorio">
      <formula>NOT(ISERROR(SEARCH("Satisfactorio",CK145)))</formula>
    </cfRule>
  </conditionalFormatting>
  <conditionalFormatting sqref="CK107">
    <cfRule type="containsText" dxfId="242" priority="246" operator="containsText" text="Satisfactorio">
      <formula>NOT(ISERROR(SEARCH("Satisfactorio",CK107)))</formula>
    </cfRule>
    <cfRule type="containsText" dxfId="241" priority="247" operator="containsText" text="Medio">
      <formula>NOT(ISERROR(SEARCH("Medio",CK107)))</formula>
    </cfRule>
    <cfRule type="containsText" dxfId="240" priority="248" operator="containsText" text="Satisfactorio">
      <formula>NOT(ISERROR(SEARCH("Satisfactorio",CK107)))</formula>
    </cfRule>
  </conditionalFormatting>
  <conditionalFormatting sqref="CK68">
    <cfRule type="containsText" dxfId="239" priority="243" operator="containsText" text="Satisfactorio">
      <formula>NOT(ISERROR(SEARCH("Satisfactorio",CK68)))</formula>
    </cfRule>
    <cfRule type="containsText" dxfId="238" priority="244" operator="containsText" text="Medio">
      <formula>NOT(ISERROR(SEARCH("Medio",CK68)))</formula>
    </cfRule>
    <cfRule type="containsText" dxfId="237" priority="245" operator="containsText" text="Satisfactorio">
      <formula>NOT(ISERROR(SEARCH("Satisfactorio",CK68)))</formula>
    </cfRule>
  </conditionalFormatting>
  <conditionalFormatting sqref="CK69">
    <cfRule type="containsText" dxfId="236" priority="240" operator="containsText" text="Satisfactorio">
      <formula>NOT(ISERROR(SEARCH("Satisfactorio",CK69)))</formula>
    </cfRule>
    <cfRule type="containsText" dxfId="235" priority="241" operator="containsText" text="Medio">
      <formula>NOT(ISERROR(SEARCH("Medio",CK69)))</formula>
    </cfRule>
    <cfRule type="containsText" dxfId="234" priority="242" operator="containsText" text="Satisfactorio">
      <formula>NOT(ISERROR(SEARCH("Satisfactorio",CK69)))</formula>
    </cfRule>
  </conditionalFormatting>
  <conditionalFormatting sqref="CK70">
    <cfRule type="containsText" dxfId="233" priority="237" operator="containsText" text="Satisfactorio">
      <formula>NOT(ISERROR(SEARCH("Satisfactorio",CK70)))</formula>
    </cfRule>
    <cfRule type="containsText" dxfId="232" priority="238" operator="containsText" text="Medio">
      <formula>NOT(ISERROR(SEARCH("Medio",CK70)))</formula>
    </cfRule>
    <cfRule type="containsText" dxfId="231" priority="239" operator="containsText" text="Satisfactorio">
      <formula>NOT(ISERROR(SEARCH("Satisfactorio",CK70)))</formula>
    </cfRule>
  </conditionalFormatting>
  <conditionalFormatting sqref="CK71">
    <cfRule type="containsText" dxfId="230" priority="234" operator="containsText" text="Satisfactorio">
      <formula>NOT(ISERROR(SEARCH("Satisfactorio",CK71)))</formula>
    </cfRule>
    <cfRule type="containsText" dxfId="229" priority="235" operator="containsText" text="Medio">
      <formula>NOT(ISERROR(SEARCH("Medio",CK71)))</formula>
    </cfRule>
    <cfRule type="containsText" dxfId="228" priority="236" operator="containsText" text="Satisfactorio">
      <formula>NOT(ISERROR(SEARCH("Satisfactorio",CK71)))</formula>
    </cfRule>
  </conditionalFormatting>
  <conditionalFormatting sqref="CK73">
    <cfRule type="containsText" dxfId="227" priority="231" operator="containsText" text="Satisfactorio">
      <formula>NOT(ISERROR(SEARCH("Satisfactorio",CK73)))</formula>
    </cfRule>
    <cfRule type="containsText" dxfId="226" priority="232" operator="containsText" text="Medio">
      <formula>NOT(ISERROR(SEARCH("Medio",CK73)))</formula>
    </cfRule>
    <cfRule type="containsText" dxfId="225" priority="233" operator="containsText" text="Satisfactorio">
      <formula>NOT(ISERROR(SEARCH("Satisfactorio",CK73)))</formula>
    </cfRule>
  </conditionalFormatting>
  <conditionalFormatting sqref="CK74">
    <cfRule type="containsText" dxfId="224" priority="228" operator="containsText" text="Satisfactorio">
      <formula>NOT(ISERROR(SEARCH("Satisfactorio",CK74)))</formula>
    </cfRule>
    <cfRule type="containsText" dxfId="223" priority="229" operator="containsText" text="Medio">
      <formula>NOT(ISERROR(SEARCH("Medio",CK74)))</formula>
    </cfRule>
    <cfRule type="containsText" dxfId="222" priority="230" operator="containsText" text="Satisfactorio">
      <formula>NOT(ISERROR(SEARCH("Satisfactorio",CK74)))</formula>
    </cfRule>
  </conditionalFormatting>
  <conditionalFormatting sqref="CK75">
    <cfRule type="containsText" dxfId="221" priority="225" operator="containsText" text="Satisfactorio">
      <formula>NOT(ISERROR(SEARCH("Satisfactorio",CK75)))</formula>
    </cfRule>
    <cfRule type="containsText" dxfId="220" priority="226" operator="containsText" text="Medio">
      <formula>NOT(ISERROR(SEARCH("Medio",CK75)))</formula>
    </cfRule>
    <cfRule type="containsText" dxfId="219" priority="227" operator="containsText" text="Satisfactorio">
      <formula>NOT(ISERROR(SEARCH("Satisfactorio",CK75)))</formula>
    </cfRule>
  </conditionalFormatting>
  <conditionalFormatting sqref="CK76">
    <cfRule type="containsText" dxfId="218" priority="222" operator="containsText" text="Satisfactorio">
      <formula>NOT(ISERROR(SEARCH("Satisfactorio",CK76)))</formula>
    </cfRule>
    <cfRule type="containsText" dxfId="217" priority="223" operator="containsText" text="Medio">
      <formula>NOT(ISERROR(SEARCH("Medio",CK76)))</formula>
    </cfRule>
    <cfRule type="containsText" dxfId="216" priority="224" operator="containsText" text="Satisfactorio">
      <formula>NOT(ISERROR(SEARCH("Satisfactorio",CK76)))</formula>
    </cfRule>
  </conditionalFormatting>
  <conditionalFormatting sqref="CK77">
    <cfRule type="containsText" dxfId="215" priority="219" operator="containsText" text="Satisfactorio">
      <formula>NOT(ISERROR(SEARCH("Satisfactorio",CK77)))</formula>
    </cfRule>
    <cfRule type="containsText" dxfId="214" priority="220" operator="containsText" text="Medio">
      <formula>NOT(ISERROR(SEARCH("Medio",CK77)))</formula>
    </cfRule>
    <cfRule type="containsText" dxfId="213" priority="221" operator="containsText" text="Satisfactorio">
      <formula>NOT(ISERROR(SEARCH("Satisfactorio",CK77)))</formula>
    </cfRule>
  </conditionalFormatting>
  <conditionalFormatting sqref="CK157">
    <cfRule type="containsText" dxfId="212" priority="216" operator="containsText" text="Satisfactorio">
      <formula>NOT(ISERROR(SEARCH("Satisfactorio",CK157)))</formula>
    </cfRule>
    <cfRule type="containsText" dxfId="211" priority="217" operator="containsText" text="Medio">
      <formula>NOT(ISERROR(SEARCH("Medio",CK157)))</formula>
    </cfRule>
    <cfRule type="containsText" dxfId="210" priority="218" operator="containsText" text="Satisfactorio">
      <formula>NOT(ISERROR(SEARCH("Satisfactorio",CK157)))</formula>
    </cfRule>
  </conditionalFormatting>
  <conditionalFormatting sqref="CK158">
    <cfRule type="containsText" dxfId="209" priority="213" operator="containsText" text="Satisfactorio">
      <formula>NOT(ISERROR(SEARCH("Satisfactorio",CK158)))</formula>
    </cfRule>
    <cfRule type="containsText" dxfId="208" priority="214" operator="containsText" text="Medio">
      <formula>NOT(ISERROR(SEARCH("Medio",CK158)))</formula>
    </cfRule>
    <cfRule type="containsText" dxfId="207" priority="215" operator="containsText" text="Satisfactorio">
      <formula>NOT(ISERROR(SEARCH("Satisfactorio",CK158)))</formula>
    </cfRule>
  </conditionalFormatting>
  <conditionalFormatting sqref="CK159">
    <cfRule type="containsText" dxfId="206" priority="210" operator="containsText" text="Satisfactorio">
      <formula>NOT(ISERROR(SEARCH("Satisfactorio",CK159)))</formula>
    </cfRule>
    <cfRule type="containsText" dxfId="205" priority="211" operator="containsText" text="Medio">
      <formula>NOT(ISERROR(SEARCH("Medio",CK159)))</formula>
    </cfRule>
    <cfRule type="containsText" dxfId="204" priority="212" operator="containsText" text="Satisfactorio">
      <formula>NOT(ISERROR(SEARCH("Satisfactorio",CK159)))</formula>
    </cfRule>
  </conditionalFormatting>
  <conditionalFormatting sqref="CK160">
    <cfRule type="containsText" dxfId="203" priority="207" operator="containsText" text="Satisfactorio">
      <formula>NOT(ISERROR(SEARCH("Satisfactorio",CK160)))</formula>
    </cfRule>
    <cfRule type="containsText" dxfId="202" priority="208" operator="containsText" text="Medio">
      <formula>NOT(ISERROR(SEARCH("Medio",CK160)))</formula>
    </cfRule>
    <cfRule type="containsText" dxfId="201" priority="209" operator="containsText" text="Satisfactorio">
      <formula>NOT(ISERROR(SEARCH("Satisfactorio",CK160)))</formula>
    </cfRule>
  </conditionalFormatting>
  <conditionalFormatting sqref="CK161">
    <cfRule type="containsText" dxfId="200" priority="204" operator="containsText" text="Satisfactorio">
      <formula>NOT(ISERROR(SEARCH("Satisfactorio",CK161)))</formula>
    </cfRule>
    <cfRule type="containsText" dxfId="199" priority="205" operator="containsText" text="Medio">
      <formula>NOT(ISERROR(SEARCH("Medio",CK161)))</formula>
    </cfRule>
    <cfRule type="containsText" dxfId="198" priority="206" operator="containsText" text="Satisfactorio">
      <formula>NOT(ISERROR(SEARCH("Satisfactorio",CK161)))</formula>
    </cfRule>
  </conditionalFormatting>
  <conditionalFormatting sqref="CK162">
    <cfRule type="containsText" dxfId="197" priority="201" operator="containsText" text="Satisfactorio">
      <formula>NOT(ISERROR(SEARCH("Satisfactorio",CK162)))</formula>
    </cfRule>
    <cfRule type="containsText" dxfId="196" priority="202" operator="containsText" text="Medio">
      <formula>NOT(ISERROR(SEARCH("Medio",CK162)))</formula>
    </cfRule>
    <cfRule type="containsText" dxfId="195" priority="203" operator="containsText" text="Satisfactorio">
      <formula>NOT(ISERROR(SEARCH("Satisfactorio",CK162)))</formula>
    </cfRule>
  </conditionalFormatting>
  <conditionalFormatting sqref="CK163">
    <cfRule type="containsText" dxfId="194" priority="198" operator="containsText" text="Satisfactorio">
      <formula>NOT(ISERROR(SEARCH("Satisfactorio",CK163)))</formula>
    </cfRule>
    <cfRule type="containsText" dxfId="193" priority="199" operator="containsText" text="Medio">
      <formula>NOT(ISERROR(SEARCH("Medio",CK163)))</formula>
    </cfRule>
    <cfRule type="containsText" dxfId="192" priority="200" operator="containsText" text="Satisfactorio">
      <formula>NOT(ISERROR(SEARCH("Satisfactorio",CK163)))</formula>
    </cfRule>
  </conditionalFormatting>
  <conditionalFormatting sqref="CK164">
    <cfRule type="containsText" dxfId="191" priority="195" operator="containsText" text="Satisfactorio">
      <formula>NOT(ISERROR(SEARCH("Satisfactorio",CK164)))</formula>
    </cfRule>
    <cfRule type="containsText" dxfId="190" priority="196" operator="containsText" text="Medio">
      <formula>NOT(ISERROR(SEARCH("Medio",CK164)))</formula>
    </cfRule>
    <cfRule type="containsText" dxfId="189" priority="197" operator="containsText" text="Satisfactorio">
      <formula>NOT(ISERROR(SEARCH("Satisfactorio",CK164)))</formula>
    </cfRule>
  </conditionalFormatting>
  <conditionalFormatting sqref="CK165">
    <cfRule type="containsText" dxfId="188" priority="192" operator="containsText" text="Satisfactorio">
      <formula>NOT(ISERROR(SEARCH("Satisfactorio",CK165)))</formula>
    </cfRule>
    <cfRule type="containsText" dxfId="187" priority="193" operator="containsText" text="Medio">
      <formula>NOT(ISERROR(SEARCH("Medio",CK165)))</formula>
    </cfRule>
    <cfRule type="containsText" dxfId="186" priority="194" operator="containsText" text="Satisfactorio">
      <formula>NOT(ISERROR(SEARCH("Satisfactorio",CK165)))</formula>
    </cfRule>
  </conditionalFormatting>
  <conditionalFormatting sqref="CK167">
    <cfRule type="containsText" dxfId="185" priority="189" operator="containsText" text="Satisfactorio">
      <formula>NOT(ISERROR(SEARCH("Satisfactorio",CK167)))</formula>
    </cfRule>
    <cfRule type="containsText" dxfId="184" priority="190" operator="containsText" text="Medio">
      <formula>NOT(ISERROR(SEARCH("Medio",CK167)))</formula>
    </cfRule>
    <cfRule type="containsText" dxfId="183" priority="191" operator="containsText" text="Satisfactorio">
      <formula>NOT(ISERROR(SEARCH("Satisfactorio",CK167)))</formula>
    </cfRule>
  </conditionalFormatting>
  <conditionalFormatting sqref="CK168">
    <cfRule type="containsText" dxfId="182" priority="186" operator="containsText" text="Satisfactorio">
      <formula>NOT(ISERROR(SEARCH("Satisfactorio",CK168)))</formula>
    </cfRule>
    <cfRule type="containsText" dxfId="181" priority="187" operator="containsText" text="Medio">
      <formula>NOT(ISERROR(SEARCH("Medio",CK168)))</formula>
    </cfRule>
    <cfRule type="containsText" dxfId="180" priority="188" operator="containsText" text="Satisfactorio">
      <formula>NOT(ISERROR(SEARCH("Satisfactorio",CK168)))</formula>
    </cfRule>
  </conditionalFormatting>
  <conditionalFormatting sqref="CK169">
    <cfRule type="containsText" dxfId="179" priority="183" operator="containsText" text="Satisfactorio">
      <formula>NOT(ISERROR(SEARCH("Satisfactorio",CK169)))</formula>
    </cfRule>
    <cfRule type="containsText" dxfId="178" priority="184" operator="containsText" text="Medio">
      <formula>NOT(ISERROR(SEARCH("Medio",CK169)))</formula>
    </cfRule>
    <cfRule type="containsText" dxfId="177" priority="185" operator="containsText" text="Satisfactorio">
      <formula>NOT(ISERROR(SEARCH("Satisfactorio",CK169)))</formula>
    </cfRule>
  </conditionalFormatting>
  <conditionalFormatting sqref="CK170">
    <cfRule type="containsText" dxfId="176" priority="180" operator="containsText" text="Satisfactorio">
      <formula>NOT(ISERROR(SEARCH("Satisfactorio",CK170)))</formula>
    </cfRule>
    <cfRule type="containsText" dxfId="175" priority="181" operator="containsText" text="Medio">
      <formula>NOT(ISERROR(SEARCH("Medio",CK170)))</formula>
    </cfRule>
    <cfRule type="containsText" dxfId="174" priority="182" operator="containsText" text="Satisfactorio">
      <formula>NOT(ISERROR(SEARCH("Satisfactorio",CK170)))</formula>
    </cfRule>
  </conditionalFormatting>
  <conditionalFormatting sqref="CK171">
    <cfRule type="containsText" dxfId="173" priority="177" operator="containsText" text="Satisfactorio">
      <formula>NOT(ISERROR(SEARCH("Satisfactorio",CK171)))</formula>
    </cfRule>
    <cfRule type="containsText" dxfId="172" priority="178" operator="containsText" text="Medio">
      <formula>NOT(ISERROR(SEARCH("Medio",CK171)))</formula>
    </cfRule>
    <cfRule type="containsText" dxfId="171" priority="179" operator="containsText" text="Satisfactorio">
      <formula>NOT(ISERROR(SEARCH("Satisfactorio",CK171)))</formula>
    </cfRule>
  </conditionalFormatting>
  <conditionalFormatting sqref="CK172">
    <cfRule type="containsText" dxfId="170" priority="174" operator="containsText" text="Satisfactorio">
      <formula>NOT(ISERROR(SEARCH("Satisfactorio",CK172)))</formula>
    </cfRule>
    <cfRule type="containsText" dxfId="169" priority="175" operator="containsText" text="Medio">
      <formula>NOT(ISERROR(SEARCH("Medio",CK172)))</formula>
    </cfRule>
    <cfRule type="containsText" dxfId="168" priority="176" operator="containsText" text="Satisfactorio">
      <formula>NOT(ISERROR(SEARCH("Satisfactorio",CK172)))</formula>
    </cfRule>
  </conditionalFormatting>
  <conditionalFormatting sqref="CK173">
    <cfRule type="containsText" dxfId="167" priority="171" operator="containsText" text="Satisfactorio">
      <formula>NOT(ISERROR(SEARCH("Satisfactorio",CK173)))</formula>
    </cfRule>
    <cfRule type="containsText" dxfId="166" priority="172" operator="containsText" text="Medio">
      <formula>NOT(ISERROR(SEARCH("Medio",CK173)))</formula>
    </cfRule>
    <cfRule type="containsText" dxfId="165" priority="173" operator="containsText" text="Satisfactorio">
      <formula>NOT(ISERROR(SEARCH("Satisfactorio",CK173)))</formula>
    </cfRule>
  </conditionalFormatting>
  <conditionalFormatting sqref="CK174">
    <cfRule type="containsText" dxfId="164" priority="168" operator="containsText" text="Satisfactorio">
      <formula>NOT(ISERROR(SEARCH("Satisfactorio",CK174)))</formula>
    </cfRule>
    <cfRule type="containsText" dxfId="163" priority="169" operator="containsText" text="Medio">
      <formula>NOT(ISERROR(SEARCH("Medio",CK174)))</formula>
    </cfRule>
    <cfRule type="containsText" dxfId="162" priority="170" operator="containsText" text="Satisfactorio">
      <formula>NOT(ISERROR(SEARCH("Satisfactorio",CK174)))</formula>
    </cfRule>
  </conditionalFormatting>
  <conditionalFormatting sqref="CK175">
    <cfRule type="containsText" dxfId="161" priority="165" operator="containsText" text="Satisfactorio">
      <formula>NOT(ISERROR(SEARCH("Satisfactorio",CK175)))</formula>
    </cfRule>
    <cfRule type="containsText" dxfId="160" priority="166" operator="containsText" text="Medio">
      <formula>NOT(ISERROR(SEARCH("Medio",CK175)))</formula>
    </cfRule>
    <cfRule type="containsText" dxfId="159" priority="167" operator="containsText" text="Satisfactorio">
      <formula>NOT(ISERROR(SEARCH("Satisfactorio",CK175)))</formula>
    </cfRule>
  </conditionalFormatting>
  <conditionalFormatting sqref="CK176">
    <cfRule type="containsText" dxfId="158" priority="162" operator="containsText" text="Satisfactorio">
      <formula>NOT(ISERROR(SEARCH("Satisfactorio",CK176)))</formula>
    </cfRule>
    <cfRule type="containsText" dxfId="157" priority="163" operator="containsText" text="Medio">
      <formula>NOT(ISERROR(SEARCH("Medio",CK176)))</formula>
    </cfRule>
    <cfRule type="containsText" dxfId="156" priority="164" operator="containsText" text="Satisfactorio">
      <formula>NOT(ISERROR(SEARCH("Satisfactorio",CK176)))</formula>
    </cfRule>
  </conditionalFormatting>
  <conditionalFormatting sqref="CK177">
    <cfRule type="containsText" dxfId="155" priority="159" operator="containsText" text="Satisfactorio">
      <formula>NOT(ISERROR(SEARCH("Satisfactorio",CK177)))</formula>
    </cfRule>
    <cfRule type="containsText" dxfId="154" priority="160" operator="containsText" text="Medio">
      <formula>NOT(ISERROR(SEARCH("Medio",CK177)))</formula>
    </cfRule>
    <cfRule type="containsText" dxfId="153" priority="161" operator="containsText" text="Satisfactorio">
      <formula>NOT(ISERROR(SEARCH("Satisfactorio",CK177)))</formula>
    </cfRule>
  </conditionalFormatting>
  <conditionalFormatting sqref="CK178">
    <cfRule type="containsText" dxfId="152" priority="156" operator="containsText" text="Satisfactorio">
      <formula>NOT(ISERROR(SEARCH("Satisfactorio",CK178)))</formula>
    </cfRule>
    <cfRule type="containsText" dxfId="151" priority="157" operator="containsText" text="Medio">
      <formula>NOT(ISERROR(SEARCH("Medio",CK178)))</formula>
    </cfRule>
    <cfRule type="containsText" dxfId="150" priority="158" operator="containsText" text="Satisfactorio">
      <formula>NOT(ISERROR(SEARCH("Satisfactorio",CK178)))</formula>
    </cfRule>
  </conditionalFormatting>
  <conditionalFormatting sqref="CK179">
    <cfRule type="containsText" dxfId="149" priority="153" operator="containsText" text="Satisfactorio">
      <formula>NOT(ISERROR(SEARCH("Satisfactorio",CK179)))</formula>
    </cfRule>
    <cfRule type="containsText" dxfId="148" priority="154" operator="containsText" text="Medio">
      <formula>NOT(ISERROR(SEARCH("Medio",CK179)))</formula>
    </cfRule>
    <cfRule type="containsText" dxfId="147" priority="155" operator="containsText" text="Satisfactorio">
      <formula>NOT(ISERROR(SEARCH("Satisfactorio",CK179)))</formula>
    </cfRule>
  </conditionalFormatting>
  <conditionalFormatting sqref="CK180">
    <cfRule type="containsText" dxfId="146" priority="150" operator="containsText" text="Satisfactorio">
      <formula>NOT(ISERROR(SEARCH("Satisfactorio",CK180)))</formula>
    </cfRule>
    <cfRule type="containsText" dxfId="145" priority="151" operator="containsText" text="Medio">
      <formula>NOT(ISERROR(SEARCH("Medio",CK180)))</formula>
    </cfRule>
    <cfRule type="containsText" dxfId="144" priority="152" operator="containsText" text="Satisfactorio">
      <formula>NOT(ISERROR(SEARCH("Satisfactorio",CK180)))</formula>
    </cfRule>
  </conditionalFormatting>
  <conditionalFormatting sqref="CK181">
    <cfRule type="containsText" dxfId="143" priority="147" operator="containsText" text="Satisfactorio">
      <formula>NOT(ISERROR(SEARCH("Satisfactorio",CK181)))</formula>
    </cfRule>
    <cfRule type="containsText" dxfId="142" priority="148" operator="containsText" text="Medio">
      <formula>NOT(ISERROR(SEARCH("Medio",CK181)))</formula>
    </cfRule>
    <cfRule type="containsText" dxfId="141" priority="149" operator="containsText" text="Satisfactorio">
      <formula>NOT(ISERROR(SEARCH("Satisfactorio",CK181)))</formula>
    </cfRule>
  </conditionalFormatting>
  <conditionalFormatting sqref="CK182">
    <cfRule type="containsText" dxfId="140" priority="144" operator="containsText" text="Satisfactorio">
      <formula>NOT(ISERROR(SEARCH("Satisfactorio",CK182)))</formula>
    </cfRule>
    <cfRule type="containsText" dxfId="139" priority="145" operator="containsText" text="Medio">
      <formula>NOT(ISERROR(SEARCH("Medio",CK182)))</formula>
    </cfRule>
    <cfRule type="containsText" dxfId="138" priority="146" operator="containsText" text="Satisfactorio">
      <formula>NOT(ISERROR(SEARCH("Satisfactorio",CK182)))</formula>
    </cfRule>
  </conditionalFormatting>
  <conditionalFormatting sqref="CK183">
    <cfRule type="containsText" dxfId="137" priority="141" operator="containsText" text="Satisfactorio">
      <formula>NOT(ISERROR(SEARCH("Satisfactorio",CK183)))</formula>
    </cfRule>
    <cfRule type="containsText" dxfId="136" priority="142" operator="containsText" text="Medio">
      <formula>NOT(ISERROR(SEARCH("Medio",CK183)))</formula>
    </cfRule>
    <cfRule type="containsText" dxfId="135" priority="143" operator="containsText" text="Satisfactorio">
      <formula>NOT(ISERROR(SEARCH("Satisfactorio",CK183)))</formula>
    </cfRule>
  </conditionalFormatting>
  <conditionalFormatting sqref="CK184">
    <cfRule type="containsText" dxfId="134" priority="138" operator="containsText" text="Satisfactorio">
      <formula>NOT(ISERROR(SEARCH("Satisfactorio",CK184)))</formula>
    </cfRule>
    <cfRule type="containsText" dxfId="133" priority="139" operator="containsText" text="Medio">
      <formula>NOT(ISERROR(SEARCH("Medio",CK184)))</formula>
    </cfRule>
    <cfRule type="containsText" dxfId="132" priority="140" operator="containsText" text="Satisfactorio">
      <formula>NOT(ISERROR(SEARCH("Satisfactorio",CK184)))</formula>
    </cfRule>
  </conditionalFormatting>
  <conditionalFormatting sqref="CK185">
    <cfRule type="containsText" dxfId="131" priority="135" operator="containsText" text="Satisfactorio">
      <formula>NOT(ISERROR(SEARCH("Satisfactorio",CK185)))</formula>
    </cfRule>
    <cfRule type="containsText" dxfId="130" priority="136" operator="containsText" text="Medio">
      <formula>NOT(ISERROR(SEARCH("Medio",CK185)))</formula>
    </cfRule>
    <cfRule type="containsText" dxfId="129" priority="137" operator="containsText" text="Satisfactorio">
      <formula>NOT(ISERROR(SEARCH("Satisfactorio",CK185)))</formula>
    </cfRule>
  </conditionalFormatting>
  <conditionalFormatting sqref="CK186">
    <cfRule type="containsText" dxfId="128" priority="132" operator="containsText" text="Satisfactorio">
      <formula>NOT(ISERROR(SEARCH("Satisfactorio",CK186)))</formula>
    </cfRule>
    <cfRule type="containsText" dxfId="127" priority="133" operator="containsText" text="Medio">
      <formula>NOT(ISERROR(SEARCH("Medio",CK186)))</formula>
    </cfRule>
    <cfRule type="containsText" dxfId="126" priority="134" operator="containsText" text="Satisfactorio">
      <formula>NOT(ISERROR(SEARCH("Satisfactorio",CK186)))</formula>
    </cfRule>
  </conditionalFormatting>
  <conditionalFormatting sqref="CK187">
    <cfRule type="containsText" dxfId="125" priority="129" operator="containsText" text="Satisfactorio">
      <formula>NOT(ISERROR(SEARCH("Satisfactorio",CK187)))</formula>
    </cfRule>
    <cfRule type="containsText" dxfId="124" priority="130" operator="containsText" text="Medio">
      <formula>NOT(ISERROR(SEARCH("Medio",CK187)))</formula>
    </cfRule>
    <cfRule type="containsText" dxfId="123" priority="131" operator="containsText" text="Satisfactorio">
      <formula>NOT(ISERROR(SEARCH("Satisfactorio",CK187)))</formula>
    </cfRule>
  </conditionalFormatting>
  <conditionalFormatting sqref="CK188">
    <cfRule type="containsText" dxfId="122" priority="126" operator="containsText" text="Satisfactorio">
      <formula>NOT(ISERROR(SEARCH("Satisfactorio",CK188)))</formula>
    </cfRule>
    <cfRule type="containsText" dxfId="121" priority="127" operator="containsText" text="Medio">
      <formula>NOT(ISERROR(SEARCH("Medio",CK188)))</formula>
    </cfRule>
    <cfRule type="containsText" dxfId="120" priority="128" operator="containsText" text="Satisfactorio">
      <formula>NOT(ISERROR(SEARCH("Satisfactorio",CK188)))</formula>
    </cfRule>
  </conditionalFormatting>
  <conditionalFormatting sqref="CK189">
    <cfRule type="containsText" dxfId="119" priority="123" operator="containsText" text="Satisfactorio">
      <formula>NOT(ISERROR(SEARCH("Satisfactorio",CK189)))</formula>
    </cfRule>
    <cfRule type="containsText" dxfId="118" priority="124" operator="containsText" text="Medio">
      <formula>NOT(ISERROR(SEARCH("Medio",CK189)))</formula>
    </cfRule>
    <cfRule type="containsText" dxfId="117" priority="125" operator="containsText" text="Satisfactorio">
      <formula>NOT(ISERROR(SEARCH("Satisfactorio",CK189)))</formula>
    </cfRule>
  </conditionalFormatting>
  <conditionalFormatting sqref="CK190">
    <cfRule type="containsText" dxfId="116" priority="120" operator="containsText" text="Satisfactorio">
      <formula>NOT(ISERROR(SEARCH("Satisfactorio",CK190)))</formula>
    </cfRule>
    <cfRule type="containsText" dxfId="115" priority="121" operator="containsText" text="Medio">
      <formula>NOT(ISERROR(SEARCH("Medio",CK190)))</formula>
    </cfRule>
    <cfRule type="containsText" dxfId="114" priority="122" operator="containsText" text="Satisfactorio">
      <formula>NOT(ISERROR(SEARCH("Satisfactorio",CK190)))</formula>
    </cfRule>
  </conditionalFormatting>
  <conditionalFormatting sqref="CK191">
    <cfRule type="containsText" dxfId="113" priority="117" operator="containsText" text="Satisfactorio">
      <formula>NOT(ISERROR(SEARCH("Satisfactorio",CK191)))</formula>
    </cfRule>
    <cfRule type="containsText" dxfId="112" priority="118" operator="containsText" text="Medio">
      <formula>NOT(ISERROR(SEARCH("Medio",CK191)))</formula>
    </cfRule>
    <cfRule type="containsText" dxfId="111" priority="119" operator="containsText" text="Satisfactorio">
      <formula>NOT(ISERROR(SEARCH("Satisfactorio",CK191)))</formula>
    </cfRule>
  </conditionalFormatting>
  <conditionalFormatting sqref="CK192">
    <cfRule type="containsText" dxfId="110" priority="114" operator="containsText" text="Satisfactorio">
      <formula>NOT(ISERROR(SEARCH("Satisfactorio",CK192)))</formula>
    </cfRule>
    <cfRule type="containsText" dxfId="109" priority="115" operator="containsText" text="Medio">
      <formula>NOT(ISERROR(SEARCH("Medio",CK192)))</formula>
    </cfRule>
    <cfRule type="containsText" dxfId="108" priority="116" operator="containsText" text="Satisfactorio">
      <formula>NOT(ISERROR(SEARCH("Satisfactorio",CK192)))</formula>
    </cfRule>
  </conditionalFormatting>
  <conditionalFormatting sqref="CL42:CL43">
    <cfRule type="containsText" dxfId="107" priority="111" operator="containsText" text="Satisfactorio">
      <formula>NOT(ISERROR(SEARCH("Satisfactorio",CL42)))</formula>
    </cfRule>
    <cfRule type="containsText" dxfId="106" priority="112" operator="containsText" text="Medio">
      <formula>NOT(ISERROR(SEARCH("Medio",CL42)))</formula>
    </cfRule>
    <cfRule type="containsText" dxfId="105" priority="113" operator="containsText" text="Satisfactorio">
      <formula>NOT(ISERROR(SEARCH("Satisfactorio",CL42)))</formula>
    </cfRule>
  </conditionalFormatting>
  <conditionalFormatting sqref="CL44:CL49">
    <cfRule type="containsText" dxfId="104" priority="108" operator="containsText" text="Satisfactorio">
      <formula>NOT(ISERROR(SEARCH("Satisfactorio",CL44)))</formula>
    </cfRule>
    <cfRule type="containsText" dxfId="103" priority="109" operator="containsText" text="Medio">
      <formula>NOT(ISERROR(SEARCH("Medio",CL44)))</formula>
    </cfRule>
    <cfRule type="containsText" dxfId="102" priority="110" operator="containsText" text="Satisfactorio">
      <formula>NOT(ISERROR(SEARCH("Satisfactorio",CL44)))</formula>
    </cfRule>
  </conditionalFormatting>
  <conditionalFormatting sqref="CL166">
    <cfRule type="containsText" dxfId="101" priority="102" operator="containsText" text="Satisfactorio">
      <formula>NOT(ISERROR(SEARCH("Satisfactorio",CL166)))</formula>
    </cfRule>
    <cfRule type="containsText" dxfId="100" priority="103" operator="containsText" text="Medio">
      <formula>NOT(ISERROR(SEARCH("Medio",CL166)))</formula>
    </cfRule>
    <cfRule type="containsText" dxfId="99" priority="104" operator="containsText" text="Satisfactorio">
      <formula>NOT(ISERROR(SEARCH("Satisfactorio",CL166)))</formula>
    </cfRule>
  </conditionalFormatting>
  <conditionalFormatting sqref="CL167">
    <cfRule type="containsText" dxfId="98" priority="99" operator="containsText" text="Satisfactorio">
      <formula>NOT(ISERROR(SEARCH("Satisfactorio",CL167)))</formula>
    </cfRule>
    <cfRule type="containsText" dxfId="97" priority="100" operator="containsText" text="Medio">
      <formula>NOT(ISERROR(SEARCH("Medio",CL167)))</formula>
    </cfRule>
    <cfRule type="containsText" dxfId="96" priority="101" operator="containsText" text="Satisfactorio">
      <formula>NOT(ISERROR(SEARCH("Satisfactorio",CL167)))</formula>
    </cfRule>
  </conditionalFormatting>
  <conditionalFormatting sqref="CL169">
    <cfRule type="containsText" dxfId="95" priority="96" operator="containsText" text="Satisfactorio">
      <formula>NOT(ISERROR(SEARCH("Satisfactorio",CL169)))</formula>
    </cfRule>
    <cfRule type="containsText" dxfId="94" priority="97" operator="containsText" text="Medio">
      <formula>NOT(ISERROR(SEARCH("Medio",CL169)))</formula>
    </cfRule>
    <cfRule type="containsText" dxfId="93" priority="98" operator="containsText" text="Satisfactorio">
      <formula>NOT(ISERROR(SEARCH("Satisfactorio",CL169)))</formula>
    </cfRule>
  </conditionalFormatting>
  <conditionalFormatting sqref="CL170">
    <cfRule type="containsText" dxfId="92" priority="93" operator="containsText" text="Satisfactorio">
      <formula>NOT(ISERROR(SEARCH("Satisfactorio",CL170)))</formula>
    </cfRule>
    <cfRule type="containsText" dxfId="91" priority="94" operator="containsText" text="Medio">
      <formula>NOT(ISERROR(SEARCH("Medio",CL170)))</formula>
    </cfRule>
    <cfRule type="containsText" dxfId="90" priority="95" operator="containsText" text="Satisfactorio">
      <formula>NOT(ISERROR(SEARCH("Satisfactorio",CL170)))</formula>
    </cfRule>
  </conditionalFormatting>
  <conditionalFormatting sqref="CL172">
    <cfRule type="containsText" dxfId="89" priority="90" operator="containsText" text="Satisfactorio">
      <formula>NOT(ISERROR(SEARCH("Satisfactorio",CL172)))</formula>
    </cfRule>
    <cfRule type="containsText" dxfId="88" priority="91" operator="containsText" text="Medio">
      <formula>NOT(ISERROR(SEARCH("Medio",CL172)))</formula>
    </cfRule>
    <cfRule type="containsText" dxfId="87" priority="92" operator="containsText" text="Satisfactorio">
      <formula>NOT(ISERROR(SEARCH("Satisfactorio",CL172)))</formula>
    </cfRule>
  </conditionalFormatting>
  <conditionalFormatting sqref="CL173">
    <cfRule type="containsText" dxfId="86" priority="87" operator="containsText" text="Satisfactorio">
      <formula>NOT(ISERROR(SEARCH("Satisfactorio",CL173)))</formula>
    </cfRule>
    <cfRule type="containsText" dxfId="85" priority="88" operator="containsText" text="Medio">
      <formula>NOT(ISERROR(SEARCH("Medio",CL173)))</formula>
    </cfRule>
    <cfRule type="containsText" dxfId="84" priority="89" operator="containsText" text="Satisfactorio">
      <formula>NOT(ISERROR(SEARCH("Satisfactorio",CL173)))</formula>
    </cfRule>
  </conditionalFormatting>
  <conditionalFormatting sqref="CL174">
    <cfRule type="containsText" dxfId="83" priority="84" operator="containsText" text="Satisfactorio">
      <formula>NOT(ISERROR(SEARCH("Satisfactorio",CL174)))</formula>
    </cfRule>
    <cfRule type="containsText" dxfId="82" priority="85" operator="containsText" text="Medio">
      <formula>NOT(ISERROR(SEARCH("Medio",CL174)))</formula>
    </cfRule>
    <cfRule type="containsText" dxfId="81" priority="86" operator="containsText" text="Satisfactorio">
      <formula>NOT(ISERROR(SEARCH("Satisfactorio",CL174)))</formula>
    </cfRule>
  </conditionalFormatting>
  <conditionalFormatting sqref="CL175">
    <cfRule type="containsText" dxfId="80" priority="81" operator="containsText" text="Satisfactorio">
      <formula>NOT(ISERROR(SEARCH("Satisfactorio",CL175)))</formula>
    </cfRule>
    <cfRule type="containsText" dxfId="79" priority="82" operator="containsText" text="Medio">
      <formula>NOT(ISERROR(SEARCH("Medio",CL175)))</formula>
    </cfRule>
    <cfRule type="containsText" dxfId="78" priority="83" operator="containsText" text="Satisfactorio">
      <formula>NOT(ISERROR(SEARCH("Satisfactorio",CL175)))</formula>
    </cfRule>
  </conditionalFormatting>
  <conditionalFormatting sqref="CL176">
    <cfRule type="containsText" dxfId="77" priority="78" operator="containsText" text="Satisfactorio">
      <formula>NOT(ISERROR(SEARCH("Satisfactorio",CL176)))</formula>
    </cfRule>
    <cfRule type="containsText" dxfId="76" priority="79" operator="containsText" text="Medio">
      <formula>NOT(ISERROR(SEARCH("Medio",CL176)))</formula>
    </cfRule>
    <cfRule type="containsText" dxfId="75" priority="80" operator="containsText" text="Satisfactorio">
      <formula>NOT(ISERROR(SEARCH("Satisfactorio",CL176)))</formula>
    </cfRule>
  </conditionalFormatting>
  <conditionalFormatting sqref="CL177">
    <cfRule type="containsText" dxfId="74" priority="75" operator="containsText" text="Satisfactorio">
      <formula>NOT(ISERROR(SEARCH("Satisfactorio",CL177)))</formula>
    </cfRule>
    <cfRule type="containsText" dxfId="73" priority="76" operator="containsText" text="Medio">
      <formula>NOT(ISERROR(SEARCH("Medio",CL177)))</formula>
    </cfRule>
    <cfRule type="containsText" dxfId="72" priority="77" operator="containsText" text="Satisfactorio">
      <formula>NOT(ISERROR(SEARCH("Satisfactorio",CL177)))</formula>
    </cfRule>
  </conditionalFormatting>
  <conditionalFormatting sqref="CL182">
    <cfRule type="containsText" dxfId="71" priority="72" operator="containsText" text="Satisfactorio">
      <formula>NOT(ISERROR(SEARCH("Satisfactorio",CL182)))</formula>
    </cfRule>
    <cfRule type="containsText" dxfId="70" priority="73" operator="containsText" text="Medio">
      <formula>NOT(ISERROR(SEARCH("Medio",CL182)))</formula>
    </cfRule>
    <cfRule type="containsText" dxfId="69" priority="74" operator="containsText" text="Satisfactorio">
      <formula>NOT(ISERROR(SEARCH("Satisfactorio",CL182)))</formula>
    </cfRule>
  </conditionalFormatting>
  <conditionalFormatting sqref="CL28">
    <cfRule type="containsText" dxfId="68" priority="69" operator="containsText" text="Satisfactorio">
      <formula>NOT(ISERROR(SEARCH("Satisfactorio",CL28)))</formula>
    </cfRule>
    <cfRule type="containsText" dxfId="67" priority="70" operator="containsText" text="Medio">
      <formula>NOT(ISERROR(SEARCH("Medio",CL28)))</formula>
    </cfRule>
    <cfRule type="containsText" dxfId="66" priority="71" operator="containsText" text="Satisfactorio">
      <formula>NOT(ISERROR(SEARCH("Satisfactorio",CL28)))</formula>
    </cfRule>
  </conditionalFormatting>
  <conditionalFormatting sqref="CL50">
    <cfRule type="containsText" dxfId="65" priority="66" operator="containsText" text="Satisfactorio">
      <formula>NOT(ISERROR(SEARCH("Satisfactorio",CL50)))</formula>
    </cfRule>
    <cfRule type="containsText" dxfId="64" priority="67" operator="containsText" text="Medio">
      <formula>NOT(ISERROR(SEARCH("Medio",CL50)))</formula>
    </cfRule>
    <cfRule type="containsText" dxfId="63" priority="68" operator="containsText" text="Satisfactorio">
      <formula>NOT(ISERROR(SEARCH("Satisfactorio",CL50)))</formula>
    </cfRule>
    <cfRule type="colorScale" priority="64">
      <colorScale>
        <cfvo type="percent" val="0"/>
        <cfvo type="max"/>
        <color rgb="FFFF7128"/>
        <color rgb="FFFFEF9C"/>
      </colorScale>
    </cfRule>
  </conditionalFormatting>
  <conditionalFormatting sqref="CK78">
    <cfRule type="containsText" dxfId="62" priority="61" operator="containsText" text="Satisfactorio">
      <formula>NOT(ISERROR(SEARCH("Satisfactorio",CK78)))</formula>
    </cfRule>
    <cfRule type="containsText" dxfId="61" priority="62" operator="containsText" text="Medio">
      <formula>NOT(ISERROR(SEARCH("Medio",CK78)))</formula>
    </cfRule>
    <cfRule type="containsText" dxfId="60" priority="63" operator="containsText" text="Satisfactorio">
      <formula>NOT(ISERROR(SEARCH("Satisfactorio",CK78)))</formula>
    </cfRule>
  </conditionalFormatting>
  <conditionalFormatting sqref="CK79">
    <cfRule type="containsText" dxfId="59" priority="58" operator="containsText" text="Satisfactorio">
      <formula>NOT(ISERROR(SEARCH("Satisfactorio",CK79)))</formula>
    </cfRule>
    <cfRule type="containsText" dxfId="58" priority="59" operator="containsText" text="Medio">
      <formula>NOT(ISERROR(SEARCH("Medio",CK79)))</formula>
    </cfRule>
    <cfRule type="containsText" dxfId="57" priority="60" operator="containsText" text="Satisfactorio">
      <formula>NOT(ISERROR(SEARCH("Satisfactorio",CK79)))</formula>
    </cfRule>
  </conditionalFormatting>
  <conditionalFormatting sqref="CK80">
    <cfRule type="containsText" dxfId="56" priority="55" operator="containsText" text="Satisfactorio">
      <formula>NOT(ISERROR(SEARCH("Satisfactorio",CK80)))</formula>
    </cfRule>
    <cfRule type="containsText" dxfId="55" priority="56" operator="containsText" text="Medio">
      <formula>NOT(ISERROR(SEARCH("Medio",CK80)))</formula>
    </cfRule>
    <cfRule type="containsText" dxfId="54" priority="57" operator="containsText" text="Satisfactorio">
      <formula>NOT(ISERROR(SEARCH("Satisfactorio",CK80)))</formula>
    </cfRule>
  </conditionalFormatting>
  <conditionalFormatting sqref="CK81">
    <cfRule type="containsText" dxfId="53" priority="52" operator="containsText" text="Satisfactorio">
      <formula>NOT(ISERROR(SEARCH("Satisfactorio",CK81)))</formula>
    </cfRule>
    <cfRule type="containsText" dxfId="52" priority="53" operator="containsText" text="Medio">
      <formula>NOT(ISERROR(SEARCH("Medio",CK81)))</formula>
    </cfRule>
    <cfRule type="containsText" dxfId="51" priority="54" operator="containsText" text="Satisfactorio">
      <formula>NOT(ISERROR(SEARCH("Satisfactorio",CK81)))</formula>
    </cfRule>
  </conditionalFormatting>
  <conditionalFormatting sqref="CK82">
    <cfRule type="containsText" dxfId="50" priority="49" operator="containsText" text="Satisfactorio">
      <formula>NOT(ISERROR(SEARCH("Satisfactorio",CK82)))</formula>
    </cfRule>
    <cfRule type="containsText" dxfId="49" priority="50" operator="containsText" text="Medio">
      <formula>NOT(ISERROR(SEARCH("Medio",CK82)))</formula>
    </cfRule>
    <cfRule type="containsText" dxfId="48" priority="51" operator="containsText" text="Satisfactorio">
      <formula>NOT(ISERROR(SEARCH("Satisfactorio",CK82)))</formula>
    </cfRule>
  </conditionalFormatting>
  <conditionalFormatting sqref="CK83">
    <cfRule type="containsText" dxfId="47" priority="46" operator="containsText" text="Satisfactorio">
      <formula>NOT(ISERROR(SEARCH("Satisfactorio",CK83)))</formula>
    </cfRule>
    <cfRule type="containsText" dxfId="46" priority="47" operator="containsText" text="Medio">
      <formula>NOT(ISERROR(SEARCH("Medio",CK83)))</formula>
    </cfRule>
    <cfRule type="containsText" dxfId="45" priority="48" operator="containsText" text="Satisfactorio">
      <formula>NOT(ISERROR(SEARCH("Satisfactorio",CK83)))</formula>
    </cfRule>
  </conditionalFormatting>
  <conditionalFormatting sqref="CK84">
    <cfRule type="containsText" dxfId="44" priority="43" operator="containsText" text="Satisfactorio">
      <formula>NOT(ISERROR(SEARCH("Satisfactorio",CK84)))</formula>
    </cfRule>
    <cfRule type="containsText" dxfId="43" priority="44" operator="containsText" text="Medio">
      <formula>NOT(ISERROR(SEARCH("Medio",CK84)))</formula>
    </cfRule>
    <cfRule type="containsText" dxfId="42" priority="45" operator="containsText" text="Satisfactorio">
      <formula>NOT(ISERROR(SEARCH("Satisfactorio",CK84)))</formula>
    </cfRule>
  </conditionalFormatting>
  <conditionalFormatting sqref="CK85">
    <cfRule type="containsText" dxfId="41" priority="40" operator="containsText" text="Satisfactorio">
      <formula>NOT(ISERROR(SEARCH("Satisfactorio",CK85)))</formula>
    </cfRule>
    <cfRule type="containsText" dxfId="40" priority="41" operator="containsText" text="Medio">
      <formula>NOT(ISERROR(SEARCH("Medio",CK85)))</formula>
    </cfRule>
    <cfRule type="containsText" dxfId="39" priority="42" operator="containsText" text="Satisfactorio">
      <formula>NOT(ISERROR(SEARCH("Satisfactorio",CK85)))</formula>
    </cfRule>
  </conditionalFormatting>
  <conditionalFormatting sqref="CK86">
    <cfRule type="containsText" dxfId="38" priority="37" operator="containsText" text="Satisfactorio">
      <formula>NOT(ISERROR(SEARCH("Satisfactorio",CK86)))</formula>
    </cfRule>
    <cfRule type="containsText" dxfId="37" priority="38" operator="containsText" text="Medio">
      <formula>NOT(ISERROR(SEARCH("Medio",CK86)))</formula>
    </cfRule>
    <cfRule type="containsText" dxfId="36" priority="39" operator="containsText" text="Satisfactorio">
      <formula>NOT(ISERROR(SEARCH("Satisfactorio",CK86)))</formula>
    </cfRule>
  </conditionalFormatting>
  <conditionalFormatting sqref="CK87">
    <cfRule type="containsText" dxfId="35" priority="34" operator="containsText" text="Satisfactorio">
      <formula>NOT(ISERROR(SEARCH("Satisfactorio",CK87)))</formula>
    </cfRule>
    <cfRule type="containsText" dxfId="34" priority="35" operator="containsText" text="Medio">
      <formula>NOT(ISERROR(SEARCH("Medio",CK87)))</formula>
    </cfRule>
    <cfRule type="containsText" dxfId="33" priority="36" operator="containsText" text="Satisfactorio">
      <formula>NOT(ISERROR(SEARCH("Satisfactorio",CK87)))</formula>
    </cfRule>
  </conditionalFormatting>
  <conditionalFormatting sqref="CK88">
    <cfRule type="containsText" dxfId="32" priority="31" operator="containsText" text="Satisfactorio">
      <formula>NOT(ISERROR(SEARCH("Satisfactorio",CK88)))</formula>
    </cfRule>
    <cfRule type="containsText" dxfId="31" priority="32" operator="containsText" text="Medio">
      <formula>NOT(ISERROR(SEARCH("Medio",CK88)))</formula>
    </cfRule>
    <cfRule type="containsText" dxfId="30" priority="33" operator="containsText" text="Satisfactorio">
      <formula>NOT(ISERROR(SEARCH("Satisfactorio",CK88)))</formula>
    </cfRule>
  </conditionalFormatting>
  <conditionalFormatting sqref="CK89">
    <cfRule type="containsText" dxfId="29" priority="28" operator="containsText" text="Satisfactorio">
      <formula>NOT(ISERROR(SEARCH("Satisfactorio",CK89)))</formula>
    </cfRule>
    <cfRule type="containsText" dxfId="28" priority="29" operator="containsText" text="Medio">
      <formula>NOT(ISERROR(SEARCH("Medio",CK89)))</formula>
    </cfRule>
    <cfRule type="containsText" dxfId="27" priority="30" operator="containsText" text="Satisfactorio">
      <formula>NOT(ISERROR(SEARCH("Satisfactorio",CK89)))</formula>
    </cfRule>
  </conditionalFormatting>
  <conditionalFormatting sqref="CK90">
    <cfRule type="containsText" dxfId="26" priority="25" operator="containsText" text="Satisfactorio">
      <formula>NOT(ISERROR(SEARCH("Satisfactorio",CK90)))</formula>
    </cfRule>
    <cfRule type="containsText" dxfId="25" priority="26" operator="containsText" text="Medio">
      <formula>NOT(ISERROR(SEARCH("Medio",CK90)))</formula>
    </cfRule>
    <cfRule type="containsText" dxfId="24" priority="27" operator="containsText" text="Satisfactorio">
      <formula>NOT(ISERROR(SEARCH("Satisfactorio",CK90)))</formula>
    </cfRule>
  </conditionalFormatting>
  <conditionalFormatting sqref="CK91">
    <cfRule type="containsText" dxfId="23" priority="22" operator="containsText" text="Satisfactorio">
      <formula>NOT(ISERROR(SEARCH("Satisfactorio",CK91)))</formula>
    </cfRule>
    <cfRule type="containsText" dxfId="22" priority="23" operator="containsText" text="Medio">
      <formula>NOT(ISERROR(SEARCH("Medio",CK91)))</formula>
    </cfRule>
    <cfRule type="containsText" dxfId="21" priority="24" operator="containsText" text="Satisfactorio">
      <formula>NOT(ISERROR(SEARCH("Satisfactorio",CK91)))</formula>
    </cfRule>
  </conditionalFormatting>
  <conditionalFormatting sqref="CK92">
    <cfRule type="containsText" dxfId="20" priority="19" operator="containsText" text="Satisfactorio">
      <formula>NOT(ISERROR(SEARCH("Satisfactorio",CK92)))</formula>
    </cfRule>
    <cfRule type="containsText" dxfId="19" priority="20" operator="containsText" text="Medio">
      <formula>NOT(ISERROR(SEARCH("Medio",CK92)))</formula>
    </cfRule>
    <cfRule type="containsText" dxfId="18" priority="21" operator="containsText" text="Satisfactorio">
      <formula>NOT(ISERROR(SEARCH("Satisfactorio",CK92)))</formula>
    </cfRule>
  </conditionalFormatting>
  <conditionalFormatting sqref="CK93">
    <cfRule type="containsText" dxfId="17" priority="16" operator="containsText" text="Satisfactorio">
      <formula>NOT(ISERROR(SEARCH("Satisfactorio",CK93)))</formula>
    </cfRule>
    <cfRule type="containsText" dxfId="16" priority="17" operator="containsText" text="Medio">
      <formula>NOT(ISERROR(SEARCH("Medio",CK93)))</formula>
    </cfRule>
    <cfRule type="containsText" dxfId="15" priority="18" operator="containsText" text="Satisfactorio">
      <formula>NOT(ISERROR(SEARCH("Satisfactorio",CK93)))</formula>
    </cfRule>
  </conditionalFormatting>
  <conditionalFormatting sqref="CK94">
    <cfRule type="containsText" dxfId="14" priority="13" operator="containsText" text="Satisfactorio">
      <formula>NOT(ISERROR(SEARCH("Satisfactorio",CK94)))</formula>
    </cfRule>
    <cfRule type="containsText" dxfId="13" priority="14" operator="containsText" text="Medio">
      <formula>NOT(ISERROR(SEARCH("Medio",CK94)))</formula>
    </cfRule>
    <cfRule type="containsText" dxfId="12" priority="15" operator="containsText" text="Satisfactorio">
      <formula>NOT(ISERROR(SEARCH("Satisfactorio",CK94)))</formula>
    </cfRule>
  </conditionalFormatting>
  <conditionalFormatting sqref="CK95">
    <cfRule type="containsText" dxfId="11" priority="10" operator="containsText" text="Satisfactorio">
      <formula>NOT(ISERROR(SEARCH("Satisfactorio",CK95)))</formula>
    </cfRule>
    <cfRule type="containsText" dxfId="10" priority="11" operator="containsText" text="Medio">
      <formula>NOT(ISERROR(SEARCH("Medio",CK95)))</formula>
    </cfRule>
    <cfRule type="containsText" dxfId="9" priority="12" operator="containsText" text="Satisfactorio">
      <formula>NOT(ISERROR(SEARCH("Satisfactorio",CK95)))</formula>
    </cfRule>
  </conditionalFormatting>
  <conditionalFormatting sqref="CK96">
    <cfRule type="containsText" dxfId="8" priority="7" operator="containsText" text="Satisfactorio">
      <formula>NOT(ISERROR(SEARCH("Satisfactorio",CK96)))</formula>
    </cfRule>
    <cfRule type="containsText" dxfId="7" priority="8" operator="containsText" text="Medio">
      <formula>NOT(ISERROR(SEARCH("Medio",CK96)))</formula>
    </cfRule>
    <cfRule type="containsText" dxfId="6" priority="9" operator="containsText" text="Satisfactorio">
      <formula>NOT(ISERROR(SEARCH("Satisfactorio",CK96)))</formula>
    </cfRule>
  </conditionalFormatting>
  <conditionalFormatting sqref="CK97">
    <cfRule type="containsText" dxfId="5" priority="4" operator="containsText" text="Satisfactorio">
      <formula>NOT(ISERROR(SEARCH("Satisfactorio",CK97)))</formula>
    </cfRule>
    <cfRule type="containsText" dxfId="4" priority="5" operator="containsText" text="Medio">
      <formula>NOT(ISERROR(SEARCH("Medio",CK97)))</formula>
    </cfRule>
    <cfRule type="containsText" dxfId="3" priority="6" operator="containsText" text="Satisfactorio">
      <formula>NOT(ISERROR(SEARCH("Satisfactorio",CK97)))</formula>
    </cfRule>
  </conditionalFormatting>
  <conditionalFormatting sqref="CK98">
    <cfRule type="containsText" dxfId="2" priority="1" operator="containsText" text="Satisfactorio">
      <formula>NOT(ISERROR(SEARCH("Satisfactorio",CK98)))</formula>
    </cfRule>
    <cfRule type="containsText" dxfId="1" priority="2" operator="containsText" text="Medio">
      <formula>NOT(ISERROR(SEARCH("Medio",CK98)))</formula>
    </cfRule>
    <cfRule type="containsText" dxfId="0" priority="3" operator="containsText" text="Satisfactorio">
      <formula>NOT(ISERROR(SEARCH("Satisfactorio",CK98)))</formula>
    </cfRule>
  </conditionalFormatting>
  <dataValidations count="2">
    <dataValidation type="list" allowBlank="1" showInputMessage="1" showErrorMessage="1" sqref="D8:D9 D166:D192 D19:D22 D231:D232" xr:uid="{00000000-0002-0000-0000-000000000000}">
      <formula1>$L$3:$L$18</formula1>
    </dataValidation>
    <dataValidation type="list" allowBlank="1" showInputMessage="1" showErrorMessage="1" sqref="D113:D116" xr:uid="{00000000-0002-0000-0000-000001000000}">
      <formula1>INDIRECT($B113)</formula1>
    </dataValidation>
  </dataValidations>
  <hyperlinks>
    <hyperlink ref="AZ8" r:id="rId1" display="https://www.dane.gov.co/index.php/servicios-al-ciudadano/servicios-informacion/serie-notas-estadisticas" xr:uid="{00000000-0004-0000-0000-000000000000}"/>
    <hyperlink ref="AZ224" r:id="rId2" xr:uid="{00000000-0004-0000-0000-000001000000}"/>
    <hyperlink ref="AZ232" r:id="rId3" xr:uid="{00000000-0004-0000-0000-000002000000}"/>
    <hyperlink ref="AZ231" r:id="rId4" xr:uid="{00000000-0004-0000-0000-000003000000}"/>
    <hyperlink ref="AZ230" r:id="rId5" xr:uid="{00000000-0004-0000-0000-000004000000}"/>
    <hyperlink ref="AZ229" r:id="rId6" xr:uid="{00000000-0004-0000-0000-000005000000}"/>
    <hyperlink ref="BM224" r:id="rId7" xr:uid="{00000000-0004-0000-0000-000006000000}"/>
    <hyperlink ref="BM229" r:id="rId8" xr:uid="{00000000-0004-0000-0000-000007000000}"/>
    <hyperlink ref="BM230" r:id="rId9" xr:uid="{00000000-0004-0000-0000-000008000000}"/>
    <hyperlink ref="BM232" r:id="rId10" xr:uid="{00000000-0004-0000-0000-000009000000}"/>
    <hyperlink ref="BM231" r:id="rId11" xr:uid="{00000000-0004-0000-0000-00000A000000}"/>
    <hyperlink ref="BM164" r:id="rId12" xr:uid="{00000000-0004-0000-0000-00000B000000}"/>
    <hyperlink ref="BM158" r:id="rId13" xr:uid="{00000000-0004-0000-0000-00000C000000}"/>
    <hyperlink ref="BM55" r:id="rId14" display="https://danegovco.sharepoint.com/sites/PlanesInstitucionales-MetasHisttricasporrea2018-2022/Documentos%20compartidos/Forms/AllItems.aspx?csf=1&amp;web=1&amp;e=jYQ7mB&amp;cid=ae9cea0a%2D58ee%2D4bdc%2D9dac%2D7fb9b6975556&amp;FolderCTID=0x01200068B652A970EA5247877AFDBA525B8505&amp;id=%2Fsites%2FPlanesInstitucionales%2DMetasHisttricasporrea2018%2D2022%2FDocumentos%20compartidos%2FOPLAN%2FEvidencias%20Planes%20Institucionales%202023%2FPAI%2FOPLAN%5F1&amp;viewid=4898ae3e%2D639a%2D41ac%2Db718%2D8f47bbb2b81e" xr:uid="{00000000-0004-0000-0000-00000D000000}"/>
    <hyperlink ref="BM157" r:id="rId15" xr:uid="{00000000-0004-0000-0000-00000E000000}"/>
    <hyperlink ref="BZ55" r:id="rId16" display="https://danegovco.sharepoint.com/sites/PlanesInstitucionales-MetasHisttricasporrea2018-2022/Documentos%20compartidos/Forms/AllItems.aspx?id=%2Fsites%2FPlanesInstitucionales%2DMetasHisttricasporrea2018%2D2022%2FDocumentos%20compartidos%2FOPLAN%2FEvidencias%20Planes%20Institucionales%202023%2FPAI%2FOPLAN%5F1&amp;viewid=4898ae3e%2D639a%2D41ac%2Db718%2D8f47bbb2b81e" xr:uid="{00000000-0004-0000-0000-00000F000000}"/>
    <hyperlink ref="BZ230" r:id="rId17" xr:uid="{00000000-0004-0000-0000-000010000000}"/>
    <hyperlink ref="BZ231" r:id="rId18" xr:uid="{00000000-0004-0000-0000-000011000000}"/>
    <hyperlink ref="BZ232" r:id="rId19" xr:uid="{00000000-0004-0000-0000-000012000000}"/>
    <hyperlink ref="BZ229" r:id="rId20" xr:uid="{00000000-0004-0000-0000-000013000000}"/>
    <hyperlink ref="BZ224:BZ228" r:id="rId21" display="https://www.dane.gov.co/files/operaciones/FIVI/bol-FIVI-IIItrim2023.pdf" xr:uid="{00000000-0004-0000-0000-000014000000}"/>
  </hyperlinks>
  <pageMargins left="0.7" right="0.7" top="0.75" bottom="0.75" header="0.3" footer="0.3"/>
  <pageSetup paperSize="9" scale="18" orientation="portrait" horizontalDpi="300" verticalDpi="300" r:id="rId22"/>
  <drawing r:id="rId2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'C:\Users\Usuario\Downloads\[Formato-de-seguimiento_Plan-de-Acción-2023VF (1).xlsx]LISTA'!#REF!</xm:f>
          </x14:formula1>
          <xm:sqref>F8:F234 I8:I234 M8:M234 P8:P234 AC8:AE234 B8 B11:B234 C8:C234 D233:D234 D10:D15 D229:D230 D68:D112 D117:D165 D23:D66 D193 D18 D212 D224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C707F0CF4A1E4D86321C7A4B355333" ma:contentTypeVersion="18" ma:contentTypeDescription="Create a new document." ma:contentTypeScope="" ma:versionID="01e10552d289c41531a2f284632a2b4c">
  <xsd:schema xmlns:xsd="http://www.w3.org/2001/XMLSchema" xmlns:xs="http://www.w3.org/2001/XMLSchema" xmlns:p="http://schemas.microsoft.com/office/2006/metadata/properties" xmlns:ns3="9f9f5d71-67af-47eb-bd11-b673cc82c774" xmlns:ns4="69ba6d87-d459-4cbb-ba6f-8c8884003ad3" targetNamespace="http://schemas.microsoft.com/office/2006/metadata/properties" ma:root="true" ma:fieldsID="000ced549a51b6e17a5b3473b647f051" ns3:_="" ns4:_="">
    <xsd:import namespace="9f9f5d71-67af-47eb-bd11-b673cc82c774"/>
    <xsd:import namespace="69ba6d87-d459-4cbb-ba6f-8c8884003ad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9f5d71-67af-47eb-bd11-b673cc82c7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ba6d87-d459-4cbb-ba6f-8c8884003a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f9f5d71-67af-47eb-bd11-b673cc82c77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9D30A3-3F9A-40E6-9302-72615A798C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9f5d71-67af-47eb-bd11-b673cc82c774"/>
    <ds:schemaRef ds:uri="69ba6d87-d459-4cbb-ba6f-8c8884003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63EEB-CEE5-434E-8FA3-39D3622CCBDA}">
  <ds:schemaRefs>
    <ds:schemaRef ds:uri="69ba6d87-d459-4cbb-ba6f-8c8884003ad3"/>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9f9f5d71-67af-47eb-bd11-b673cc82c774"/>
    <ds:schemaRef ds:uri="http://purl.org/dc/elements/1.1/"/>
  </ds:schemaRefs>
</ds:datastoreItem>
</file>

<file path=customXml/itemProps3.xml><?xml version="1.0" encoding="utf-8"?>
<ds:datastoreItem xmlns:ds="http://schemas.openxmlformats.org/officeDocument/2006/customXml" ds:itemID="{11F51EA6-1B82-4DE2-A154-75EF736B46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13</vt:i4>
      </vt:variant>
    </vt:vector>
  </HeadingPairs>
  <TitlesOfParts>
    <vt:vector size="14" baseType="lpstr">
      <vt:lpstr>PLAN DE ACCIÓN 2023</vt:lpstr>
      <vt:lpstr>_Hlk158198817</vt:lpstr>
      <vt:lpstr>_Hlk158199081</vt:lpstr>
      <vt:lpstr>_Hlk158199282</vt:lpstr>
      <vt:lpstr>_Hlk158200598</vt:lpstr>
      <vt:lpstr>_Hlk158201665</vt:lpstr>
      <vt:lpstr>_Hlk158201849</vt:lpstr>
      <vt:lpstr>_Hlk158201911</vt:lpstr>
      <vt:lpstr>_Hlk158225860</vt:lpstr>
      <vt:lpstr>_Hlk158228896</vt:lpstr>
      <vt:lpstr>_Hlk158314289</vt:lpstr>
      <vt:lpstr>_Hlk158314499</vt:lpstr>
      <vt:lpstr>_Hlk158320348</vt:lpstr>
      <vt:lpstr>_Hlk158321276</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Viviana Torres Velandia</dc:creator>
  <cp:keywords/>
  <dc:description/>
  <cp:lastModifiedBy>Angela Viviana Torres Velandia</cp:lastModifiedBy>
  <cp:revision/>
  <dcterms:created xsi:type="dcterms:W3CDTF">2024-01-22T19:17:32Z</dcterms:created>
  <dcterms:modified xsi:type="dcterms:W3CDTF">2024-04-20T01:40:56Z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0x0101000EC707F0CF4A1E4D86321C7A4B355333</vt:lpwstr>
  </property>
  <property fmtid="{D5CDD505-2E9C-101B-9397-08002B2CF9AE}" pid="3" name="MediaServiceImageTags">
    <vt:lpwstr/>
  </property>
</Properties>
</file>