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defaultThemeVersion="166925"/>
  <mc:AlternateContent xmlns:mc="http://schemas.openxmlformats.org/markup-compatibility/2006">
    <mc:Choice Requires="x15">
      <x15ac:absPath xmlns:x15ac="http://schemas.microsoft.com/office/spreadsheetml/2010/11/ac" url="D:\MRNietoJ\Desktop\Documents\2023\PLAN ACCION  I SEM 2023\FINALES\"/>
    </mc:Choice>
  </mc:AlternateContent>
  <xr:revisionPtr revIDLastSave="0" documentId="13_ncr:1_{C3A2BCB7-FFE3-4441-9A3D-C6AF8CEC107F}" xr6:coauthVersionLast="47" xr6:coauthVersionMax="47" xr10:uidLastSave="{00000000-0000-0000-0000-000000000000}"/>
  <bookViews>
    <workbookView xWindow="615" yWindow="555" windowWidth="19575" windowHeight="9825" tabRatio="641" xr2:uid="{00000000-000D-0000-FFFF-FFFF00000000}"/>
  </bookViews>
  <sheets>
    <sheet name="PLAN DE ACCIÓN 2023" sheetId="90" r:id="rId1"/>
    <sheet name="LISTA" sheetId="67" state="hidden" r:id="rId2"/>
  </sheets>
  <externalReferences>
    <externalReference r:id="rId3"/>
    <externalReference r:id="rId4"/>
    <externalReference r:id="rId5"/>
    <externalReference r:id="rId6"/>
  </externalReferences>
  <definedNames>
    <definedName name="_xlnm._FilterDatabase" localSheetId="0" hidden="1">'PLAN DE ACCIÓN 2023'!$A$7:$BK$7</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LISTA!$H$3:$H$8</definedName>
    <definedName name="CAPACITACION" localSheetId="0">#REF!</definedName>
    <definedName name="CAPACITACION">#REF!</definedName>
    <definedName name="CAPACITACIÓN" localSheetId="0">#REF!</definedName>
    <definedName name="CAPACITACIÓN">#REF!</definedName>
    <definedName name="CARACTER_SOCIO">LISTA!$E$3:$E$11</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LISTA!$Q$3:$Q$7</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LISTA!$F$3:$F$12</definedName>
    <definedName name="coordregsen" localSheetId="0">#REF!</definedName>
    <definedName name="coordregsen">#REF!</definedName>
    <definedName name="ctasnales" localSheetId="0">#REF!</definedName>
    <definedName name="ctasnales">#REF!</definedName>
    <definedName name="CUENTAS_N">LISTA!$G$3:$G$16</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LISTA!$I$3:$I$5</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LISTA!$P$3:$P$5</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LISTA!$K$3:$K$5</definedName>
    <definedName name="GESTION_DOC">LISTA!$R$3:$R$5</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LISTA!$M$3:$M$5</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OGIST">LISTA!$L$3:$L$19</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LISTA!$E$2:$R$2</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'[4]BASE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LISTA!$J$3:$J$4</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LISTA!$N$3:$N$23</definedName>
    <definedName name="T_SOCIALES">LISTA!$O$3:$O$15</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BB231" i="90" l="1"/>
  <c r="BB230" i="90"/>
  <c r="AZ231" i="90"/>
  <c r="AZ230" i="90"/>
  <c r="BB12" i="90" l="1"/>
  <c r="BB13" i="90"/>
  <c r="AZ38" i="90"/>
  <c r="AZ39" i="90"/>
  <c r="AZ36" i="90"/>
  <c r="AZ228" i="90"/>
  <c r="BA228" i="90" s="1"/>
  <c r="BB228" i="90"/>
  <c r="AZ229" i="90"/>
  <c r="BA229" i="90" s="1"/>
  <c r="BB229" i="90"/>
  <c r="BA230" i="90"/>
  <c r="BA231" i="90"/>
  <c r="AZ232" i="90"/>
  <c r="BA232" i="90" s="1"/>
  <c r="AZ233" i="90"/>
  <c r="BA233" i="90" s="1"/>
  <c r="AO69" i="90"/>
  <c r="AO68" i="90"/>
  <c r="AO67" i="90"/>
  <c r="AO66" i="90"/>
  <c r="AO64" i="90"/>
  <c r="AO65" i="90"/>
  <c r="AZ71" i="90"/>
  <c r="BA71" i="90" s="1"/>
  <c r="BB71" i="90"/>
  <c r="AZ72" i="90"/>
  <c r="BA72" i="90" s="1"/>
  <c r="BB72" i="90"/>
  <c r="AZ73" i="90"/>
  <c r="BA73" i="90" s="1"/>
  <c r="BB73" i="90"/>
  <c r="AZ74" i="90"/>
  <c r="BA74" i="90" s="1"/>
  <c r="BB74" i="90"/>
  <c r="AZ75" i="90"/>
  <c r="BA75" i="90" s="1"/>
  <c r="BB75" i="90"/>
  <c r="AO230" i="90"/>
  <c r="AO229" i="90"/>
  <c r="AO70" i="90"/>
  <c r="AM70" i="90"/>
  <c r="AN70" i="90" s="1"/>
  <c r="AO63" i="90"/>
  <c r="AW25" i="90"/>
  <c r="BB25" i="90" s="1"/>
  <c r="AW23" i="90"/>
  <c r="BB23" i="90" s="1"/>
  <c r="BB233" i="90"/>
  <c r="AO233" i="90"/>
  <c r="AM233" i="90"/>
  <c r="AN233" i="90" s="1"/>
  <c r="BB232" i="90"/>
  <c r="AO232" i="90"/>
  <c r="AM232" i="90"/>
  <c r="AN232" i="90" s="1"/>
  <c r="AO231" i="90"/>
  <c r="AM231" i="90"/>
  <c r="AN231" i="90" s="1"/>
  <c r="AM230" i="90"/>
  <c r="AN230" i="90" s="1"/>
  <c r="AM229" i="90"/>
  <c r="AN229" i="90" s="1"/>
  <c r="AO228" i="90"/>
  <c r="AM228" i="90"/>
  <c r="AN228" i="90" s="1"/>
  <c r="BB227" i="90"/>
  <c r="BB226" i="90"/>
  <c r="BB225" i="90"/>
  <c r="BB224" i="90"/>
  <c r="BB223" i="90"/>
  <c r="AZ223" i="90"/>
  <c r="BA223" i="90" s="1"/>
  <c r="AO223" i="90"/>
  <c r="AM223" i="90"/>
  <c r="AN223" i="90" s="1"/>
  <c r="BB222" i="90"/>
  <c r="BB221" i="90"/>
  <c r="BB220" i="90"/>
  <c r="BB219" i="90"/>
  <c r="BB218" i="90"/>
  <c r="BB217" i="90"/>
  <c r="BB216" i="90"/>
  <c r="BB215" i="90"/>
  <c r="BB214" i="90"/>
  <c r="BB213" i="90"/>
  <c r="BB212" i="90"/>
  <c r="BB211" i="90"/>
  <c r="AZ211" i="90"/>
  <c r="BA211" i="90" s="1"/>
  <c r="AO211" i="90"/>
  <c r="AM211" i="90"/>
  <c r="AN211" i="90" s="1"/>
  <c r="BB210" i="90"/>
  <c r="BB209" i="90"/>
  <c r="BB208" i="90"/>
  <c r="BB207" i="90"/>
  <c r="BB206" i="90"/>
  <c r="BB205" i="90"/>
  <c r="BB204" i="90"/>
  <c r="BB203" i="90"/>
  <c r="BB202" i="90"/>
  <c r="BB201" i="90"/>
  <c r="BB200" i="90"/>
  <c r="BB199" i="90"/>
  <c r="BB198" i="90"/>
  <c r="BB197" i="90"/>
  <c r="BB196" i="90"/>
  <c r="BB195" i="90"/>
  <c r="BB194" i="90"/>
  <c r="BB193" i="90"/>
  <c r="BB192" i="90"/>
  <c r="AZ192" i="90"/>
  <c r="BA192" i="90" s="1"/>
  <c r="AM192" i="90"/>
  <c r="AN192" i="90" s="1"/>
  <c r="AZ191" i="90"/>
  <c r="BA191" i="90" s="1"/>
  <c r="AZ190" i="90"/>
  <c r="BA190" i="90" s="1"/>
  <c r="AZ189" i="90"/>
  <c r="BA189" i="90" s="1"/>
  <c r="AM189" i="90"/>
  <c r="AN189" i="90" s="1"/>
  <c r="AZ188" i="90"/>
  <c r="BA188" i="90" s="1"/>
  <c r="AM188" i="90"/>
  <c r="AN188" i="90" s="1"/>
  <c r="AZ187" i="90"/>
  <c r="BA187" i="90" s="1"/>
  <c r="AZ186" i="90"/>
  <c r="BA186" i="90" s="1"/>
  <c r="AM186" i="90"/>
  <c r="AN186" i="90" s="1"/>
  <c r="AZ185" i="90"/>
  <c r="BA185" i="90" s="1"/>
  <c r="AM185" i="90"/>
  <c r="AN185" i="90" s="1"/>
  <c r="AZ184" i="90"/>
  <c r="BA184" i="90" s="1"/>
  <c r="AM184" i="90"/>
  <c r="AN184" i="90" s="1"/>
  <c r="AZ183" i="90"/>
  <c r="BA183" i="90" s="1"/>
  <c r="AZ182" i="90"/>
  <c r="BA182" i="90" s="1"/>
  <c r="AM182" i="90"/>
  <c r="AN182" i="90" s="1"/>
  <c r="AZ181" i="90"/>
  <c r="BA181" i="90" s="1"/>
  <c r="AZ180" i="90"/>
  <c r="BA180" i="90" s="1"/>
  <c r="AM180" i="90"/>
  <c r="AN180" i="90" s="1"/>
  <c r="AZ179" i="90"/>
  <c r="BA179" i="90" s="1"/>
  <c r="AM179" i="90"/>
  <c r="AN179" i="90" s="1"/>
  <c r="AZ178" i="90"/>
  <c r="BA178" i="90" s="1"/>
  <c r="AM178" i="90"/>
  <c r="AN178" i="90" s="1"/>
  <c r="AZ177" i="90"/>
  <c r="BA177" i="90" s="1"/>
  <c r="AM177" i="90"/>
  <c r="AN177" i="90" s="1"/>
  <c r="AZ176" i="90"/>
  <c r="BA176" i="90" s="1"/>
  <c r="AM176" i="90"/>
  <c r="AN176" i="90" s="1"/>
  <c r="AZ175" i="90"/>
  <c r="BA175" i="90" s="1"/>
  <c r="AZ174" i="90"/>
  <c r="BA174" i="90" s="1"/>
  <c r="AM174" i="90"/>
  <c r="AN174" i="90" s="1"/>
  <c r="AZ173" i="90"/>
  <c r="BA173" i="90" s="1"/>
  <c r="AM173" i="90"/>
  <c r="AN173" i="90" s="1"/>
  <c r="AZ172" i="90"/>
  <c r="BA172" i="90" s="1"/>
  <c r="AM172" i="90"/>
  <c r="AN172" i="90" s="1"/>
  <c r="AZ171" i="90"/>
  <c r="BA171" i="90" s="1"/>
  <c r="AZ170" i="90"/>
  <c r="BA170" i="90" s="1"/>
  <c r="AM170" i="90"/>
  <c r="AN170" i="90" s="1"/>
  <c r="AZ169" i="90"/>
  <c r="BA169" i="90" s="1"/>
  <c r="AM169" i="90"/>
  <c r="AN169" i="90" s="1"/>
  <c r="AZ168" i="90"/>
  <c r="BA168" i="90" s="1"/>
  <c r="AM168" i="90"/>
  <c r="AN168" i="90" s="1"/>
  <c r="AZ167" i="90"/>
  <c r="BA167" i="90" s="1"/>
  <c r="AZ166" i="90"/>
  <c r="BA166" i="90" s="1"/>
  <c r="AM166" i="90"/>
  <c r="AN166" i="90" s="1"/>
  <c r="AZ165" i="90"/>
  <c r="BA165" i="90" s="1"/>
  <c r="AZ164" i="90"/>
  <c r="BA164" i="90" s="1"/>
  <c r="BB163" i="90"/>
  <c r="AZ163" i="90"/>
  <c r="BA163" i="90" s="1"/>
  <c r="AO163" i="90"/>
  <c r="AM163" i="90"/>
  <c r="AN163" i="90" s="1"/>
  <c r="AZ162" i="90"/>
  <c r="BA162" i="90" s="1"/>
  <c r="AJ162" i="90"/>
  <c r="BB161" i="90"/>
  <c r="AZ161" i="90"/>
  <c r="BA161" i="90" s="1"/>
  <c r="AO161" i="90"/>
  <c r="AM161" i="90"/>
  <c r="AN161" i="90" s="1"/>
  <c r="BB160" i="90"/>
  <c r="AZ160" i="90"/>
  <c r="BA160" i="90" s="1"/>
  <c r="AO160" i="90"/>
  <c r="AM160" i="90"/>
  <c r="AN160" i="90" s="1"/>
  <c r="BB159" i="90"/>
  <c r="AZ159" i="90"/>
  <c r="BA159" i="90" s="1"/>
  <c r="AO159" i="90"/>
  <c r="AM159" i="90"/>
  <c r="AN159" i="90" s="1"/>
  <c r="BB158" i="90"/>
  <c r="AZ158" i="90"/>
  <c r="BA158" i="90" s="1"/>
  <c r="AO158" i="90"/>
  <c r="AM158" i="90"/>
  <c r="AN158" i="90" s="1"/>
  <c r="BB157" i="90"/>
  <c r="AZ157" i="90"/>
  <c r="BA157" i="90" s="1"/>
  <c r="AO157" i="90"/>
  <c r="AM157" i="90"/>
  <c r="AN157" i="90" s="1"/>
  <c r="BB156" i="90"/>
  <c r="AZ156" i="90"/>
  <c r="BA156" i="90" s="1"/>
  <c r="AO156" i="90"/>
  <c r="AM156" i="90"/>
  <c r="AN156" i="90" s="1"/>
  <c r="BB155" i="90"/>
  <c r="AZ155" i="90"/>
  <c r="BA155" i="90" s="1"/>
  <c r="AO155" i="90"/>
  <c r="AM155" i="90"/>
  <c r="AN155" i="90" s="1"/>
  <c r="BE154" i="90"/>
  <c r="AW154" i="90"/>
  <c r="AZ154" i="90" s="1"/>
  <c r="BA154" i="90" s="1"/>
  <c r="AJ154" i="90"/>
  <c r="BE153" i="90"/>
  <c r="AW153" i="90"/>
  <c r="AZ153" i="90" s="1"/>
  <c r="BA153" i="90" s="1"/>
  <c r="AJ153" i="90"/>
  <c r="BE152" i="90"/>
  <c r="AW152" i="90"/>
  <c r="AZ152" i="90" s="1"/>
  <c r="BA152" i="90" s="1"/>
  <c r="AJ152" i="90"/>
  <c r="BE151" i="90"/>
  <c r="AW151" i="90"/>
  <c r="AZ151" i="90" s="1"/>
  <c r="BA151" i="90" s="1"/>
  <c r="AJ151" i="90"/>
  <c r="BE150" i="90"/>
  <c r="AW150" i="90"/>
  <c r="AZ150" i="90" s="1"/>
  <c r="BA150" i="90" s="1"/>
  <c r="AJ150" i="90"/>
  <c r="BB149" i="90"/>
  <c r="AZ149" i="90"/>
  <c r="BA149" i="90" s="1"/>
  <c r="AM149" i="90"/>
  <c r="AN149" i="90" s="1"/>
  <c r="BB148" i="90"/>
  <c r="AZ148" i="90"/>
  <c r="BA148" i="90" s="1"/>
  <c r="AM148" i="90"/>
  <c r="AN148" i="90" s="1"/>
  <c r="BB147" i="90"/>
  <c r="AZ147" i="90"/>
  <c r="BA147" i="90" s="1"/>
  <c r="AM147" i="90"/>
  <c r="AN147" i="90" s="1"/>
  <c r="BB146" i="90"/>
  <c r="AZ146" i="90"/>
  <c r="BA146" i="90" s="1"/>
  <c r="AM146" i="90"/>
  <c r="AN146" i="90" s="1"/>
  <c r="BB145" i="90"/>
  <c r="AZ145" i="90"/>
  <c r="BA145" i="90" s="1"/>
  <c r="AM145" i="90"/>
  <c r="AN145" i="90" s="1"/>
  <c r="BB144" i="90"/>
  <c r="AZ144" i="90"/>
  <c r="BA144" i="90" s="1"/>
  <c r="AM144" i="90"/>
  <c r="AN144" i="90" s="1"/>
  <c r="BB143" i="90"/>
  <c r="AZ143" i="90"/>
  <c r="BA143" i="90" s="1"/>
  <c r="AM143" i="90"/>
  <c r="AN143" i="90" s="1"/>
  <c r="BB142" i="90"/>
  <c r="AZ142" i="90"/>
  <c r="BA142" i="90" s="1"/>
  <c r="AM142" i="90"/>
  <c r="AN142" i="90" s="1"/>
  <c r="BB141" i="90"/>
  <c r="AZ141" i="90"/>
  <c r="BA141" i="90" s="1"/>
  <c r="AM141" i="90"/>
  <c r="AN141" i="90" s="1"/>
  <c r="BE140" i="90"/>
  <c r="BB140" i="90"/>
  <c r="AZ140" i="90"/>
  <c r="BA140" i="90" s="1"/>
  <c r="AM140" i="90"/>
  <c r="AN140" i="90" s="1"/>
  <c r="BB139" i="90"/>
  <c r="AZ139" i="90"/>
  <c r="BA139" i="90" s="1"/>
  <c r="AM139" i="90"/>
  <c r="AN139" i="90" s="1"/>
  <c r="BE138" i="90"/>
  <c r="BB138" i="90"/>
  <c r="AZ138" i="90"/>
  <c r="BA138" i="90" s="1"/>
  <c r="AM138" i="90"/>
  <c r="AN138" i="90" s="1"/>
  <c r="BE137" i="90"/>
  <c r="BB137" i="90"/>
  <c r="AZ137" i="90"/>
  <c r="BA137" i="90" s="1"/>
  <c r="AM137" i="90"/>
  <c r="AN137" i="90" s="1"/>
  <c r="BE136" i="90"/>
  <c r="BB136" i="90"/>
  <c r="AZ136" i="90"/>
  <c r="BA136" i="90" s="1"/>
  <c r="AM136" i="90"/>
  <c r="AN136" i="90" s="1"/>
  <c r="BB135" i="90"/>
  <c r="AZ135" i="90"/>
  <c r="BA135" i="90" s="1"/>
  <c r="AM135" i="90"/>
  <c r="AN135" i="90" s="1"/>
  <c r="BE134" i="90"/>
  <c r="BB134" i="90"/>
  <c r="AZ134" i="90"/>
  <c r="BA134" i="90" s="1"/>
  <c r="AM134" i="90"/>
  <c r="AN134" i="90" s="1"/>
  <c r="BE133" i="90"/>
  <c r="BB133" i="90"/>
  <c r="AZ133" i="90"/>
  <c r="BA133" i="90" s="1"/>
  <c r="AM133" i="90"/>
  <c r="AN133" i="90" s="1"/>
  <c r="BB132" i="90"/>
  <c r="AZ132" i="90"/>
  <c r="BA132" i="90" s="1"/>
  <c r="AM132" i="90"/>
  <c r="AN132" i="90" s="1"/>
  <c r="BB131" i="90"/>
  <c r="AZ131" i="90"/>
  <c r="BA131" i="90" s="1"/>
  <c r="AM131" i="90"/>
  <c r="AN131" i="90" s="1"/>
  <c r="BE130" i="90"/>
  <c r="BB130" i="90"/>
  <c r="AZ130" i="90"/>
  <c r="BA130" i="90" s="1"/>
  <c r="AM130" i="90"/>
  <c r="AN130" i="90" s="1"/>
  <c r="BE129" i="90"/>
  <c r="BB129" i="90"/>
  <c r="AZ129" i="90"/>
  <c r="BA129" i="90" s="1"/>
  <c r="AM129" i="90"/>
  <c r="AN129" i="90" s="1"/>
  <c r="BB128" i="90"/>
  <c r="AZ128" i="90"/>
  <c r="BA128" i="90" s="1"/>
  <c r="AM128" i="90"/>
  <c r="AN128" i="90" s="1"/>
  <c r="BE127" i="90"/>
  <c r="BD127" i="90"/>
  <c r="BB127" i="90"/>
  <c r="AZ127" i="90"/>
  <c r="BA127" i="90" s="1"/>
  <c r="AM127" i="90"/>
  <c r="AN127" i="90" s="1"/>
  <c r="AH127" i="90"/>
  <c r="BE126" i="90"/>
  <c r="BD126" i="90"/>
  <c r="BB126" i="90"/>
  <c r="AZ126" i="90"/>
  <c r="BA126" i="90" s="1"/>
  <c r="AM126" i="90"/>
  <c r="AN126" i="90" s="1"/>
  <c r="AH126" i="90"/>
  <c r="BE125" i="90"/>
  <c r="BD125" i="90"/>
  <c r="BB125" i="90"/>
  <c r="AZ125" i="90"/>
  <c r="BA125" i="90" s="1"/>
  <c r="AM125" i="90"/>
  <c r="AN125" i="90" s="1"/>
  <c r="AH125" i="90"/>
  <c r="BB124" i="90"/>
  <c r="AZ124" i="90"/>
  <c r="BA124" i="90" s="1"/>
  <c r="AO124" i="90"/>
  <c r="AM124" i="90"/>
  <c r="AN124" i="90" s="1"/>
  <c r="BB123" i="90"/>
  <c r="AZ123" i="90"/>
  <c r="BA123" i="90" s="1"/>
  <c r="AO123" i="90"/>
  <c r="AM123" i="90"/>
  <c r="AN123" i="90" s="1"/>
  <c r="BB122" i="90"/>
  <c r="AZ122" i="90"/>
  <c r="BA122" i="90" s="1"/>
  <c r="AO122" i="90"/>
  <c r="AM122" i="90"/>
  <c r="AN122" i="90" s="1"/>
  <c r="BB121" i="90"/>
  <c r="AZ121" i="90"/>
  <c r="BA121" i="90" s="1"/>
  <c r="AO121" i="90"/>
  <c r="AM121" i="90"/>
  <c r="AN121" i="90" s="1"/>
  <c r="BB120" i="90"/>
  <c r="BA120" i="90"/>
  <c r="AO120" i="90"/>
  <c r="AM120" i="90"/>
  <c r="AN120" i="90" s="1"/>
  <c r="BB119" i="90"/>
  <c r="AZ119" i="90"/>
  <c r="BA119" i="90" s="1"/>
  <c r="AO119" i="90"/>
  <c r="AM119" i="90"/>
  <c r="AN119" i="90" s="1"/>
  <c r="BB118" i="90"/>
  <c r="AZ118" i="90"/>
  <c r="BA118" i="90" s="1"/>
  <c r="AO118" i="90"/>
  <c r="AM118" i="90"/>
  <c r="AN118" i="90" s="1"/>
  <c r="BB117" i="90"/>
  <c r="AZ117" i="90"/>
  <c r="BA117" i="90" s="1"/>
  <c r="AO117" i="90"/>
  <c r="AM117" i="90"/>
  <c r="AN117" i="90" s="1"/>
  <c r="BB116" i="90"/>
  <c r="AZ116" i="90"/>
  <c r="BA116" i="90" s="1"/>
  <c r="AO116" i="90"/>
  <c r="AM116" i="90"/>
  <c r="AN116" i="90" s="1"/>
  <c r="BB115" i="90"/>
  <c r="AZ115" i="90"/>
  <c r="BA115" i="90" s="1"/>
  <c r="AO115" i="90"/>
  <c r="AM115" i="90"/>
  <c r="AN115" i="90" s="1"/>
  <c r="BB114" i="90"/>
  <c r="AZ114" i="90"/>
  <c r="BA114" i="90" s="1"/>
  <c r="AO114" i="90"/>
  <c r="AM114" i="90"/>
  <c r="AN114" i="90" s="1"/>
  <c r="BB113" i="90"/>
  <c r="AZ113" i="90"/>
  <c r="BA113" i="90" s="1"/>
  <c r="AO113" i="90"/>
  <c r="AM113" i="90"/>
  <c r="AN113" i="90" s="1"/>
  <c r="AZ112" i="90"/>
  <c r="BA112" i="90" s="1"/>
  <c r="AO112" i="90"/>
  <c r="AM112" i="90"/>
  <c r="AN112" i="90" s="1"/>
  <c r="BB111" i="90"/>
  <c r="AZ111" i="90"/>
  <c r="BA111" i="90" s="1"/>
  <c r="AO111" i="90"/>
  <c r="AM111" i="90"/>
  <c r="AN111" i="90" s="1"/>
  <c r="BB110" i="90"/>
  <c r="AZ110" i="90"/>
  <c r="BA110" i="90" s="1"/>
  <c r="AO110" i="90"/>
  <c r="AM110" i="90"/>
  <c r="AN110" i="90" s="1"/>
  <c r="AZ109" i="90"/>
  <c r="BA109" i="90" s="1"/>
  <c r="AM109" i="90"/>
  <c r="AN109" i="90" s="1"/>
  <c r="BB108" i="90"/>
  <c r="AZ108" i="90"/>
  <c r="BA108" i="90" s="1"/>
  <c r="AO108" i="90"/>
  <c r="AM108" i="90"/>
  <c r="AN108" i="90" s="1"/>
  <c r="AI108" i="90"/>
  <c r="AZ107" i="90"/>
  <c r="BA107" i="90" s="1"/>
  <c r="AJ107" i="90"/>
  <c r="BB107" i="90" s="1"/>
  <c r="BB106" i="90"/>
  <c r="AZ106" i="90"/>
  <c r="BA106" i="90" s="1"/>
  <c r="AO106" i="90"/>
  <c r="AM106" i="90"/>
  <c r="AN106" i="90" s="1"/>
  <c r="BB105" i="90"/>
  <c r="AZ105" i="90"/>
  <c r="BA105" i="90" s="1"/>
  <c r="AO105" i="90"/>
  <c r="AM105" i="90"/>
  <c r="AN105" i="90" s="1"/>
  <c r="BB104" i="90"/>
  <c r="AZ104" i="90"/>
  <c r="BA104" i="90" s="1"/>
  <c r="AO104" i="90"/>
  <c r="AM104" i="90"/>
  <c r="AN104" i="90" s="1"/>
  <c r="BB103" i="90"/>
  <c r="AZ103" i="90"/>
  <c r="BA103" i="90" s="1"/>
  <c r="AO103" i="90"/>
  <c r="AM103" i="90"/>
  <c r="AN103" i="90" s="1"/>
  <c r="BB102" i="90"/>
  <c r="AZ102" i="90"/>
  <c r="BA102" i="90" s="1"/>
  <c r="AO102" i="90"/>
  <c r="AM102" i="90"/>
  <c r="AN102" i="90" s="1"/>
  <c r="AW101" i="90"/>
  <c r="AM101" i="90"/>
  <c r="AN101" i="90" s="1"/>
  <c r="BA100" i="90"/>
  <c r="AH100" i="90"/>
  <c r="BA99" i="90"/>
  <c r="AO99" i="90"/>
  <c r="AM99" i="90"/>
  <c r="AN99" i="90" s="1"/>
  <c r="AZ98" i="90"/>
  <c r="BA98" i="90" s="1"/>
  <c r="AH98" i="90"/>
  <c r="BB97" i="90"/>
  <c r="BA97" i="90"/>
  <c r="AO97" i="90"/>
  <c r="AM97" i="90"/>
  <c r="AN97" i="90" s="1"/>
  <c r="AZ96" i="90"/>
  <c r="BA96" i="90" s="1"/>
  <c r="AZ95" i="90"/>
  <c r="BA95" i="90" s="1"/>
  <c r="BB94" i="90"/>
  <c r="AZ94" i="90"/>
  <c r="BA94" i="90" s="1"/>
  <c r="AO94" i="90"/>
  <c r="AM94" i="90"/>
  <c r="AN94" i="90" s="1"/>
  <c r="BB93" i="90"/>
  <c r="AZ93" i="90"/>
  <c r="BA93" i="90" s="1"/>
  <c r="AO93" i="90"/>
  <c r="AM93" i="90"/>
  <c r="AN93" i="90" s="1"/>
  <c r="BB92" i="90"/>
  <c r="AZ92" i="90"/>
  <c r="BA92" i="90" s="1"/>
  <c r="AO92" i="90"/>
  <c r="AM92" i="90"/>
  <c r="AN92" i="90" s="1"/>
  <c r="AH92" i="90"/>
  <c r="AZ91" i="90"/>
  <c r="BA91" i="90" s="1"/>
  <c r="BB90" i="90"/>
  <c r="AZ90" i="90"/>
  <c r="BA90" i="90" s="1"/>
  <c r="AO90" i="90"/>
  <c r="AM90" i="90"/>
  <c r="AN90" i="90" s="1"/>
  <c r="BB89" i="90"/>
  <c r="AZ89" i="90"/>
  <c r="BA89" i="90" s="1"/>
  <c r="AO89" i="90"/>
  <c r="AM89" i="90"/>
  <c r="AN89" i="90" s="1"/>
  <c r="BB88" i="90"/>
  <c r="BA88" i="90"/>
  <c r="AO88" i="90"/>
  <c r="AM88" i="90"/>
  <c r="AN88" i="90" s="1"/>
  <c r="AZ87" i="90"/>
  <c r="BA87" i="90" s="1"/>
  <c r="BB86" i="90"/>
  <c r="BA86" i="90"/>
  <c r="AO86" i="90"/>
  <c r="AM86" i="90"/>
  <c r="AN86" i="90" s="1"/>
  <c r="BB85" i="90"/>
  <c r="AZ85" i="90"/>
  <c r="BA85" i="90" s="1"/>
  <c r="AO85" i="90"/>
  <c r="AM85" i="90"/>
  <c r="AN85" i="90" s="1"/>
  <c r="BB84" i="90"/>
  <c r="AZ84" i="90"/>
  <c r="BA84" i="90" s="1"/>
  <c r="AO84" i="90"/>
  <c r="AM84" i="90"/>
  <c r="AN84" i="90" s="1"/>
  <c r="AZ83" i="90"/>
  <c r="BA83" i="90" s="1"/>
  <c r="BB82" i="90"/>
  <c r="AZ82" i="90"/>
  <c r="BA82" i="90" s="1"/>
  <c r="AO82" i="90"/>
  <c r="AM82" i="90"/>
  <c r="AN82" i="90" s="1"/>
  <c r="AZ81" i="90"/>
  <c r="BA81" i="90" s="1"/>
  <c r="BB81" i="90"/>
  <c r="AZ80" i="90"/>
  <c r="BA80" i="90" s="1"/>
  <c r="AM80" i="90"/>
  <c r="AN80" i="90" s="1"/>
  <c r="AH80" i="90"/>
  <c r="BA79" i="90"/>
  <c r="AZ78" i="90"/>
  <c r="BA78" i="90" s="1"/>
  <c r="AO78" i="90"/>
  <c r="AZ77" i="90"/>
  <c r="BA77" i="90" s="1"/>
  <c r="BB77" i="90"/>
  <c r="BB76" i="90"/>
  <c r="AZ76" i="90"/>
  <c r="BA76" i="90" s="1"/>
  <c r="AO76" i="90"/>
  <c r="AM76" i="90"/>
  <c r="AN76" i="90" s="1"/>
  <c r="AO75" i="90"/>
  <c r="AM75" i="90"/>
  <c r="AN75" i="90" s="1"/>
  <c r="AO74" i="90"/>
  <c r="AM74" i="90"/>
  <c r="AN74" i="90" s="1"/>
  <c r="AO73" i="90"/>
  <c r="AM73" i="90"/>
  <c r="AN73" i="90" s="1"/>
  <c r="AO72" i="90"/>
  <c r="AM72" i="90"/>
  <c r="AN72" i="90" s="1"/>
  <c r="AO71" i="90"/>
  <c r="AM71" i="90"/>
  <c r="AN71" i="90" s="1"/>
  <c r="BB70" i="90"/>
  <c r="AZ70" i="90"/>
  <c r="BA70" i="90" s="1"/>
  <c r="BB69" i="90"/>
  <c r="AZ69" i="90"/>
  <c r="BA69" i="90" s="1"/>
  <c r="AM69" i="90"/>
  <c r="AN69" i="90" s="1"/>
  <c r="BB68" i="90"/>
  <c r="AZ68" i="90"/>
  <c r="BA68" i="90" s="1"/>
  <c r="AM68" i="90"/>
  <c r="AN68" i="90" s="1"/>
  <c r="BB67" i="90"/>
  <c r="AZ67" i="90"/>
  <c r="BA67" i="90" s="1"/>
  <c r="AM67" i="90"/>
  <c r="AN67" i="90" s="1"/>
  <c r="BB66" i="90"/>
  <c r="AZ66" i="90"/>
  <c r="BA66" i="90" s="1"/>
  <c r="AM66" i="90"/>
  <c r="AN66" i="90" s="1"/>
  <c r="BB65" i="90"/>
  <c r="AZ65" i="90"/>
  <c r="BA65" i="90" s="1"/>
  <c r="AM65" i="90"/>
  <c r="AN65" i="90" s="1"/>
  <c r="BB64" i="90"/>
  <c r="AZ64" i="90"/>
  <c r="BA64" i="90" s="1"/>
  <c r="AM64" i="90"/>
  <c r="AN64" i="90" s="1"/>
  <c r="BB63" i="90"/>
  <c r="AZ63" i="90"/>
  <c r="BA63" i="90" s="1"/>
  <c r="AM63" i="90"/>
  <c r="AN63" i="90" s="1"/>
  <c r="BB62" i="90"/>
  <c r="AZ62" i="90"/>
  <c r="BA62" i="90" s="1"/>
  <c r="AO62" i="90"/>
  <c r="AM62" i="90"/>
  <c r="AN62" i="90" s="1"/>
  <c r="BB61" i="90"/>
  <c r="AZ61" i="90"/>
  <c r="BA61" i="90" s="1"/>
  <c r="AO61" i="90"/>
  <c r="AM61" i="90"/>
  <c r="AN61" i="90" s="1"/>
  <c r="BB60" i="90"/>
  <c r="AZ60" i="90"/>
  <c r="BA60" i="90" s="1"/>
  <c r="AO60" i="90"/>
  <c r="AM60" i="90"/>
  <c r="AN60" i="90" s="1"/>
  <c r="BB59" i="90"/>
  <c r="AZ59" i="90"/>
  <c r="BA59" i="90" s="1"/>
  <c r="AO59" i="90"/>
  <c r="AM59" i="90"/>
  <c r="AN59" i="90" s="1"/>
  <c r="BB58" i="90"/>
  <c r="AZ58" i="90"/>
  <c r="BA58" i="90" s="1"/>
  <c r="AO58" i="90"/>
  <c r="AM58" i="90"/>
  <c r="AN58" i="90" s="1"/>
  <c r="BB57" i="90"/>
  <c r="AZ57" i="90"/>
  <c r="BA57" i="90" s="1"/>
  <c r="AO57" i="90"/>
  <c r="AM57" i="90"/>
  <c r="AN57" i="90" s="1"/>
  <c r="BB56" i="90"/>
  <c r="BA56" i="90"/>
  <c r="AO56" i="90"/>
  <c r="AM56" i="90"/>
  <c r="AN56" i="90" s="1"/>
  <c r="BB55" i="90"/>
  <c r="AZ55" i="90"/>
  <c r="BA55" i="90" s="1"/>
  <c r="AO55" i="90"/>
  <c r="AM55" i="90"/>
  <c r="AN55" i="90" s="1"/>
  <c r="BD54" i="90"/>
  <c r="BB54" i="90"/>
  <c r="AZ54" i="90"/>
  <c r="BA54" i="90" s="1"/>
  <c r="AO54" i="90"/>
  <c r="AM54" i="90"/>
  <c r="AN54" i="90" s="1"/>
  <c r="AH54" i="90"/>
  <c r="BD53" i="90"/>
  <c r="BB53" i="90"/>
  <c r="AZ53" i="90"/>
  <c r="BA53" i="90" s="1"/>
  <c r="AO53" i="90"/>
  <c r="AM53" i="90"/>
  <c r="AN53" i="90" s="1"/>
  <c r="AH53" i="90"/>
  <c r="BD52" i="90"/>
  <c r="BB52" i="90"/>
  <c r="AZ52" i="90"/>
  <c r="BA52" i="90" s="1"/>
  <c r="AO52" i="90"/>
  <c r="AM52" i="90"/>
  <c r="AN52" i="90" s="1"/>
  <c r="AH52" i="90"/>
  <c r="AZ51" i="90"/>
  <c r="BA51" i="90" s="1"/>
  <c r="AO51" i="90"/>
  <c r="AH51" i="90"/>
  <c r="BA50" i="90"/>
  <c r="AM50" i="90"/>
  <c r="AN50" i="90" s="1"/>
  <c r="BB49" i="90"/>
  <c r="BA49" i="90"/>
  <c r="AO49" i="90"/>
  <c r="AM49" i="90"/>
  <c r="AN49" i="90" s="1"/>
  <c r="BB48" i="90"/>
  <c r="BA48" i="90"/>
  <c r="AO48" i="90"/>
  <c r="AM48" i="90"/>
  <c r="AN48" i="90" s="1"/>
  <c r="BA47" i="90"/>
  <c r="AM47" i="90"/>
  <c r="AN47" i="90" s="1"/>
  <c r="BB46" i="90"/>
  <c r="BA46" i="90"/>
  <c r="AO46" i="90"/>
  <c r="AM46" i="90"/>
  <c r="AN46" i="90" s="1"/>
  <c r="BB45" i="90"/>
  <c r="BA45" i="90"/>
  <c r="AO45" i="90"/>
  <c r="AM45" i="90"/>
  <c r="AN45" i="90" s="1"/>
  <c r="BB44" i="90"/>
  <c r="AZ44" i="90"/>
  <c r="BA44" i="90" s="1"/>
  <c r="AO44" i="90"/>
  <c r="AM44" i="90"/>
  <c r="AN44" i="90" s="1"/>
  <c r="BB43" i="90"/>
  <c r="AZ43" i="90"/>
  <c r="BA43" i="90" s="1"/>
  <c r="AO43" i="90"/>
  <c r="AM43" i="90"/>
  <c r="AN43" i="90" s="1"/>
  <c r="BB42" i="90"/>
  <c r="AZ42" i="90"/>
  <c r="BA42" i="90" s="1"/>
  <c r="AO42" i="90"/>
  <c r="AM42" i="90"/>
  <c r="AN42" i="90" s="1"/>
  <c r="BB41" i="90"/>
  <c r="AZ41" i="90"/>
  <c r="BA41" i="90" s="1"/>
  <c r="AO41" i="90"/>
  <c r="AM41" i="90"/>
  <c r="AN41" i="90" s="1"/>
  <c r="BB40" i="90"/>
  <c r="AZ40" i="90"/>
  <c r="BA40" i="90" s="1"/>
  <c r="AO40" i="90"/>
  <c r="AM40" i="90"/>
  <c r="AN40" i="90" s="1"/>
  <c r="BB39" i="90"/>
  <c r="BA39" i="90"/>
  <c r="AO39" i="90"/>
  <c r="AM39" i="90"/>
  <c r="AN39" i="90" s="1"/>
  <c r="BA38" i="90"/>
  <c r="AO38" i="90"/>
  <c r="AM38" i="90"/>
  <c r="AN38" i="90" s="1"/>
  <c r="BB37" i="90"/>
  <c r="BA37" i="90"/>
  <c r="AO37" i="90"/>
  <c r="AM37" i="90"/>
  <c r="AN37" i="90" s="1"/>
  <c r="BB36" i="90"/>
  <c r="BA36" i="90"/>
  <c r="AO36" i="90"/>
  <c r="AM36" i="90"/>
  <c r="AN36" i="90" s="1"/>
  <c r="BB35" i="90"/>
  <c r="AZ35" i="90"/>
  <c r="BA35" i="90" s="1"/>
  <c r="AO35" i="90"/>
  <c r="AM35" i="90"/>
  <c r="AN35" i="90" s="1"/>
  <c r="BB34" i="90"/>
  <c r="AZ34" i="90"/>
  <c r="BA34" i="90" s="1"/>
  <c r="AO34" i="90"/>
  <c r="AM34" i="90"/>
  <c r="AN34" i="90" s="1"/>
  <c r="BB33" i="90"/>
  <c r="AZ33" i="90"/>
  <c r="BA33" i="90" s="1"/>
  <c r="AO33" i="90"/>
  <c r="AM33" i="90"/>
  <c r="AN33" i="90" s="1"/>
  <c r="BB32" i="90"/>
  <c r="AZ32" i="90"/>
  <c r="BA32" i="90" s="1"/>
  <c r="AO32" i="90"/>
  <c r="AM32" i="90"/>
  <c r="AN32" i="90" s="1"/>
  <c r="BB31" i="90"/>
  <c r="AZ31" i="90"/>
  <c r="BA31" i="90" s="1"/>
  <c r="AO31" i="90"/>
  <c r="AM31" i="90"/>
  <c r="AN31" i="90" s="1"/>
  <c r="BB30" i="90"/>
  <c r="AZ30" i="90"/>
  <c r="BA30" i="90" s="1"/>
  <c r="AO30" i="90"/>
  <c r="AM30" i="90"/>
  <c r="AN30" i="90" s="1"/>
  <c r="AH30" i="90"/>
  <c r="AW29" i="90"/>
  <c r="AO29" i="90" s="1"/>
  <c r="AM29" i="90"/>
  <c r="AN29" i="90" s="1"/>
  <c r="AW28" i="90"/>
  <c r="AO28" i="90"/>
  <c r="AM28" i="90"/>
  <c r="AN28" i="90" s="1"/>
  <c r="BA27" i="90"/>
  <c r="AW27" i="90"/>
  <c r="BB27" i="90" s="1"/>
  <c r="AM27" i="90"/>
  <c r="AN27" i="90" s="1"/>
  <c r="AW26" i="90"/>
  <c r="AZ26" i="90" s="1"/>
  <c r="BA26" i="90" s="1"/>
  <c r="AJ26" i="90"/>
  <c r="AO25" i="90"/>
  <c r="AM25" i="90"/>
  <c r="AN25" i="90" s="1"/>
  <c r="BB24" i="90"/>
  <c r="AZ24" i="90"/>
  <c r="BA24" i="90" s="1"/>
  <c r="AO24" i="90"/>
  <c r="AM24" i="90"/>
  <c r="AN24" i="90" s="1"/>
  <c r="AO23" i="90"/>
  <c r="AM23" i="90"/>
  <c r="AN23" i="90" s="1"/>
  <c r="AW22" i="90"/>
  <c r="AO22" i="90" s="1"/>
  <c r="AM22" i="90"/>
  <c r="AN22" i="90" s="1"/>
  <c r="BB21" i="90"/>
  <c r="AZ21" i="90"/>
  <c r="BA21" i="90" s="1"/>
  <c r="AO21" i="90"/>
  <c r="AM21" i="90"/>
  <c r="AN21" i="90" s="1"/>
  <c r="BB20" i="90"/>
  <c r="AZ20" i="90"/>
  <c r="BA20" i="90" s="1"/>
  <c r="AO20" i="90"/>
  <c r="AN20" i="90"/>
  <c r="BB19" i="90"/>
  <c r="AZ19" i="90"/>
  <c r="BA19" i="90" s="1"/>
  <c r="AO19" i="90"/>
  <c r="AM19" i="90"/>
  <c r="AN19" i="90" s="1"/>
  <c r="BB18" i="90"/>
  <c r="AZ18" i="90"/>
  <c r="BA18" i="90" s="1"/>
  <c r="AO18" i="90"/>
  <c r="AM18" i="90"/>
  <c r="AN18" i="90" s="1"/>
  <c r="BB17" i="90"/>
  <c r="AZ17" i="90"/>
  <c r="BA17" i="90" s="1"/>
  <c r="AO17" i="90"/>
  <c r="AM17" i="90"/>
  <c r="AN17" i="90" s="1"/>
  <c r="BB16" i="90"/>
  <c r="AZ16" i="90"/>
  <c r="BA16" i="90" s="1"/>
  <c r="AO16" i="90"/>
  <c r="AM16" i="90"/>
  <c r="AN16" i="90" s="1"/>
  <c r="BB15" i="90"/>
  <c r="AZ15" i="90"/>
  <c r="BA15" i="90" s="1"/>
  <c r="AO15" i="90"/>
  <c r="AM15" i="90"/>
  <c r="AN15" i="90" s="1"/>
  <c r="BB14" i="90"/>
  <c r="AZ14" i="90"/>
  <c r="BA14" i="90" s="1"/>
  <c r="AO14" i="90"/>
  <c r="AM14" i="90"/>
  <c r="AN14" i="90" s="1"/>
  <c r="AZ13" i="90"/>
  <c r="BA13" i="90" s="1"/>
  <c r="AO13" i="90"/>
  <c r="AM13" i="90"/>
  <c r="AN13" i="90" s="1"/>
  <c r="AZ12" i="90"/>
  <c r="BA12" i="90" s="1"/>
  <c r="AO12" i="90"/>
  <c r="AM12" i="90"/>
  <c r="AN12" i="90" s="1"/>
  <c r="BB11" i="90"/>
  <c r="AZ11" i="90"/>
  <c r="BA11" i="90" s="1"/>
  <c r="AO11" i="90"/>
  <c r="AM11" i="90"/>
  <c r="AN11" i="90" s="1"/>
  <c r="BB9" i="90"/>
  <c r="AZ9" i="90"/>
  <c r="BA9" i="90" s="1"/>
  <c r="AO9" i="90"/>
  <c r="AM9" i="90"/>
  <c r="AN9" i="90" s="1"/>
  <c r="BB8" i="90"/>
  <c r="BA8" i="90"/>
  <c r="AM8" i="90"/>
  <c r="AN8" i="90" s="1"/>
  <c r="AZ25" i="90" l="1"/>
  <c r="BA25" i="90" s="1"/>
  <c r="BB150" i="90"/>
  <c r="BB154" i="90"/>
  <c r="AZ23" i="90"/>
  <c r="BA23" i="90" s="1"/>
  <c r="BB22" i="90"/>
  <c r="AZ22" i="90"/>
  <c r="BA22" i="90" s="1"/>
  <c r="AM26" i="90"/>
  <c r="AN26" i="90" s="1"/>
  <c r="AO26" i="90"/>
  <c r="BB28" i="90"/>
  <c r="AZ28" i="90"/>
  <c r="BA28" i="90" s="1"/>
  <c r="AZ29" i="90"/>
  <c r="BA29" i="90" s="1"/>
  <c r="BB29" i="90"/>
  <c r="AO79" i="90"/>
  <c r="AO83" i="90"/>
  <c r="AM83" i="90"/>
  <c r="AN83" i="90" s="1"/>
  <c r="AO87" i="90"/>
  <c r="AM87" i="90"/>
  <c r="AN87" i="90" s="1"/>
  <c r="AO91" i="90"/>
  <c r="AM91" i="90"/>
  <c r="AN91" i="90" s="1"/>
  <c r="AM95" i="90"/>
  <c r="AN95" i="90" s="1"/>
  <c r="AO95" i="90"/>
  <c r="BB96" i="90"/>
  <c r="AO96" i="90"/>
  <c r="AM96" i="90"/>
  <c r="AN96" i="90" s="1"/>
  <c r="BB99" i="90"/>
  <c r="AM100" i="90"/>
  <c r="AN100" i="90" s="1"/>
  <c r="AO100" i="90"/>
  <c r="AZ101" i="90"/>
  <c r="BA101" i="90" s="1"/>
  <c r="BB151" i="90"/>
  <c r="AO151" i="90"/>
  <c r="AM152" i="90"/>
  <c r="AN152" i="90" s="1"/>
  <c r="AO152" i="90"/>
  <c r="AM153" i="90"/>
  <c r="AN153" i="90" s="1"/>
  <c r="AO153" i="90"/>
  <c r="AM162" i="90"/>
  <c r="AN162" i="90" s="1"/>
  <c r="BB162" i="90"/>
  <c r="AO162" i="90"/>
  <c r="AM164" i="90"/>
  <c r="AN164" i="90" s="1"/>
  <c r="AM165" i="90"/>
  <c r="AN165" i="90" s="1"/>
  <c r="AM167" i="90"/>
  <c r="AN167" i="90" s="1"/>
  <c r="AM190" i="90"/>
  <c r="AN190" i="90" s="1"/>
  <c r="AM77" i="90"/>
  <c r="AN77" i="90" s="1"/>
  <c r="BB78" i="90"/>
  <c r="BB83" i="90"/>
  <c r="BB87" i="90"/>
  <c r="BB91" i="90"/>
  <c r="BB26" i="90"/>
  <c r="AO77" i="90"/>
  <c r="AM79" i="90"/>
  <c r="AN79" i="90" s="1"/>
  <c r="BB95" i="90"/>
  <c r="BB100" i="90"/>
  <c r="AM151" i="90"/>
  <c r="AN151" i="90" s="1"/>
  <c r="BB153" i="90"/>
  <c r="AO27" i="90"/>
  <c r="AM81" i="90"/>
  <c r="AN81" i="90" s="1"/>
  <c r="AM98" i="90"/>
  <c r="AN98" i="90" s="1"/>
  <c r="AO101" i="90"/>
  <c r="AM107" i="90"/>
  <c r="AN107" i="90" s="1"/>
  <c r="AM150" i="90"/>
  <c r="AN150" i="90" s="1"/>
  <c r="BB152" i="90"/>
  <c r="AM154" i="90"/>
  <c r="AN154" i="90" s="1"/>
  <c r="AM171" i="90"/>
  <c r="AN171" i="90" s="1"/>
  <c r="AM175" i="90"/>
  <c r="AN175" i="90" s="1"/>
  <c r="AM181" i="90"/>
  <c r="AN181" i="90" s="1"/>
  <c r="AM183" i="90"/>
  <c r="AN183" i="90" s="1"/>
  <c r="AM187" i="90"/>
  <c r="AN187" i="90" s="1"/>
  <c r="AM191" i="90"/>
  <c r="AN191" i="90" s="1"/>
  <c r="AM51" i="90"/>
  <c r="AN51" i="90" s="1"/>
  <c r="AM78" i="90"/>
  <c r="AN78" i="90" s="1"/>
  <c r="AO81" i="90"/>
  <c r="AO98" i="90"/>
  <c r="AO107" i="90"/>
  <c r="AO150" i="90"/>
  <c r="AO154" i="90"/>
  <c r="R1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tc={87469460-D695-439A-A8DB-5FD7887EBCDE}</author>
    <author>tc={42A607B9-BFE4-4A50-AAE5-BC74BC098464}</author>
    <author>tc={DB925CC3-6279-4C93-B205-9C36EF1619AE}</author>
  </authors>
  <commentList>
    <comment ref="BK33" authorId="0" shapeId="0" xr:uid="{87469460-D695-439A-A8DB-5FD7887EBCDE}">
      <text>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@Maritza del Rocio Nieto Jaime realice el ajuste conversado el día de ayer en las metas OSIS_3, OSIS_5, OSIS_8, OSIS_10, OSIS_12, OSIS_13 y OSIS_14</t>
      </text>
    </comment>
    <comment ref="BK47" authorId="1" shapeId="0" xr:uid="{42A607B9-BFE4-4A50-AAE5-BC74BC09846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@Maritza del Rocio Nieto Jaime </t>
      </text>
    </comment>
    <comment ref="BK50" authorId="2" shapeId="0" xr:uid="{DB925CC3-6279-4C93-B205-9C36EF1619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@Maritza del Rocio Nieto Jaime </t>
      </text>
    </comment>
  </commentList>
</comments>
</file>

<file path=xl/sharedStrings.xml><?xml version="1.0" encoding="utf-8"?>
<sst xmlns="http://schemas.openxmlformats.org/spreadsheetml/2006/main" count="6181" uniqueCount="1785">
  <si>
    <t>DEPARTAMENTO ADMINISTRATIVO NACIONAL DE ESTADÍSTICA
 PLAN DE ACCIÓN INSTITUCIONAL VERSIÓN 4
FECHA DE PUBLICACIÓN: 23 DE JUNIO DE 2023</t>
  </si>
  <si>
    <r>
      <rPr>
        <b/>
        <sz val="9"/>
        <color rgb="FF000000"/>
        <rFont val="Arial"/>
        <family val="2"/>
      </rPr>
      <t>CÓDIGO:</t>
    </r>
    <r>
      <rPr>
        <sz val="9"/>
        <color rgb="FF000000"/>
        <rFont val="Arial"/>
        <family val="2"/>
      </rPr>
      <t xml:space="preserve"> DES-020-PDT-001-f-002</t>
    </r>
  </si>
  <si>
    <r>
      <rPr>
        <b/>
        <sz val="9"/>
        <rFont val="Arial"/>
        <family val="2"/>
      </rPr>
      <t>VERSIÓN:</t>
    </r>
    <r>
      <rPr>
        <sz val="9"/>
        <rFont val="Arial"/>
        <family val="2"/>
      </rPr>
      <t xml:space="preserve"> 02</t>
    </r>
  </si>
  <si>
    <t xml:space="preserve">FECHA DE DILIGENCIAMIENTO: </t>
  </si>
  <si>
    <t>SEGUIMIENTO I TRIMESTRE</t>
  </si>
  <si>
    <t>SEGUIMIENTO II TRIMESTRE</t>
  </si>
  <si>
    <t>SEGUIMIENTO PRIMER SEMESTRE 2023</t>
  </si>
  <si>
    <t>ÁREA RESPONSABLE</t>
  </si>
  <si>
    <t>PROYECTO DE INVERSIÓN</t>
  </si>
  <si>
    <t>PRODUCTO</t>
  </si>
  <si>
    <t>[ID META]</t>
  </si>
  <si>
    <t>LINEA ESTRATEGICA</t>
  </si>
  <si>
    <t>META TOTAL</t>
  </si>
  <si>
    <t>META DESCRIPTIVA</t>
  </si>
  <si>
    <t>TIPO DE INDICADOR</t>
  </si>
  <si>
    <t>FORMULA DEL INDICADOR</t>
  </si>
  <si>
    <t>UNIDAD DE MEDIDA</t>
  </si>
  <si>
    <t>ENTREGABLE</t>
  </si>
  <si>
    <t>FUENTE DE META</t>
  </si>
  <si>
    <t xml:space="preserve">FECHA DE INICIO </t>
  </si>
  <si>
    <t xml:space="preserve">FECHA FINAL </t>
  </si>
  <si>
    <t>PERIODICIDAD</t>
  </si>
  <si>
    <t>Ene</t>
  </si>
  <si>
    <t>Feb</t>
  </si>
  <si>
    <t>Mar</t>
  </si>
  <si>
    <t>Abr</t>
  </si>
  <si>
    <t>May</t>
  </si>
  <si>
    <t>Jun</t>
  </si>
  <si>
    <t>Jul</t>
  </si>
  <si>
    <t>Ago</t>
  </si>
  <si>
    <t>Sept</t>
  </si>
  <si>
    <t>Oct</t>
  </si>
  <si>
    <t>Nov</t>
  </si>
  <si>
    <t>Dic</t>
  </si>
  <si>
    <t>PROCESO DEL SIGI ASOCIADO</t>
  </si>
  <si>
    <t xml:space="preserve">PLANES ADMINISTRATIVOS </t>
  </si>
  <si>
    <t>POLÍTICA MIPG RELACIONADA</t>
  </si>
  <si>
    <t>TRANSFORMACIONES DEL PLAN NACIONAL DE DESARROLLO</t>
  </si>
  <si>
    <t>CATALIZADORES  DEL PLAN NACIONAL DE DESARROLLO</t>
  </si>
  <si>
    <t>VALOR FUNCIONAMIENTO</t>
  </si>
  <si>
    <t>VALOR INVERSIÓN</t>
  </si>
  <si>
    <t>AVANCE CUANTITATIVO</t>
  </si>
  <si>
    <t>AVANCE CUALITATIVO</t>
  </si>
  <si>
    <t>EVIDENCIA</t>
  </si>
  <si>
    <t>PORCENTAJE DE CUMPLIMIENTO DEL MES</t>
  </si>
  <si>
    <t>ESTADO DE AVANCE DE LA META</t>
  </si>
  <si>
    <t>AVANCE TOTAL ACUMULADO</t>
  </si>
  <si>
    <t>JUSTIFICACIÓN NO CUMPLIMIENTO</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</si>
  <si>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</si>
  <si>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</si>
  <si>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</si>
  <si>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</si>
  <si>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</si>
  <si>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 xml:space="preserve">TERCERA LÍNEA DE DEFENSA 
OFICINA DE CONTROL INTERNO </t>
  </si>
  <si>
    <t>Área o dependencia responsable de la meta</t>
  </si>
  <si>
    <t>Proyecto de inversión o funcionamiento con el que se cumplirá la meta</t>
  </si>
  <si>
    <t>Producto de la FICHA EBI</t>
  </si>
  <si>
    <t>Este campo lo diligencia OPLAN</t>
  </si>
  <si>
    <t>La LÌNEA ESTRATEGICA que se alinearía con la meta propuesta</t>
  </si>
  <si>
    <t xml:space="preserve">Número entero o el porcentaje alcanzar como  meta </t>
  </si>
  <si>
    <t>Descripción de la meta: Sujeto + condición deseada del sujeto (verbo conjugado) + elementos adicionales de contexto descriptivo.</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</si>
  <si>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</si>
  <si>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</si>
  <si>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</si>
  <si>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</si>
  <si>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</si>
  <si>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</si>
  <si>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</si>
  <si>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 xml:space="preserve">Valor porcentual (%) o numérico de avance de la meta  de acuerdo a la periodicidad 
(Solo para % debe ser acumulativa)
</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</si>
  <si>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</si>
  <si>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</si>
  <si>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</si>
  <si>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Transformación del Plan Estratégico Institucional 2022 - 2026 de la entidad con la cual la meta se alinea y contribuya al cumplimiento de la meta del PEI.</t>
  </si>
  <si>
    <t>Catalizador del Plan Estratégico Institucional 2022 - 2026 de la entidad con la cual la meta se alinea y contribuya al cumplimiento de la meta del PEI.</t>
  </si>
  <si>
    <t xml:space="preserve">Recursos asignados al cumplimiento de la meta. </t>
  </si>
  <si>
    <t>Se debe aplicar la formula del indicador de la meta</t>
  </si>
  <si>
    <t>Se debe realizar una descripción cualitativa del avance o logro de la meta.</t>
  </si>
  <si>
    <t>Se debe escribir el nombre de los documentos o soportes que son evidencia de la meta, es importante que coincidan con el nombre de los archivos cargados en el repositorio.</t>
  </si>
  <si>
    <t xml:space="preserve">Esta información será reportada por la Oficina Asesora de Planeación. </t>
  </si>
  <si>
    <t>En caso de que el  avance real sea menor  al esperado, por favor justifique las razones del incumplimiento</t>
  </si>
  <si>
    <t>Hace referencia al valor de funcionamiento actualizado​
 (Reporte el nuevo valor en caso de existir una modificación frente al valor inicial programado)​</t>
  </si>
  <si>
    <t>Indique el valor ejecutado con corte al mes del reporte, teniendo en cuenta el porcentaje de avance de la meta. (Este valor es acumulado)</t>
  </si>
  <si>
    <t>AUDITOR</t>
  </si>
  <si>
    <r>
      <rPr>
        <b/>
        <sz val="9"/>
        <color theme="9" tint="-0.499984740745262"/>
        <rFont val="Segoe UI"/>
        <family val="2"/>
      </rPr>
      <t xml:space="preserve">OBSERVACIONES </t>
    </r>
    <r>
      <rPr>
        <sz val="9"/>
        <color theme="9" tint="-0.499984740745262"/>
        <rFont val="Segoe UI"/>
        <family val="2"/>
      </rPr>
      <t xml:space="preserve">
(Avance de meta, evidencia, adecuación de la meta, recomendaciones.)</t>
    </r>
  </si>
  <si>
    <t>Dirección - Grupo de Enfoque Diferencial e Interseccional - GEDI</t>
  </si>
  <si>
    <t>RECOLECCION Y ACOPIO</t>
  </si>
  <si>
    <t>Bases de datos de la temática de mercado laboral</t>
  </si>
  <si>
    <t>GEDI_1</t>
  </si>
  <si>
    <t>Estadísticas para la visibilización de las inequidades</t>
  </si>
  <si>
    <t>Publicaciones de notas estadística sobre brecha salarial, registro población LGBTIQ+y  población con discapacidad.</t>
  </si>
  <si>
    <t>Eficiencia</t>
  </si>
  <si>
    <t>Número de publicaciones realizadas / número de publicaciones planeadas</t>
  </si>
  <si>
    <t xml:space="preserve">Número </t>
  </si>
  <si>
    <t>Publicaciones de notas estadística en la página web del DANE</t>
  </si>
  <si>
    <t>Proyecto de Inversión</t>
  </si>
  <si>
    <t>Cuatrimestral</t>
  </si>
  <si>
    <t>5. Producción Estadística</t>
  </si>
  <si>
    <t>No Aplica</t>
  </si>
  <si>
    <t>17. Gestión de la información estadística</t>
  </si>
  <si>
    <t>6. Actores diferenciales para el cambio.</t>
  </si>
  <si>
    <t>Colombia igualitaria, diversa y libre de discriminación.</t>
  </si>
  <si>
    <t>No aplica para el período</t>
  </si>
  <si>
    <t>No aplica</t>
  </si>
  <si>
    <t>Se realizó la publicación de la nota estadística sobre Registro Voluntario para la Visibilidad de la Diversidad Sexual y de Género en Colombia, en esta nota estadística se documentó la experiencia del Registro para mostrar un primer acercamiento a la caracterización de las personas que se reconocieron con identidad de género y/o orientación sexual de los sectores LGBTI y otras orientaciones sexuales e identidades de género no hegemónicas en el Registro. La nota también documenta la experiencia del DANE en la incorporación de las variables de medición que sirven a este propósito.
Igualmente se realizó la publicación de la nota estadística “El Diamante del Cuidado Frente a la Experiencia de la Discapacidad en Colombia”, que busca visibilizar las condiciones y riesgos de las personas con discapacidad, las repercusiones de esta, no solo para las personas que la experimentan sino para sus familias y cuidadores.</t>
  </si>
  <si>
    <t>Dos notas estadìsticas publicadas enel siguiente link.https://www.dane.gov.co/index.php/servicios-al-ciudadano/servicios-informacion/serie-notas-estadisticas</t>
  </si>
  <si>
    <t>No aplica para el periodo</t>
  </si>
  <si>
    <t xml:space="preserve">ANGIE LORENA MURCIA </t>
  </si>
  <si>
    <t>Una vez verificada la evidencia suministrada se encontro la publicación de la nota estadística sobre Registro Voluntario para la Visibilidad de la Diversidad Sexual y de Género en Colombia.Además de la  publicación de la nota estadística “El Diamante del Cuidado Frente a la Experiencia de la Discapacidad en Colombia” avance que se tenia para el segundo cuatrimestre de 2023</t>
  </si>
  <si>
    <t>GEDI_2</t>
  </si>
  <si>
    <t xml:space="preserve">Formular la estrategia para viabilizar la implementación de las encuestas para la población LGBTIQ+ y violencias basadas en género </t>
  </si>
  <si>
    <t>Porcentaje de avance de la formulación de la estrategia</t>
  </si>
  <si>
    <t>Porcentaje</t>
  </si>
  <si>
    <t>Documento de diseño</t>
  </si>
  <si>
    <t>Anual</t>
  </si>
  <si>
    <t>para viabilizar la implementación de la encuesta para la población LGBTIQ+, se realizó inicialmente una sistematización del proceso de la encuesta con el fin de documentar el proceso de diseño, socializándose con organizaciones de la sociedad civil y activistas independientes los avances obtenidos en el proceso de diseño estadístico para la Encuesta sobre de la población LGBTI, Además, se ha trabajado en la incorporación del cuestionario preliminar en el Formato 131 del departamento de Sistemas. Para esto se ha incluido la columna de Continuación y Reglas de Validación en el cuestionario, con el fin de presentar de forma más detallada cada uno de los Flujos con los que cuenta la Encuesta para la población LGBTIQ+</t>
  </si>
  <si>
    <t>Sistematización Proceso Encuesta Nacional LGBTI y otras OSIGNH.pdf
Espacio de socialización Avances de la Encuesta LGBTI
Versión preliminar cuestionario personas LGBTI y otras OSIGNH - ajuste para sistemas.xlsx
Formato F-131-1 NTC PE 1000_2020 (08.JUL.21).xlsx</t>
  </si>
  <si>
    <t xml:space="preserve">0%
</t>
  </si>
  <si>
    <t>Una vez analizada la información, se recomienda ajustar la formula del indicador de manera que sea una representación matemática del cálculo del indicador que medirá el avance y cumplimiento de la meta. Por otra parte es importante que el documento que se anexa como entregable este direccionado al cumplimiento de la misma.</t>
  </si>
  <si>
    <t>CARACTER SOCIODEMOGRAFICO</t>
  </si>
  <si>
    <t>Cuadros de resultados del censo de población y vivienda</t>
  </si>
  <si>
    <t>COORDINACION Y REGULACION DEL SEN</t>
  </si>
  <si>
    <t>Servicio de articulación del sistema estadístico nacional</t>
  </si>
  <si>
    <t>GEDI_3</t>
  </si>
  <si>
    <t>Formular la estrategia de seguimiento en el SEN para la implementación de los lineamientos de la guía de transversalización del enfoque diferencial</t>
  </si>
  <si>
    <t xml:space="preserve">Documento final de seguimiento
Actas de reunión de mesas de trabajo </t>
  </si>
  <si>
    <t xml:space="preserve">0
</t>
  </si>
  <si>
    <t xml:space="preserve">MARITZA NIETO </t>
  </si>
  <si>
    <t xml:space="preserve">Para el seguimiento realizado al I semestre del 2023 la meta no reporta avance; esta proyectada para ser finalizada y presentado el reporte de cumplimiento en diciembre 2023. </t>
  </si>
  <si>
    <t>Dirección - Relacionamiento Internacional</t>
  </si>
  <si>
    <t>FORTALECIMIENTO DE LA CAPACIDAD TECNICA Y ADMINISTRATIVA</t>
  </si>
  <si>
    <t>Documentos de lineamientos técnicos</t>
  </si>
  <si>
    <t>DIR_RELA_1</t>
  </si>
  <si>
    <t>Fortalecimiento de la Gestión Institucional y el modelo organizacional</t>
  </si>
  <si>
    <t>Solicitudes de intercambio de conocimientos, misiones o visitas técnicas desarrolladas con las entidades y organismos internacionales, ejecutadas</t>
  </si>
  <si>
    <t>Efectividad</t>
  </si>
  <si>
    <t>(Número de requerimientos desarrollados en el periodo / Total de requerimientos del año)</t>
  </si>
  <si>
    <t>Tablero de control</t>
  </si>
  <si>
    <t>Trimestral</t>
  </si>
  <si>
    <t>1. Direccionamiento Estratégico</t>
  </si>
  <si>
    <t>6. Transparencia, acceso a la información pública y lucha contra la corrupción</t>
  </si>
  <si>
    <t xml:space="preserve">
Teniendo en cuenta que para el año 2023 se planteó como meta, el desarrollo de 385 requerimientos/solicitudes de intercambio de conocimientos, misiones y eventos por entidades y organismos internacionales, para el segundo  trimestre se alcanzó un 25% de la meta el cual contribuye a la meta final. La Oficina de Relacionamiento trabajó de forma articulada con las diferentes direcciones técnicas del DANE, en donde se evidencia que se da cumplimiento a lo establecido con un total de 96 requerimientos respondidos.</t>
  </si>
  <si>
    <t>Requerimientos de Oferta y Demanda 2023  TRIMESTRE</t>
  </si>
  <si>
    <t>$ 200.459.641,00</t>
  </si>
  <si>
    <t>$ 63.038.647,00</t>
  </si>
  <si>
    <t>Una vez revisada y verificada la información encontrada en la carpeta de evidencias archivo Excel "Requerimientos de Oferta y Demanda 2023 TRIMESTRE", da cumplimiento en el avance de la meta. Por otra parte, se recomienda precisar que información del tablero de control que se presentara como entregable para el cumplimiento del mismo.</t>
  </si>
  <si>
    <t>DIR_RELA_2</t>
  </si>
  <si>
    <t>Convenios nacionales o internacionales que contribuyan al fortalecimiento institucional del DANE, a través de acciones de posicionamiento, formalizados.</t>
  </si>
  <si>
    <t>(Número de convenios  posicionados /Total de convenios programados en el año)</t>
  </si>
  <si>
    <t xml:space="preserve">Convenios desarrollados </t>
  </si>
  <si>
    <t>Con el objetivo de fortalecer las capacidades del DANE, para el presente trimestre del 2023, se firmaron dos adendas enmarcadas en los convenios que actualmente se esta avanzando con la Oficina Nacional de Estadística de Corea y que tiene como objetivo Avanzar en la ejecución de las actividades planeadas para la implementación y establecimiento del Sistema Integrado de Gestión de Registros Administrativos y con Comisionando de las Naciones Unidas para los Refugiados (ACNUR)  que tiene como objetivo Intercambiar conocimientos, capacidades y experiencias para fortalecer la producción de estadísticas oficiales y no oficiales, en línea con las recomendaciones internacionales producidas por el Expert Group on Refugee, IDP and statelessness statistics (EGRIS)</t>
  </si>
  <si>
    <t xml:space="preserve">ENMIENDA ACNUR
ENMIENDA KOSTAT </t>
  </si>
  <si>
    <t>Se encontro dos archivos PDF  denominado ENMIENDA ACNUR y ENMIENDA KOSTAT  en la carpetas de evidencias, los cucales permitieron dar cumplimiento al avance propuesto en cuanto a los convenios nacionales o internacionales que contribuyan al fortalecimiento institucional del DANE, a través de acciones de posicionamiento, formalizados.</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</si>
  <si>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</si>
  <si>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</si>
  <si>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</si>
  <si>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</si>
  <si>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18. Gestión del conocimiento y la innovación</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</si>
  <si>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</si>
  <si>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</si>
  <si>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 xml:space="preserve">Una vez realizada la información entregada se logro identificar el avance en la carpeta DIR_RELA_3 por el cual se evidencio las fichas de ayuda  garantizando el cumplimiento de la meta </t>
  </si>
  <si>
    <t>DIR_RELA_4</t>
  </si>
  <si>
    <t>Matriz de identificación  de la demanda de Cooperación Internacional técnica y financiera, realizada</t>
  </si>
  <si>
    <t>Porcentaje de avance de la identificación de la demanda de cooperación internacional técnica y financiera</t>
  </si>
  <si>
    <t xml:space="preserve">A la fecha el GIT de Relacionamiento ya cuenta con un Matriz de identificación de necesidad, la cual se espera iniciar el diligenciamiento en los próximos trimestres. </t>
  </si>
  <si>
    <t>Matriz de identificación de la demanda de cooperación técnica y financiera realizada (1)</t>
  </si>
  <si>
    <t>Una vez analizada la información, se encontro un archivo excel denominado "Matriz de identificación de la demanda de cooperación técnica y financiera realizada (1)", el cual permite dar cumplimiento al avance programado. No obstante se recomienda ajustar la  unidad de medida y formula del indicador de manera que sea una representación matemática del cálculo del indicador que medirá el avance y cumplimiento de la meta.</t>
  </si>
  <si>
    <t>Dirección - Pobreza</t>
  </si>
  <si>
    <t>TEMAS SOCIALES</t>
  </si>
  <si>
    <t>Boletines técnicos de la temática pobreza y condiciones de vida</t>
  </si>
  <si>
    <t>DIR_POB_1</t>
  </si>
  <si>
    <t>Estadísticas para la Visibilización de las inequidades</t>
  </si>
  <si>
    <t>Un (1) Índice de Pobreza Multidimensional, publicado</t>
  </si>
  <si>
    <t>Eficacia</t>
  </si>
  <si>
    <t>Número de actividades realizadas / número de actividades programadas durante el periodo</t>
  </si>
  <si>
    <t>Ocho (8) productos de publicación: anexo nacional, anexo departamental, comunicado de prensa, presentación, boletín nacional, dos (2) infografías del IPM,  presentaciones con enfoque diferencial</t>
  </si>
  <si>
    <t>2. Seguridad humana y justicia social.</t>
  </si>
  <si>
    <t>Habilitadores que potencian la seguridad humana y las oportunidades de bienestar.</t>
  </si>
  <si>
    <t>Con relación a la meta 1 (Pobreza Multidimensional), a la fecha se presenta un avance total acumulado del 60% que corresponde a lo cálculos de pruebas y revisiones realizadas por el comité de expertos de Pobreza Multidimensional</t>
  </si>
  <si>
    <t>2023-04-27 Listado de asistencia.
Acta comité 27 de abril de 2023.
2023-04-20 Listado de asistencia.
Acta comité 20 de abril de 2023.</t>
  </si>
  <si>
    <t xml:space="preserve"> $                                   9.475.113,00</t>
  </si>
  <si>
    <t xml:space="preserve"> $                                 28.425.339,00</t>
  </si>
  <si>
    <t>Una vez verificadas las evidenicas encontradas (Listado de asistencia., Acta comité 27 de abril de 2023 y Acta comité 20 de abril de 2023), se observa el avance en el cumplimiento para la meta, sin embargo aun no se evidencia la publicación de ningún producto publicado.</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</si>
  <si>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</si>
  <si>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</si>
  <si>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</si>
  <si>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Con relación a la meta 2 (Pobreza Monetaria), a la fecha se presenta un avance total cumulado del 50% que corresponde a lo cálculos de pruebas y revisiones realizadas por el comité de expertos de Pobreza Monetaria</t>
  </si>
  <si>
    <t>2023-04-23 Listado de asistencia.
A la fecha se está trabajando en el procesamiento de la información. (No se colocan las bases de datos, debido a que se encuentran en proceso y no se pueden dar a conocer todavía por la reserva estadística)</t>
  </si>
  <si>
    <t>Una vez verificadas las evidenicas reportadas se encontro actas de comité de expertos, Comunicado de prensa, anexo_dptal_pobreza_multidimensional_2022 y las revisiones realizadas por el comité de expertos, por lo anterior se comprende el avance de cumplimiento hasta la fecha.</t>
  </si>
  <si>
    <t>Cuadros de resultados para la temática de pobreza y condiciones de vida</t>
  </si>
  <si>
    <t>DIR_POB_3</t>
  </si>
  <si>
    <t>Un (1) documento con el desarrollo del proceso de rediseño del Índice de Pobreza Multidimensional (IPM), realizado</t>
  </si>
  <si>
    <t>Documento terminado</t>
  </si>
  <si>
    <t>Un (1) documento con el desarrollo del rediseño del IPM</t>
  </si>
  <si>
    <t xml:space="preserve">No aplica </t>
  </si>
  <si>
    <t xml:space="preserve"> $                                                     -  </t>
  </si>
  <si>
    <t>Dirección - Objetivos de Desarrollo Sostenible - ODS</t>
  </si>
  <si>
    <t>DIR_ODS_1</t>
  </si>
  <si>
    <t>Difusión y Acceso a la información</t>
  </si>
  <si>
    <t>Notas estadísticas generadas para la Visibilización de la Agenda 2030 y sus Objetivos de Desarrollo Sostenible</t>
  </si>
  <si>
    <t>Numero de notas estadísticas publicadas / Numero de Notas estadísticas proyectadas</t>
  </si>
  <si>
    <t xml:space="preserve">Notas estadísticas publicadas </t>
  </si>
  <si>
    <t> </t>
  </si>
  <si>
    <t>Durante el primer trimestre se estructuró el contenido de la nota estadística "Análisis de la partería tradicional y su incorporación en las Estadísticas Vitales de Colombia", la cual fue revisada y aprobada para publicación. No obstante aún está pendiente el diseño y diagramación del documento a cargo de la Dirección de Difusión y Cultura Estadística.</t>
  </si>
  <si>
    <t>Documento 2023-03-28 EEVV y PV</t>
  </si>
  <si>
    <t xml:space="preserve"> -Se realizó la publicación de la Nota Estadística sobre partería Tradicional y su Incorporación en las Estadísticas Vitales de Colombia, la cual se encuentra disponible en la página del DANE https://www.dane.gov.co/files/investigaciones/notas-estadisticas/06022023-NotaEstadistica-ParteraTradi-EVColombia.pdf
-Se avanzó en la elaboración de contenidos de la nota estadística de Trabajo Infantil, y se cuenta con un documento preliminar.
 -Se avanzó en la estructura de contenidos de la Nota estadística sobre Mujeres Rurales en Colombia, cuya publicación se tiene prevista para el 15 de octubre.</t>
  </si>
  <si>
    <t>NOTA ESTADISTICA_1_PARTERIA TRADICIONAL-EVColombia
PROPUESTA DE CONTENIDO_NOTA ESTADISTICA_MUJER RURAL
BORRADOR NOTA ESTADISTICA_TRABAJO INFANTIL EN COLOMBIA</t>
  </si>
  <si>
    <t xml:space="preserve">Una vez analizada la información, se encontro un archivos pdf:NOTA ESTADISTICA_1_PARTERIA TRADICIONAL-EVColombia, PROPUESTA DE CONTENIDO_NOTA ESTADISTICA_MUJER RURAL y BORRADOR NOTA ESTADISTICA_TRABAJO INFANTIL EN COLOMBIA, los cuales dan soporte de cumplimiento al avance programado. </t>
  </si>
  <si>
    <t>DIR_ODS_2</t>
  </si>
  <si>
    <t>Fortalecimiento de la Producción Estadística a partir de la innovación y la gestión tecnológica</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</si>
  <si>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</si>
  <si>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</si>
  <si>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</si>
  <si>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SISCONPES</t>
  </si>
  <si>
    <t>Se elaboró la ficha técnica para dos (2) indicadores ODS, incluyendo los indicadores16.5.1 y 3.7.2 cuyas actividades se completaron con el lleno de criterios establecidos por el barómetro.</t>
  </si>
  <si>
    <t>Fichas de indicadores
2023 Matriz Seguimiento Indicadores Priorizados (Columna J)</t>
  </si>
  <si>
    <t>Se elaboró la ficha técnica para dos (2) indicadores ODS, incluyendo los indicadores 2.a.1 y 2.c.1 cuyas actividades se completaron con el lleno de criterios establecidos por el barómetro. Con lo anterior se completa 4 indicadores producidos a lo largo del I semestre del año.</t>
  </si>
  <si>
    <t>"Ficha Técnica_2.a.1
Ficha Técnica_2.c.1"</t>
  </si>
  <si>
    <t>Una vez analizada la información, se recomienda al proceso realizar la verificación de los  documentos o soportes que son evidencia de la meta, coincidan con el nombre de los archivos cargados en el repositorio. Asi mismo verificar que el avance cuantitativo corresponda y coincida con el avance cualitativo, esto a fin de dar cumplimiento a lo propuesto.</t>
  </si>
  <si>
    <t>DIR_ODS_3</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</si>
  <si>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</si>
  <si>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</si>
  <si>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Planes de trabajo ejecutados con soportes y registro en el Barómetro</t>
  </si>
  <si>
    <t>De los 58 indicadores priorizados inicialmente para el trabajo interinstitucional con el SNU 2023, se evidencia un avance en barómetro para 14 indicadores, entre ellos el 2.1.2 / 3.8.1. /3.8.2 / 3.d.1. / 4.3.1 / 6.1.1. / 6.5.2. / 9.1.2 / 10.4.2 / 10.7.4. / 11.6.2 /11.a.1 / 12.3.1.a / 12.4.2</t>
  </si>
  <si>
    <t>2023 Matriz Seguimiento Indicadores Priorizados (COLUMNA AI - AK)
BAROMETROS_EVIDENCIA</t>
  </si>
  <si>
    <t>Una vez analizada la información,  se recomienda verificar que el avance cuantitativo corresponda y coincida con el avance cualitativo, esto a fin de dar cumplimiento a lo propuesto.</t>
  </si>
  <si>
    <t>DIR_ODS_4</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</si>
  <si>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</si>
  <si>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</si>
  <si>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Documento estratégico actualizado.
Sitio Web en funcionamiento (Dashboard)
Piezas de comunicación</t>
  </si>
  <si>
    <t>Para el I trimestre 2023 se avanzó en las siguientes actividades:
1. Se actualizó el documento de la estrategia de difusión para los ODS (10%)
2. Se publicaron 2 piezas de difusión (5%), las cuales corresponden a una pieza de Twitter para el 21 de marzo - Día Internacional para la Eliminación de la Discriminación Racial y 1 Infografía sobre el reporte de avance en la producción de indicadores ODS
3. Se realizó la identificación de requisitos para el diseño y desarrollo de un Dashboard (10%)</t>
  </si>
  <si>
    <t>VERSIÓN V ESTRATEGIA DE DIFUSIÓN_FINAL
INFOGRAFIA_AVANCES ODS
PIEZA_DISCRIMINACION
HISTORICO DE PUBLICACIONES_2023
Identificación de requerimientos</t>
  </si>
  <si>
    <r>
      <rPr>
        <sz val="9"/>
        <color rgb="FF000000"/>
        <rFont val="Segoe UI"/>
        <family val="2"/>
      </rPr>
      <t>Para el II trimestre 2023 se avanzó en las siguientes actividades:
1.</t>
    </r>
    <r>
      <rPr>
        <sz val="9"/>
        <color rgb="FFFF0000"/>
        <rFont val="Segoe UI"/>
        <family val="2"/>
      </rPr>
      <t xml:space="preserve"> </t>
    </r>
    <r>
      <rPr>
        <sz val="9"/>
        <color rgb="FF000000"/>
        <rFont val="Segoe UI"/>
        <family val="2"/>
      </rPr>
      <t xml:space="preserve">Se publicaron dos (2) piezas de difusión (5%) en Twitter, Instagram y Facebook orientadas a la Agenda 2030 y la campaña de expectativa del índice de prevalencia de seguridad alimentaria.  
De igual manera se avanzó en la elaboración de una propuesta de infografía para el día Mundial de la Población en conjunto con UNFPA, y la cual se encuentra en proceso de validación de DICE.
2. Se realizaron 2 propuestas de diseño para el visor de Datos (Dashboard). La primera propuesta se estructuró a partir de una maqueta para programación total en lenguaje HTML y CSS; sin embargo, considerando el volumen de información y el tiempo disponible, se propuso realizar el desarrollo de pagina principal de la aplicación en HTML con una estructura general y con un dashboard integrado pero soportado en Power Bi  (20%). Para el diseño del Dashboard se estructuró la página de inicio con los 17 ODS, cada uno de los cuales está enlazado a una pagina independiente donde se encuentran los indicadores y sus objetos visuales; se incluyeron listas desplegables, menú de navegación, filtros, e información de la ficha técnica de cada indicador. 
Para este piloto se tomó una muestra de los objetivos  2, 7, 14 y 15 para la graficación. La versión preliminar de Dashboard puede consultarse en </t>
    </r>
    <r>
      <rPr>
        <u/>
        <sz val="9"/>
        <color rgb="FF000000"/>
        <rFont val="Segoe UI"/>
        <family val="2"/>
      </rPr>
      <t xml:space="preserve">https://app.powerbi.com/view?r=eyJrIjoiYzdjMjA1YTctMGM4Ny00NGE4LThiMzMtNjQzOTljMjkzZGFlIiwidCI6IjBkMWRlMzRkLWFmNDktNGJmNS1iOGVlLTNjM2M0NGNlNzk0MiIsImMiOjR9
</t>
    </r>
    <r>
      <rPr>
        <sz val="9"/>
        <color rgb="FF000000"/>
        <rFont val="Segoe UI"/>
        <family val="2"/>
      </rPr>
      <t>3. Se presentó el diseño preliminar de la página web ajustado con las políticas de imagen institucional DANE.  Esta pendiente la aprobación por parte de DICE para iniciar con las actividades de programación en HTML y CSS (5%)</t>
    </r>
  </si>
  <si>
    <t>HISTORICO DE PUBLICACIONES_2023
PIEZAS E INFOGRAFIA ODS
DASHBOARD
PAGINA WEB</t>
  </si>
  <si>
    <t>Para el primer trimestre se encontro carpeta denomindad INFOGRAFIA_AVANCES ODS, ademas de Archivo Excel: HISTORICO DE PUBLICACIONES_2023, PDF: VERSIÓN V ESTRATEGIA DE DIFUSIÓN_FINAL, PIEZA_DISCRIMINACION, REQUERMIENTO_DASHBOARD y PIEZA_DISCRIMINACION, sin embargo no coinciden con lo reportado por el proceso, puesto que algunos archivos no se encuenetra con el nombre que son evidencia de la meta, es importante que coincidan con el nombre de los archivos cargados en el repositorio. En el caso para el segundo trimestre se logro identificar los avances de acuerdo con lo reportado, en pro de cumplimiento de la meta.</t>
  </si>
  <si>
    <t>Subdirección</t>
  </si>
  <si>
    <t>Documentos de planeación</t>
  </si>
  <si>
    <t>SUBDI_1</t>
  </si>
  <si>
    <t>Piloto de cálculos y resultados preliminares documentado del indicador trimestral de cultura y economía creativa Nacional y de Bogotá, realizados</t>
  </si>
  <si>
    <t>(Avance de desarrollo del piloto / total de la meta)*100</t>
  </si>
  <si>
    <t>Un (1) documento metodológico para desarrollar 1 piloto de cálculos y resultados preliminares del indicador trimestral de cultura y economía creativa nacional y Bogotá.</t>
  </si>
  <si>
    <t>Para lograr el desarrollo del documento metodológico, se han realizado las siguientes actividades: 
•	Reunión de apertura en la cual se presentó el cronograma de trabajo y objetivos propuestos para el año 2023. 
•	Revisión de las bases de datos actualizadas, con respecto a los resultados consolidados del indicador con corte a julio de 2022.
•	Acopio de las bases de datos de las diferentes encuestas como: la Encuesta Mensual de Comercio - EMC, la Encuesta Mensual Manufacturera con Enfoque Territorial - EMMET y la Encuesta Mensual de Servicios – EMS para el periodo comprendido entre enero y diciembre de 2022. 
•	Procesamiento de las bases de datos de las encuestas coyunturales para el periodo de enero a diciembre de los años 2021 - 2022.
A partir de lo concertado en estas mesas de trabajo, se establece la ruta para la construcción de documento.</t>
  </si>
  <si>
    <t>Lista de asistencia - revisión cronograma indicador coyuntural CSCEC
Consolidación base de datos actualizada  y acopio de las bases de datos de las diferentes OOEE - (documento preliminar)</t>
  </si>
  <si>
    <t>DIANA PRIETO</t>
  </si>
  <si>
    <t>Con respecto a la meta, construir un (1) documento metodológico para desarrollar un (1) piloto de cálculos y resultados preliminares del indicador trimestral de cultura y economía creativa nacional y Bogotá. Se revisaron las evidencias en el repositorio, encontrando dos archivos en Excel denominados: consolidación de base de datos actualizada y acopio de las diferentes operaciones estadísticas preliminar  y 	un segundo archivo, lista de asistencia de revisión de cronograma, estas dos evidencias permiten dar cumplimiento al avance de la meta para el primer semestre de 2023.</t>
  </si>
  <si>
    <t>SUBDI_2</t>
  </si>
  <si>
    <t>Reportes de información para economía cultural y creativa  y economía circular publicados, realizados</t>
  </si>
  <si>
    <t>(Número de reportes publicados / Número de reportes que se deben publicar)*100</t>
  </si>
  <si>
    <t>Dos (2) reportes de información para economía cultural y creativa  y economía circular</t>
  </si>
  <si>
    <t>Para lograr la publicación de los reportes, se programó mesa de información interinstitucional contando con la participación de las entidades involucradas en el sector de la Economía Cultural y Creativa, en los cuales se definió el ecosistema de datos, las necesidades de información de las entidades y se acordaron los indicadores a ser incluidos en los próximos reportes. Igualmente, se llevaron a cabo los comités de Economía Circular y Economía Cultural y Creativa, para la revisión de los compromisos adquiridos con las entidades y la preparación de los insumos para lo que serán los primeros reportes del año. Así como el funcionamiento adecuado del Sistema de Información de Economía Circular y el Sistema de Consulta de Economía Cultural y Creativa.</t>
  </si>
  <si>
    <t>20230215_AYUDADEMEMORIA_COMITÉEXTRAORDINARIOEC
20230217_AYUDADEMEMORIA_COMITÉECYC
20230220_AYUDADEMEMORIA_COMITÉEC
20230303_AYUDADEMEMORIA_MESADEINFORMACIÓNECYC
20230303_AYUDADEMEMORIA_COMITÉECYC
20230306_AYUDADEMEMORIA_COMITÉEC
20230317_AYUDADEMEMORIA_COMITÉECYC
20230327_AYUDADEMEMORIA_COMITÉEXTRAORDINARIOEC
20230331_AYUDADEMEMORIA_COMITÉECYC
20230417_AYUDADEMEMORIA_COMITÉEC
20230421_AYUDADEMEMORIA_COMITÉECYC
20230428_AYUDADEMEMORIA_COMITÉEC
20230428_AYUDADEMEMORIA_COMITÉECYC</t>
  </si>
  <si>
    <t>Con respecto a la meta, “reportes de información para economía cultural y creativa y economía circular publicados, realizados”. Se revisaron las evidencias en el repositorio, encontrando ayudas de memoria relacionadas con mesas interinstitucionales para acordar: el ecosistema de datos, las necesidades de información de las entidades y los indicadores a ser incluidos en los próximos reportes y también ayudas de memoria sobre los comités de economía circular. A partir de la respuesta al informe preliminar remitido por la Subdirección, se confirma el ajuste de formula del indicador de la meta y en cuanto a la recomendación de especificar fechas de publicación de los dos reportes de información para economía cultural y creativa y economía circular, considerando el soporte normativo se retira dicha recomendación.</t>
  </si>
  <si>
    <t>SUBDI_3</t>
  </si>
  <si>
    <t>Líneas de investigación definidas o pruebas de concepto para la inclusión de nuevas metodologías de producción estadística, específicamente para la desagregación de variables y la inclusión de nuevas fuentes de información</t>
  </si>
  <si>
    <t>(Avance de desarrollo del documento  / total de la meta) * 100</t>
  </si>
  <si>
    <t>Un (1) documento diagnóstico sobre la implementación de metodologías de  analítica avanzada para los procesos de producción estadística de las direcciones técnicas.</t>
  </si>
  <si>
    <r>
      <rPr>
        <sz val="9"/>
        <color rgb="FF000000"/>
        <rFont val="Segoe UI"/>
        <family val="2"/>
      </rPr>
      <t xml:space="preserve">Para lograr el desarrollo del documento diagnóstico, en la línea de investigación para la inclusión de nuevas metodologías de producción estadística, específicamente para la desagregación de variables y la inclusión de nuevas fuentes de información, se han desarrollado los siguientes avances:
Proyecto de desagregación de variables
•	Entre el 17 y 21 de abril se impartió la capacitación en estimación de áreas pequeñas con enfoque bayesiano; esta metodología es usada para la desagregación de variables en encuestas. Esta capacitación fue impartida por la CEPAL, las grabaciones se encuentran en el canal de you tube del DANE. El último día del evento se presentó para mostrar los avances en desagregación de variables en diferentes entidades del gobierno, con el fin de compartir experiencias sobre casos de uso. 
•	Al interior de DANE se han realizado reuniones con los equipos de trabajo relacionados con el tema GIT Pobreza (Dirección General), GIT Registros administrativos (DRA), GIT Desarrollo e innovación (DIG) con el fin de proponer un plan de trabajo para los próximos pasos para la desagregación de variables. 
•	Se realizó la construcción del diccionario de variables con el fin de realizar un inventario de fuentes de información a nivel municipal y de hogar/persona como insumo para la estimación de los modelos SAE.
•	Se han gestionado los cruces de información entre censo y los registros administrativos a nivel persona sobre los cuales tiene acceso al DANE y verificando el cumplimiento de los criterios de calidad estadística definidos desde el SEN, como: PILA, SIMAT, SISBEN, etc.
Proyecto de automatización de OOEE
•	Se definió la Encuesta Mensual Manufacturera con Enfoque Territorial – EMMET, para realizar una prueba de concepto para la automatización de las tareas relacionadas con el procesamiento, análisis de consistencia y productos para la difusión. Para este piloto se usará el lenguaje de programación R y la herramienta de DataFlow para la construcción del flujo de ejecución de tareas. Actualmente, se han desarrollado 8 funciones en R relacionadas con las siguientes tareas:
1.	Integración de datos
2.	Estandarización de variables
3.	Identificación de alertas de imputación
4.	Imputación de variables
5.	Construcción de base temática (base final de trabajo)
6.	Construcción de anexo nacional para publicación en página WEB
7.	Construcción de anexo territorial para la publicación en página WEB
8.	Construcción del boletín de resultados para la publicación en página WEB
Con lo cual se pasa del procesamiento manual y uso de diversos formatos, como: Excel, macros en Excel, SAS, Python a un proceso estandarizado en un solo formato (R), secuencial y con una reducción en los tiempos de ejecución de las tareas.
•	Se realizaron diferentes </t>
    </r>
    <r>
      <rPr>
        <sz val="9"/>
        <color rgb="FFFF0000"/>
        <rFont val="Segoe UI"/>
        <family val="2"/>
      </rPr>
      <t>iteraciones</t>
    </r>
    <r>
      <rPr>
        <sz val="9"/>
        <color rgb="FF000000"/>
        <rFont val="Segoe UI"/>
        <family val="2"/>
      </rPr>
      <t xml:space="preserve"> para la definición de una metodología de identificación de outliers e imputación de variables, definiendo:
o	Para la identificación de variables se definió la metodología de intervalos de confianza y la identificación de outliers usando series de tiempo ARIMA y sus respectivos componentes
o	Para la imputación de variables se definió la metodología de K vecinos cercanos usando la media y K vecinos cercanos.
</t>
    </r>
  </si>
  <si>
    <t xml:space="preserve">https://www.youtube.com/@DaneColombia/streams
Plan_de_trabajo_SAE_300423.pptx
Diccionario_SAE_300423.xlsx
EMMET.zip
Indetificación_outliers_300423.pptx
Imputación_variables_300423.pptx
</t>
  </si>
  <si>
    <t>Para la meta, “Líneas de investigación definidas o pruebas de concepto para la inclusión de nuevas metodologías de producción estadística, específicamente para la desagregación de variables y la inclusión de nuevas fuentes de información”, se revisaron las evidencias en el repositorio, lo relacionado con Un (1) documento diagnóstico sobre la implementación de metodologías de analítica avanzada para los procesos de producción estadística de las direcciones técnicas, encontrando que estas permiten dar cumplimiento al avance de la meta, relacionando el diccionario de datos y presentaciones que permiten ver las capacitaciones realizadas, reuniones y bases de datos</t>
  </si>
  <si>
    <t>Censo Económico</t>
  </si>
  <si>
    <t>DESARROLLO CENSO ECONOMICO NACIONAL</t>
  </si>
  <si>
    <t>Bases de datos del marco geo 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</si>
  <si>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</si>
  <si>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</si>
  <si>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 *100</t>
  </si>
  <si>
    <t>Un marco censal cartográfico y de unidades económicas actualizado que permita realizar la planeación y el control de cobertura del operativo de campo del Censo Económico</t>
  </si>
  <si>
    <t>Expansión de capacidades: más y mejores oportunidades de la población para lograr sus proyectos de vida.</t>
  </si>
  <si>
    <t>Se realizó operativo de campo de actualización cartográfica focalizada y validación conteo de unidades económicas en los municipios de Zipaquirá, La Calera, Acacias.</t>
  </si>
  <si>
    <t>25377_LA_CALERA
25899_ZIPAQUIRA
50006_ACACIAS</t>
  </si>
  <si>
    <t>Se realizó operativo de campo de actualización cartográfica focalizada y validación conteo de unidades económicas en los municipios de Turbaco, Uribía y Santander de Quilichao</t>
  </si>
  <si>
    <t>13836_TURBACO
44847_URIBIA
https://danegovco-my.sharepoint.com/personal/cadeviav_dane_gov_co/_layouts/15/onedrive.aspx?CT=1681942299079&amp;OR=OWA%2DNT&amp;CID=e9df723f%2D7a3c%2Dc01b%2D25d8%2D997b55720475&amp;id=%2Fpersonal%2Fcadeviav%5Fdane%5Fgov%5Fco%2FDocuments%2F2023%5FACTUALIZACION%5F2023&amp;view=0
\\dg-est140\compartido\ACTUALIZACION_2022</t>
  </si>
  <si>
    <t xml:space="preserve">Con relación a la meta “Marco Censal actualizado para la realización del Censo Económico” se recomienda revisar la unidad de medida del indicador, este hace referencia a un porcentaje, en la formula corresponde a un número. En el avance cualitativo se relacionaron los avances correspondientes al primer y segundo trimestre del 2023,  sin embargo la identificación dada a los evidencias correspondientes al segundo trimestre no son de fácil comprensión en cuanto a que los municipios están renombrados con códigos y no nombres, lo que requirió una reunión con los encargados del área para comprobar el cumplimiento </t>
  </si>
  <si>
    <t>Bases de micro datos anonimizados</t>
  </si>
  <si>
    <t>CE_2</t>
  </si>
  <si>
    <t>Conjunto de Instrumentos de recolección ajustados para el operativo de recolección del Censo Económico.</t>
  </si>
  <si>
    <t>(Número de instrumentos de recolección finalizados / Número total de instrumentos diseñados) *100</t>
  </si>
  <si>
    <t>Instrumentos de recolección funcionales que operen en cualquiera de los municipios del territorio colombiano para todos los sectores económicos</t>
  </si>
  <si>
    <t>No se tuvo avance en el I trimestre</t>
  </si>
  <si>
    <t>Se han entregado las especificaciones de los formularios por parte de los equipos temáticos, pero desde la OSIS no se continuó con el desarrollo pues los tiempos que plantearon para ello son  superiores al horizonte temporal del proyecto. Debido a que se está explorando la alternativa de tercerizar el desarrollo de los aplicativos de recolección, se entregaron las especificaciones de los formularios a algunas firmas con las cuales se han tenido algunas reuniones y se han visto algunos resultados, pero los aplicativos se encuentran en pausa debido a que no se ha asignado el proyecto a una firma específica. El objetivo de la OSIS es terminar durante este primer semestre en el levantamiento de los requerimientos para entregarlos a la firma a la cual se le adjudique el proyecto.</t>
  </si>
  <si>
    <t>Se ajustaron los instrumentos de recolección del Censo Económico, teniendo en cuenta los resultados de los censos experimentales, pruebas piloto y las mesas de identificación de necesidades de Economía Popular que realizó la entidad. Los instrumentos de recolección se presentan en formato Excel para proceder con su desarrollo en el segundo semestre del año.</t>
  </si>
  <si>
    <t>Cuestionario básico a establecimientos.xlsx
Cuestionario para vendedores de calle.xlsx
Cuestionario especializado del sector de la construcción.xlsx
Cuestionario especializado del sector transporte.xlsx
Cuestionario de la pequeña, mediana y gran empresa.xlsx</t>
  </si>
  <si>
    <t xml:space="preserve">
Para esta meta, se sugiere revisar la unidad de medida o la formula del indicador, con el fin de quedar acorde a lo que se busca obtener como resultado. Se espera obtener al final del año Instrumentos de recolección funcionales que operen en cualquiera de los municipios del territorio colombiano para todos los sectores económicos, de acuerdo con las evidencias se realizaron los ajustes correspondientes a : cuestionario básico a establecimientos, cuestionario para vendedores de calle, cuestionario especializado del sector de la construcción, cuestionario especializado del sector transporte y cuestionario de la pequeña, mediana y gran empresa, dando cumplimiento al avance de la meta.
</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</si>
  <si>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</si>
  <si>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</si>
  <si>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 * 100</t>
  </si>
  <si>
    <t>Lineamientos sobre método y modalidad de enseñanza, recursos didácticos, medios de apoyo, y evaluación. Necesarios para desarrollar el proceso de entrenamiento del personal operativo del Censo Económico.</t>
  </si>
  <si>
    <t>De acuerdo con los nuevos escenarios temáticos, operativos y presupuestales que se están planteando para la presente vigencia, y de acuerdo con la proyección de adición de recursos para el Censo Económico para el segundo trimestre, se va a replantear la meta en mención así como sus porcentajes de ejecución, indicador y recursos asociados, con el fin de dar cumplimiento con la fase preparatoria para el operativo masivo del Censo Económico.</t>
  </si>
  <si>
    <t>Avances en la actualización de los planes:  de comunicación, de sensibilización y de aprendizaje.
Así mismo, se han actualizado presupuestos y cronogramas de la operación estadística para las fases de entrenamiento y sensibilización</t>
  </si>
  <si>
    <t>Plan de Aprendizaje.
Plan de Comunicación</t>
  </si>
  <si>
    <t>El 33% del avance reportado se ha realizado con personal de planta idóneo por lo que, no se reporta obligaciones del recurso.
Se proyecta para el próximo trimestre la contratación de TH para avanzar en la meta y porcentajes propuestos.</t>
  </si>
  <si>
    <t>Para esta meta, se sugiere revisar la unidad de medida o la formula del indicador, con el fin de quedar acorde a lo que se busca obtener como resultado. Se espera obtener al final del año unos lineamientos sobre método y modalidad de enseñanza, recursos didácticos, medios de apoyo, y evaluación, necesarios para desarrollar el proceso de entrenamiento del personal operativo del Censo Económico, conforme a las evidencias pactadas se encontraron las carpetas de plan de aprendizaje y plan de comunicaciones, dando cumplimiento al avance  del segundo trimestre de 2023</t>
  </si>
  <si>
    <t>Oficina de Control Interno - OCI</t>
  </si>
  <si>
    <t>OCI_1</t>
  </si>
  <si>
    <t>Plan Anual de Auditoría Interna de gestión (PAAI) 2023 implementado para fortalecer la gestión institucional y el modelo integrado de planeación y gestión.</t>
  </si>
  <si>
    <t xml:space="preserve">%Avance de PAAI  = Cantidad de informes realizados / Cantidad de Informes programados </t>
  </si>
  <si>
    <t>Informes</t>
  </si>
  <si>
    <t>Plan de Acción (PAI) 2022</t>
  </si>
  <si>
    <t>31/11/2023</t>
  </si>
  <si>
    <t>Mensual</t>
  </si>
  <si>
    <t>15. Aprendizaje Institucional</t>
  </si>
  <si>
    <t xml:space="preserve">19. Control Interno </t>
  </si>
  <si>
    <t>De acuerdo a lo estipulado en el PAAI programado por la OCI para la vigencia 2023; durante el mes de marzo se avanzó en:
1. La elaboración y radicación del Informe de evaluación Institucional por dependencias DANE - FONDANE y el Informe Consolidado para la Dirección
2. La construcción del Informe preliminar de verificación del cumplimiento de la normatividad relacionada con el Derechos de Autor y licenciamiento de software y hardware DANE - FONDANE, el cual  fue radicado y enviado vía correo electrónico.
3. Se llevó a cabo la gestión correspondiente a la OCI,  para la certificación del 1er Semestre para la Actividad Litigiosa de DANE y FONDANE emitidas en el aplicativo EKOGUI y Correo Electrónico a la Agencia Nacional de Defensa Jurídica del Estado, ANDJE.
4. Generación del Informe final de seguimiento  austeridad del gasto DANE - FONDANE IV Trim de 2022, el cual fue radicado y publicado en la  página web del DANE.</t>
  </si>
  <si>
    <t>1. Informe de evaluación institucional radicado y correo de envío.
2. Informe preliminar derechos de autor radicado y correo de envío.
3. Informe final de seguimiento EKOGUI II Semestre de 2022; correo soporte de envío y correo de confirmación de publicación del informe en página web.
4. Informe final de seguimiento austeridad del gasto DANE-FONDANE IV Trim 2022, radicado; soporte envío informe y soporte publicación informe.</t>
  </si>
  <si>
    <t xml:space="preserve"> $                                                    470236145,04 </t>
  </si>
  <si>
    <t xml:space="preserve">De acuerdo a lo estipulado en el PAAI programado por la OCI para la vigencia 2023; durante el mes de JUNIO se avanzó en:
1. Se elaboró y radicó el informe preliminar Trimestral Ene-Mar2023 de Seguimientos a las medidas de austeridad del gasto público y Plan de Austeridad DANE - FONDANE.
2. Se elaboró, radicó y publicó el Seguimiento Mapa de Riesgos Corrupción I cuatrimestre 2023.
3. Elaboró y radicó el Informe preliminar de Seguimiento a beneficiario final de DANE y FONDANE
4. Se elaboró y radico el  Informe semestral de Seguimiento a Indicadores de Gestión y a las METAS DE GOBIERNO SINERGIA-SISMEG de DANE - FONDANE.
5. Se elaboró y radicó el Informe final semestre Jul-Dic 2021 de seguimiento a la Gestión del Comité de Conciliación de  DANE-FONDANE.
6. Se elaboró y radicó el Informe semestral de seguimiento a la Atención(Oportunidad y Calidad) de PQRSD  DANE-FONDANE.
Adicionalmente, se elaboró y radicó el reporte mensual de seguimiento a posibles actos de corrupción o irregularidades DANE - FONDANE.  </t>
  </si>
  <si>
    <t>1. Informe_preliminar _austeridad_trimestral
2. anex-OCI-MatrizSeguimientoPAAC-Abr2023
3. Informe_preliminar_beneficiario_final
4. informe_SINERGIA_SISMEG
5. Informe_comité_conciliación
6. Informe_PQRSD_Semestral
7. Reporte_actos_corrupción_Mayo</t>
  </si>
  <si>
    <t xml:space="preserve">No se ha finalizado la auditoría interna de gestión a la provisión transitoria de empleos - GTH; en espera de concertación de resultados, entre el equipo auditor y la jefatura, lo que dio lugar a mesas de trabajo adicionales para finiquitar el informe final. Adicionalmente, se realizó una reunión extra con la oficina de Gestión Humana, para revisar una queja anónima relacionada con la auditoría. 
Se realizaron ajustes al cronograma establecido para la Auditoría interna de gestión a la ejecución en las subsedes de las Direcciones Territoriales, por petición del proceso PES, relacionada con la atención de las mesas de trabajo que se debían generar con dicho proceso. Finalmente, las visitas programadas para algunas sedes objeto de la auditoría se efectuaron durante la semana del 26 al 29 de junio, por temas presupuestales. Lo anterior, genera un ajuste en la fecha de generación del informe preliminar.
Debido a las situaciones presentadas durante el semestre, la OCI documentará un plan de mejoramiento para intensificar los controles  para el seguimiento al PAAI, de manera que sean eficientes y generen alertas tempranas en el cumplimiento de las fechas establecidas </t>
  </si>
  <si>
    <t>Una vez revisada la información se logró identificar que el proceso viene adelantando avances a fin de dar cumplimiento de la meta.</t>
  </si>
  <si>
    <t>Oficina de Control Interno Disciplinario - OCID</t>
  </si>
  <si>
    <t>OCID_1</t>
  </si>
  <si>
    <t>Lineamiento para el tratamiento de las denuncias, formalizado para orientar a la ciudadanía en el proceso de gestión.</t>
  </si>
  <si>
    <t>%Avance de los lineamientos desarrollados en el periodo/ % Avance total de la meta</t>
  </si>
  <si>
    <t>Documento del lineamiento formalizado</t>
  </si>
  <si>
    <t>Recomendaciones MIPG</t>
  </si>
  <si>
    <t>6. Gestión del talento humano</t>
  </si>
  <si>
    <t>9. Plan Anticorrupción y de Atención al Ciudadano</t>
  </si>
  <si>
    <t>Se incluyen las observaciones producto de las mesas de trabajo del primer trimestre en el procedimiento de la actuación disciplinaria para el tratamiento de las quejas, denuncias e informe de servidor público en la etapa de instrucción</t>
  </si>
  <si>
    <t>Un (1) archivo PDF – Borrador actualización procedimiento</t>
  </si>
  <si>
    <t xml:space="preserve"> $                                    98.014.565,00</t>
  </si>
  <si>
    <t xml:space="preserve">Una vez revisada la información se identifico en la carpeta Abril el documento borrador del PROCEDIMIENTO DE LA ACTUACIÓN DISCIPLINARIA PARA
EL TRATAMIENTO DE LAS QUEJAS, DENUNCIAS E INFORME DE SERVIDOR PÚBLICO EN LA ETAPA DE INSTRUCCIÒN. Por lo anterior se recomienda continuar con el avance en los tiempos determinados a fin de dar cumplimiennto con la meta propuesta </t>
  </si>
  <si>
    <t>Oficina de Sistemas - OSIS</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</si>
  <si>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</si>
  <si>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</si>
  <si>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</si>
  <si>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</si>
  <si>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</si>
  <si>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</si>
  <si>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</si>
  <si>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</si>
  <si>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Se realiza el cierre del PETI 2019-2022</t>
  </si>
  <si>
    <t>Informe ejecutivo de cierre PETI 2029-2022 y anexo</t>
  </si>
  <si>
    <t xml:space="preserve">No Aplica </t>
  </si>
  <si>
    <t xml:space="preserve"> $                                                         9952445,00</t>
  </si>
  <si>
    <t>Ya se dio cumplimiento total a la meta</t>
  </si>
  <si>
    <t xml:space="preserve">JAVIER ALBERTO RUBIANO </t>
  </si>
  <si>
    <r>
      <rPr>
        <sz val="9"/>
        <color rgb="FF000000"/>
        <rFont val="Segoe UI"/>
      </rPr>
      <t xml:space="preserve">• En el primer trimestre de 2023, la dependencia reportó la finalización de la meta. Sin embargo, se presenta una falta de claridad en la relación entre la evidencia proporcionada, que incluye el 'INFORME FINAL PETI 2019 – 2022' y 'Anexo 1 evaluación PETI 2022 2019', y la meta establecida: </t>
    </r>
    <r>
      <rPr>
        <i/>
        <u/>
        <sz val="9"/>
        <color rgb="FF000000"/>
        <rFont val="Segoe UI"/>
      </rPr>
      <t>'Actualizar y ajustar el Plan Estratégico de Tecnologías de la Información, alineándolo con el PEI vigente'</t>
    </r>
    <r>
      <rPr>
        <sz val="9"/>
        <color rgb="FF000000"/>
        <rFont val="Segoe UI"/>
      </rPr>
      <t xml:space="preserve">. Esta falta de comprensión se ve acentuada al considerar que el entregable esperado era el </t>
    </r>
    <r>
      <rPr>
        <i/>
        <u/>
        <sz val="9"/>
        <color rgb="FF000000"/>
        <rFont val="Segoe UI"/>
      </rPr>
      <t xml:space="preserve">'Plan Estratégico de Tecnologías de la Información ajustado'.
 </t>
    </r>
    <r>
      <rPr>
        <sz val="9"/>
        <color rgb="FF000000"/>
        <rFont val="Segoe UI"/>
      </rPr>
      <t xml:space="preserve"> Por lo anterior, La Oficina de Sistemas, mediante el memorando número 20231100011053 emitido el 14 de septiembre de 2023 por la Oficina de Planeación, informa que el PETI fue actualizado, aprobado y publicado el 31 de enero de 2023 y como complemento de la evidencia, se ha incluido en el repositorio de OPLAN la URL de los Planes Estratégicos publicados por la entidad, donde se encuentra el PETI 2023 – 2026. En consecuencia, La Oficina de Control Interno ha verificado el repositorio de evidencias dispuesto y ha confirmado la información mencionada; no obstante, se recomienda que se realicen los ajustes pertinentes en el presente formato, donde se describen los avances y las evidencias relacionadas con la nueva evidencia aportada.
•  Para el indicador "Porcentaje de seguimiento". es importante proporcionar una explicación detallada sobre cómo se calculan las variables que componen este indicador (Representación matemática del cálculo del indicador que medirá la meta).</t>
    </r>
  </si>
  <si>
    <t>OSIS_2</t>
  </si>
  <si>
    <t>Plan Estratégico de Tecnologías de la Información  2023-2026, con instrumentos para su seguimiento y evaluación</t>
  </si>
  <si>
    <t xml:space="preserve">
Sumatoria de cumplimiento por hitos: 
Documento de formulación de Plan Estratégico de Tecnologías de la Información  2023-2026: 80%
Instrumento de seguimiento: 20%</t>
  </si>
  <si>
    <t>Plan Estratégico de Tecnologías de la Información  2023-2026</t>
  </si>
  <si>
    <t>11. Gestión Tecnológica</t>
  </si>
  <si>
    <t>Se formula, aprueba y publica el nuevo PETI 2023-2026  del DANE, construido en conjunto con las demás áreas de la Entidad</t>
  </si>
  <si>
    <t>Documento PETI 2023-2026 y anexos</t>
  </si>
  <si>
    <t>Se revisa el contexto estratégico del PETI para actualizar el documento. Para  este fin, se revisa el Plan Nacional de Desarrollo PND 2022-2026, el Plan Estratégico Institucional 2022-2026, se construye un DOFA de análisis de contexto y se alinean los proyectos del PETI con el PND 2022-2026</t>
  </si>
  <si>
    <t>Alineación PND
Cargas de trabajo_OSIS 20230615
Contexto GTE 2023
Lista PETI 2023-2026
Menciones al DANE en el Plan Nacional de Desarrollo - texto conciliado y aprobado_04_05_2023</t>
  </si>
  <si>
    <t>En el segundo semestre de 2023, la dependencia informó un avance del 40%, conforme a lo esperado para este período. Se respalda este avance con evidencias que incluyen un análisis DOFA del contexto y la alineación de los proyectos del PETI con el PND 2022-2026.
Para el indicador "Porcentaje de seguimiento". es importante proporcionar una explicación detallada sobre cómo se calculan las variables que componen este indicador (Representación matemática del cálculo del indicador que medirá la meta).</t>
  </si>
  <si>
    <t>OSIS_3</t>
  </si>
  <si>
    <t xml:space="preserve">Instrumentos del subproceso de Planeación y Gobierno de TI actualizados e implementados  (incluye políticas, procedimientos, riesgos, salidas no conformes, indicadores y demás instrumentos de gestión y control) </t>
  </si>
  <si>
    <t>Porcentaje de avance alcanzado en el proceso de actualización de los instrumentos documentales de la OSIS (ACUMULATIVO)</t>
  </si>
  <si>
    <t>Instrumentos del subproceso de Planeación y Gobierno actualizados</t>
  </si>
  <si>
    <t>Los GITs de la OSIS están trabajando en la reingeniería de sus procesos y se consolida el avance en la documentación de los mismos. Los GITS de Gestión de Datos, Sistema de información para la producción estadística y administrativos, Apoyo a las operaciones censales  y Plataformas Tecnológicas, junto con los grupos de trabajo de Gobierno y Seguridad de la información han presentado sus avances consolidados en las presentaciones anexas. De manera adicional, se ha realizado la carga de algunos documentos</t>
  </si>
  <si>
    <t xml:space="preserve">1 Planeación y gobierno_LP 2023
2 Gestión de información y datos_GT_MM
3 Desarrollo y mantenimiento de SI_FJ AC 2023
4 Servicios tecnológicos TI_CP_ES_NP_YD 2023 </t>
  </si>
  <si>
    <t xml:space="preserve"> $                                                     358294151,00</t>
  </si>
  <si>
    <r>
      <t xml:space="preserve">ESTRATEGIA Y GOBIERNO DE TI
1. </t>
    </r>
    <r>
      <rPr>
        <sz val="9"/>
        <color rgb="FF000000"/>
        <rFont val="Segoe UI"/>
        <family val="2"/>
      </rPr>
      <t xml:space="preserve">Se realiza el levantamiento de asuntos relevantes y su documentación, enmarcados dentro del dominio de Estrategia y Gobierno de TI, y se establece las actividades a documentar, los tipos documentales y su plan de trabajo
</t>
    </r>
    <r>
      <rPr>
        <b/>
        <sz val="9"/>
        <color rgb="FF000000"/>
        <rFont val="Segoe UI"/>
        <family val="2"/>
      </rPr>
      <t>2.</t>
    </r>
    <r>
      <rPr>
        <sz val="9"/>
        <color rgb="FF000000"/>
        <rFont val="Segoe UI"/>
        <family val="2"/>
      </rPr>
      <t xml:space="preserve"> Se realizan reuniones con DICE para la articulación de trabajo sobre el Plan de Comunicaciones de OSIS
</t>
    </r>
    <r>
      <rPr>
        <b/>
        <sz val="9"/>
        <color rgb="FF000000"/>
        <rFont val="Segoe UI"/>
        <family val="2"/>
      </rPr>
      <t xml:space="preserve">3. </t>
    </r>
    <r>
      <rPr>
        <sz val="9"/>
        <color rgb="FF000000"/>
        <rFont val="Segoe UI"/>
        <family val="2"/>
      </rPr>
      <t xml:space="preserve">Se genera el artículo y piezas gráficas de Backup institucional
</t>
    </r>
    <r>
      <rPr>
        <b/>
        <sz val="9"/>
        <color rgb="FF000000"/>
        <rFont val="Segoe UI"/>
        <family val="2"/>
      </rPr>
      <t xml:space="preserve">4. </t>
    </r>
    <r>
      <rPr>
        <sz val="9"/>
        <color rgb="FF000000"/>
        <rFont val="Segoe UI"/>
        <family val="2"/>
      </rPr>
      <t xml:space="preserve">Se generan los instrumentos de control de PETI, Contratistas y procesos de adquisición de bienes y servicios
</t>
    </r>
    <r>
      <rPr>
        <b/>
        <sz val="9"/>
        <color rgb="FF000000"/>
        <rFont val="Segoe UI"/>
        <family val="2"/>
      </rPr>
      <t xml:space="preserve">
GESTIÓN DE DATOS
1.</t>
    </r>
    <r>
      <rPr>
        <sz val="9"/>
        <color rgb="FF000000"/>
        <rFont val="Segoe UI"/>
        <family val="2"/>
      </rPr>
      <t xml:space="preserve"> Reunión con la DRA y OPLAN para revisar el proyecto de resolución de creación del Grupo Registros Administrativos y Proveedores de Datos, cuya formalización se realizó el 17/07/2023
</t>
    </r>
    <r>
      <rPr>
        <b/>
        <sz val="9"/>
        <color rgb="FF000000"/>
        <rFont val="Segoe UI"/>
        <family val="2"/>
      </rPr>
      <t>2.</t>
    </r>
    <r>
      <rPr>
        <sz val="9"/>
        <color rgb="FF000000"/>
        <rFont val="Segoe UI"/>
        <family val="2"/>
      </rPr>
      <t xml:space="preserve"> Revisión y ajuste de los riesgos del proceso GID en el dominio tecnológico de Gestión de Información y datos
</t>
    </r>
    <r>
      <rPr>
        <b/>
        <sz val="9"/>
        <color rgb="FF000000"/>
        <rFont val="Segoe UI"/>
        <family val="2"/>
      </rPr>
      <t xml:space="preserve">3. </t>
    </r>
    <r>
      <rPr>
        <sz val="9"/>
        <color rgb="FF000000"/>
        <rFont val="Segoe UI"/>
        <family val="2"/>
      </rPr>
      <t xml:space="preserve">Se realiza la socialización de la política de interoperabilidad
</t>
    </r>
    <r>
      <rPr>
        <b/>
        <sz val="9"/>
        <color rgb="FF000000"/>
        <rFont val="Segoe UI"/>
        <family val="2"/>
      </rPr>
      <t xml:space="preserve">
SISTEMAS DE INFORMACIÓN / APOYO INFORMÁTICO A OPERACIONES CENSALES
1. </t>
    </r>
    <r>
      <rPr>
        <sz val="9"/>
        <color rgb="FF000000"/>
        <rFont val="Segoe UI"/>
        <family val="2"/>
      </rPr>
      <t xml:space="preserve">Se cuenta con documentación formalizada en ISOLUCIÓN de:
- Arquitectura de referencia
- Catálogo de  SI
- Seguimiento catálogo y codeversion
- Procedimiento de desarrollo y mantenimiento de SI
</t>
    </r>
    <r>
      <rPr>
        <b/>
        <sz val="9"/>
        <color rgb="FF000000"/>
        <rFont val="Segoe UI"/>
        <family val="2"/>
      </rPr>
      <t xml:space="preserve">2. </t>
    </r>
    <r>
      <rPr>
        <sz val="9"/>
        <color rgb="FF000000"/>
        <rFont val="Segoe UI"/>
        <family val="2"/>
      </rPr>
      <t xml:space="preserve">Se trabaja en la documentación de procedimiento de desarrollo y mantenimiento de SI
</t>
    </r>
    <r>
      <rPr>
        <b/>
        <sz val="9"/>
        <color rgb="FF000000"/>
        <rFont val="Segoe UI"/>
        <family val="2"/>
      </rPr>
      <t xml:space="preserve">
PLATAFORMAS TECNOLÓGICAS
1. </t>
    </r>
    <r>
      <rPr>
        <sz val="9"/>
        <color rgb="FF000000"/>
        <rFont val="Segoe UI"/>
        <family val="2"/>
      </rPr>
      <t xml:space="preserve"> En el dominio de servicios tecnológicos se avanza en la documentación del procedimiento de gestión de servicios tecnológicos  y el manual de lineamientos técnicos de dispositivos  móviles y teletrabajo
</t>
    </r>
    <r>
      <rPr>
        <b/>
        <sz val="9"/>
        <color rgb="FF000000"/>
        <rFont val="Segoe UI"/>
        <family val="2"/>
      </rPr>
      <t xml:space="preserve">2. </t>
    </r>
    <r>
      <rPr>
        <sz val="9"/>
        <color rgb="FF000000"/>
        <rFont val="Segoe UI"/>
        <family val="2"/>
      </rPr>
      <t xml:space="preserve">Se realiza la capacitación sobre los   Lineamientos de Repositorios de información
</t>
    </r>
    <r>
      <rPr>
        <b/>
        <sz val="9"/>
        <color rgb="FF000000"/>
        <rFont val="Segoe UI"/>
        <family val="2"/>
      </rPr>
      <t xml:space="preserve">
SEGURIDAD DE LA INFORMACIÓN
1. </t>
    </r>
    <r>
      <rPr>
        <sz val="9"/>
        <color rgb="FF000000"/>
        <rFont val="Segoe UI"/>
        <family val="2"/>
      </rPr>
      <t>Junto con los responsables de los dominios de Sistemas de  Información y Plataformas Tecnológicas, se construye el Manual de políticas complementarias de seguridad digital</t>
    </r>
  </si>
  <si>
    <r>
      <t>Instrumentos y documentos de rediseño proceso GTE:</t>
    </r>
    <r>
      <rPr>
        <b/>
        <sz val="9"/>
        <color rgb="FF000000"/>
        <rFont val="Segoe UI"/>
        <family val="2"/>
      </rPr>
      <t xml:space="preserve">
ESTRATEGIA Y GOBIERNO DE TI
1. </t>
    </r>
    <r>
      <rPr>
        <sz val="9"/>
        <color rgb="FF000000"/>
        <rFont val="Segoe UI"/>
        <family val="2"/>
      </rPr>
      <t>Planeación y gobierno de TI Base de documentación
2. Plan de comunicaciones 2023 - OSIS</t>
    </r>
    <r>
      <rPr>
        <b/>
        <sz val="9"/>
        <color rgb="FF000000"/>
        <rFont val="Segoe UI"/>
        <family val="2"/>
      </rPr>
      <t xml:space="preserve">
3.</t>
    </r>
    <r>
      <rPr>
        <sz val="9"/>
        <color rgb="FF000000"/>
        <rFont val="Segoe UI"/>
        <family val="2"/>
      </rPr>
      <t xml:space="preserve"> 2023_06_14_Back up_Articulo
_ 2023_07_05_Backup</t>
    </r>
    <r>
      <rPr>
        <b/>
        <sz val="9"/>
        <color rgb="FF000000"/>
        <rFont val="Segoe UI"/>
        <family val="2"/>
      </rPr>
      <t xml:space="preserve">
4. </t>
    </r>
    <r>
      <rPr>
        <sz val="9"/>
        <color rgb="FF000000"/>
        <rFont val="Segoe UI"/>
        <family val="2"/>
      </rPr>
      <t>Instrumento de seguimiento transversal
_ Lista Contratistas 2023</t>
    </r>
    <r>
      <rPr>
        <b/>
        <sz val="9"/>
        <color rgb="FF000000"/>
        <rFont val="Segoe UI"/>
        <family val="2"/>
      </rPr>
      <t xml:space="preserve">
GESTIÓN DE DATOS
1.</t>
    </r>
    <r>
      <rPr>
        <sz val="9"/>
        <color rgb="FF000000"/>
        <rFont val="Segoe UI"/>
        <family val="2"/>
      </rPr>
      <t xml:space="preserve"> 10072023 Ppta creación Grupo área RRAA(ajustes GTH) OAJ (1) Ajustes 11Jul</t>
    </r>
    <r>
      <rPr>
        <b/>
        <sz val="9"/>
        <color rgb="FF000000"/>
        <rFont val="Segoe UI"/>
        <family val="2"/>
      </rPr>
      <t xml:space="preserve">
2. </t>
    </r>
    <r>
      <rPr>
        <sz val="9"/>
        <color rgb="FF000000"/>
        <rFont val="Segoe UI"/>
        <family val="2"/>
      </rPr>
      <t>Actualización mapas de riesgos 2023
3. SOCIALIZACION POLITICA INTEROPERABILIDAD</t>
    </r>
    <r>
      <rPr>
        <b/>
        <sz val="9"/>
        <color rgb="FF000000"/>
        <rFont val="Segoe UI"/>
        <family val="2"/>
      </rPr>
      <t xml:space="preserve">
SISTEMAS DE INFORMACIÓN / APOYO INFORMÁTICO A OPERACIONES CENSALES
1. </t>
    </r>
    <r>
      <rPr>
        <sz val="9"/>
        <color rgb="FF000000"/>
        <rFont val="Segoe UI"/>
        <family val="2"/>
      </rPr>
      <t>3 Desarrollo y mantenimiento de SI_052023
_Rediseño del procedimiento de Sistemas de Información
_ARQUITECTURA DE REFERENCIA PARA EL DESARROLLO DE NUEVAS _APLICACIONES DANE_PUB_version final
_Bitácora Mesas de Trabajo áreas DANE configuración CODEVERSION y Catálogo de sistemas de información Ene-Feb-Mar-Abr
_Presentación Catálogo de Sistemas de Información y GITLAB(Mes Abril)
_Desarrollo y mantenimiento de SI_Documentación
2. SIO020GUI001f002V6. (Flexibilidad Documentos Procedimiento SI_2023-06-28)</t>
    </r>
    <r>
      <rPr>
        <b/>
        <sz val="9"/>
        <color rgb="FF000000"/>
        <rFont val="Segoe UI"/>
        <family val="2"/>
      </rPr>
      <t xml:space="preserve">
PLATAFORMAS TECNOLÓGICAS
1. </t>
    </r>
    <r>
      <rPr>
        <sz val="9"/>
        <color rgb="FF000000"/>
        <rFont val="Segoe UI"/>
        <family val="2"/>
      </rPr>
      <t>4 Servicios tecnológicos 20230515
_26062023_GTE-030-MAN_Lineamientos_técnicos_ uso_de_dispositivos_móviles_y_teletrabajo</t>
    </r>
    <r>
      <rPr>
        <b/>
        <sz val="9"/>
        <color rgb="FF000000"/>
        <rFont val="Segoe UI"/>
        <family val="2"/>
      </rPr>
      <t xml:space="preserve">
1. </t>
    </r>
    <r>
      <rPr>
        <sz val="9"/>
        <color rgb="FF000000"/>
        <rFont val="Segoe UI"/>
        <family val="2"/>
      </rPr>
      <t>27062023PDT-Procedimiento Gestión de Entrega y Soporte de los Servicios de TI</t>
    </r>
    <r>
      <rPr>
        <b/>
        <sz val="9"/>
        <color rgb="FF000000"/>
        <rFont val="Segoe UI"/>
        <family val="2"/>
      </rPr>
      <t xml:space="preserve">
2. </t>
    </r>
    <r>
      <rPr>
        <sz val="9"/>
        <color rgb="FF000000"/>
        <rFont val="Segoe UI"/>
        <family val="2"/>
      </rPr>
      <t>Socialización Lineamientos Repositorios</t>
    </r>
    <r>
      <rPr>
        <b/>
        <sz val="9"/>
        <color rgb="FF000000"/>
        <rFont val="Segoe UI"/>
        <family val="2"/>
      </rPr>
      <t xml:space="preserve">
SEGURIDAD DE LA INFORMACIÓN
1. </t>
    </r>
    <r>
      <rPr>
        <sz val="9"/>
        <color rgb="FF000000"/>
        <rFont val="Segoe UI"/>
        <family val="2"/>
      </rPr>
      <t>20230629_Manual de Políticas Complementarias de Seguridad_Digital</t>
    </r>
  </si>
  <si>
    <r>
      <rPr>
        <sz val="9"/>
        <color rgb="FF000000"/>
        <rFont val="Segoe UI"/>
      </rPr>
      <t>• Teniendo en cuenta la meta:</t>
    </r>
    <r>
      <rPr>
        <i/>
        <u/>
        <sz val="9"/>
        <color rgb="FF000000"/>
        <rFont val="Segoe UI"/>
      </rPr>
      <t xml:space="preserve"> “Instrumentos del subproceso de Planeación y Gobierno de TI actualizados e implementados (incluye políticas, procedimientos, riesgos, salidas no conformes, indicadores y demás instrumentos de gestión y control)”</t>
    </r>
    <r>
      <rPr>
        <sz val="9"/>
        <color rgb="FF000000"/>
        <rFont val="Segoe UI"/>
      </rPr>
      <t xml:space="preserve">, no es posible determinar su avance cuantitativo, dado que no se dispone de representación matemática del cálculo del indicador que medirá la meta.Además, no fue posible evidenciar en el repositorio la actualización de los instrumentos del subproceso de Planeación y Gobierno TI ( políticas, procedimientos, riesgos, salidas no conformes, indicadores y demás instrumentos de gestión y control), tal y como se formuló en la meta y en el entregable correspondiente.
• Observación OCI (radicado 20231400009963 de fecha 1 de septiembre de 2023): 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 xml:space="preserve">“La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
</t>
    </r>
    <r>
      <rPr>
        <sz val="9"/>
        <color rgb="FF000000"/>
        <rFont val="Segoe UI"/>
      </rPr>
      <t xml:space="preserve">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</si>
  <si>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OSIS_4</t>
  </si>
  <si>
    <t xml:space="preserve">Soluciones de seguridad informática fortalecidas que permitan contribuir a la estrategia de confidencialidad, integridad y disponibilidad de la información </t>
  </si>
  <si>
    <t xml:space="preserve">Número de eventos mitigados / Sumatoria del número eventos de seguridad informática identificados </t>
  </si>
  <si>
    <t xml:space="preserve"> Reporte  de los eventos mitigados  a través de las soluciones de seguridad informática</t>
  </si>
  <si>
    <t>12. Plan de Seguridad y Privacidad de la Información</t>
  </si>
  <si>
    <t>FIREWALLS: (1.477 / 1.477)
1. Se continua con proceso de ajustes en permisos de usuarios que se conectan a la red vía VPNSSL
2. Se deja parametrizada configuración CheckHost para las conexiones VPNSSL que requieran un nivel mayor de seguridad
3. Se analiza tráfico con riesgos de aplicaciones nivel crítico, donde se evidencia el correcto bloqueo de este tráfico, y se revisa con el área de soporte para eliminar esas aplicaciones de los PCs donde se detectan
WAF: (1.846.775 / 1.846.775)
1. Se corrige problema de recolección de logs de tipo tráfico que la plataforma no se encontraba recolectando
2. Se realizan sesiones de trabajo con fabrica para evaluar el estado de las políticas de seguridad configuradas
Office365: (6133/6133)
Revisión correos maliciosos y archivos en cuarentena - Seguimiento y revisión plataforma de seguridad
EDR: (6/6)
Antivirus: (41/41)</t>
  </si>
  <si>
    <t>FIREWALLS:
Reporte de Eventos de Seguridad e Incidentes FIREWALLS Marzo 2023
WAF:
Reporte de Ataques Contenidos y Detectados WAF Marzo 2023
DDOS:                                                                  Office365: Informe seguimiento plataforma de seguridad y consolidado mensual correos phishing.
Antivirus: Informe ANTIVIRUS-Marzo.
EDR: Informe_EDR-Marzo</t>
  </si>
  <si>
    <r>
      <t>FIREWALLS: (1.014 / 1.014)</t>
    </r>
    <r>
      <rPr>
        <sz val="9"/>
        <color rgb="FF000000"/>
        <rFont val="Segoe UI"/>
        <family val="2"/>
      </rPr>
      <t xml:space="preserve">
1. Realizar la atención de 89 casos escalados vía la herramienta GLPI, además de las solicitudes realizadas vía correo electrónico y WhatsApp,
2, Realizar pruebas de internet con el protocolo IPv6 evidenciando problemas con la navegación con uno de los canales de internet, se escala el caso al ISP Claro, el proveedor realiza los ajustes del caso y el problema queda solucionado, se realizan pruebas nuevamente de navegación y se evidencia la correcta operación de los dos canales de internet IPv6.
3, Realizar la eliminación de 183 usuarios que tenían asignados permisos de conexión VPNSSL con token, esto debido a que en informe generado correspondiente al mes de mayo se evidencio que estos usuarios no habían activado el token ni utilizado este servicio.
4, Realizar la actualización de firmware de los firewalls perimetrales de la versión 7.0.11 a la versión 7.0.12 por vulnerabilidad detectada por el fabricante sobre la versión 7.0.11.
5, Realizar la configuración en los firewalls perimetrales para garantizar como mínimo un ancho de banda de 50MB para la conexión al GeoPortal por parte de los administradores de este servicio.
6, Empezar con proceso de depuración y ajustes de las políticas de seguridad con origen de trafico interfaz Dane Central (Usuarios Dane Central) y destino interfaz Intervdom (Firewall Servidores).</t>
    </r>
    <r>
      <rPr>
        <b/>
        <sz val="9"/>
        <color rgb="FF000000"/>
        <rFont val="Segoe UI"/>
        <family val="2"/>
      </rPr>
      <t xml:space="preserve">
WAF: (1,531,544 / 1,531,544)</t>
    </r>
    <r>
      <rPr>
        <sz val="9"/>
        <color rgb="FF000000"/>
        <rFont val="Segoe UI"/>
        <family val="2"/>
      </rPr>
      <t xml:space="preserve">
1. Se empieza proceso de parametrización de todos los portales web que la entidad tiene publicados en internet, en estos se habilitan las siguientes categorías de protección: (Signatures, SQL/XSS Syntax Based Detection, Mitigación de Bot, Protección DoS, Perfiles de Reputación de IP, Módulos de Learning Machine). Durante este mes se configuran y parametrizan los siguientes portales web:
https://mail.dane.gov.co/
https://clasificaciones.dane.gov.co/ciiu4-0/menu_clasificaciones
https://conceptos.dane.gov.co/conceptos/area_tematica
https://inventariosen.dane.gov.co/ooee/consulta_ooee
https://mesadeservicio.dane.gov.co/
https://aprendizaje.dane.gov.co
https://sigesco.dane.gov.co</t>
    </r>
    <r>
      <rPr>
        <b/>
        <sz val="9"/>
        <color rgb="FF000000"/>
        <rFont val="Segoe UI"/>
        <family val="2"/>
      </rPr>
      <t xml:space="preserve">
DDOS (3,700,000 / 3,700,000):</t>
    </r>
    <r>
      <rPr>
        <sz val="9"/>
        <color rgb="FF000000"/>
        <rFont val="Segoe UI"/>
        <family val="2"/>
      </rPr>
      <t xml:space="preserve">
1. Realizar la asignación de las direcciones IP publicas asignadas durante el mes de junio a nuevos portales web a la política de seguridad de portales web creada en la plataforma Anti-DDOS, creada específicamente para proteger los servidores web de la entidad de ataques de tipo DDOS vía internet.</t>
    </r>
    <r>
      <rPr>
        <b/>
        <sz val="9"/>
        <color rgb="FF000000"/>
        <rFont val="Segoe UI"/>
        <family val="2"/>
      </rPr>
      <t xml:space="preserve">
EDR: (EDR: 4/4)</t>
    </r>
    <r>
      <rPr>
        <sz val="9"/>
        <color rgb="FF000000"/>
        <rFont val="Segoe UI"/>
        <family val="2"/>
      </rPr>
      <t xml:space="preserve">
2. Seguimiento de las posibles amenazas detectadas y seguimiento a los equipos.
2. Se abre caso en TRELLIX  por error Google Chrome
2.Eliminacion equipos duplicados en la consola TRELLIX</t>
    </r>
    <r>
      <rPr>
        <b/>
        <sz val="9"/>
        <color rgb="FF000000"/>
        <rFont val="Segoe UI"/>
        <family val="2"/>
      </rPr>
      <t xml:space="preserve">
3. Office365: (11891/11891)</t>
    </r>
    <r>
      <rPr>
        <sz val="9"/>
        <color rgb="FF000000"/>
        <rFont val="Segoe UI"/>
        <family val="2"/>
      </rPr>
      <t xml:space="preserve">
3. Revisión correos maliciosos y archivos en cuarentena - Seguimiento y revisión plataforma de seguridad</t>
    </r>
  </si>
  <si>
    <r>
      <t>FIREWALLS:</t>
    </r>
    <r>
      <rPr>
        <sz val="9"/>
        <color rgb="FF000000"/>
        <rFont val="Segoe UI"/>
        <family val="2"/>
      </rPr>
      <t xml:space="preserve">
1.Reporte de Eventos de Seguridad e Incidentes
3.Informe de Actividades Junio 2023</t>
    </r>
    <r>
      <rPr>
        <b/>
        <sz val="9"/>
        <color rgb="FF000000"/>
        <rFont val="Segoe UI"/>
        <family val="2"/>
      </rPr>
      <t xml:space="preserve">
WAF:</t>
    </r>
    <r>
      <rPr>
        <sz val="9"/>
        <color rgb="FF000000"/>
        <rFont val="Segoe UI"/>
        <family val="2"/>
      </rPr>
      <t xml:space="preserve">
1.Reporte de Ataques Contenidos y Detectados WAF Junio 2023</t>
    </r>
    <r>
      <rPr>
        <b/>
        <sz val="9"/>
        <color rgb="FF000000"/>
        <rFont val="Segoe UI"/>
        <family val="2"/>
      </rPr>
      <t xml:space="preserve">
DDOS:   </t>
    </r>
    <r>
      <rPr>
        <sz val="9"/>
        <color rgb="FF000000"/>
        <rFont val="Segoe UI"/>
        <family val="2"/>
      </rPr>
      <t xml:space="preserve">  
1.Informe Anti-DDOS DANE_Junio-2023 </t>
    </r>
    <r>
      <rPr>
        <b/>
        <sz val="9"/>
        <color rgb="FF000000"/>
        <rFont val="Segoe UI"/>
        <family val="2"/>
      </rPr>
      <t xml:space="preserve">
 ANTIVIRUS-EDR</t>
    </r>
    <r>
      <rPr>
        <sz val="9"/>
        <color rgb="FF000000"/>
        <rFont val="Segoe UI"/>
        <family val="2"/>
      </rPr>
      <t xml:space="preserve">
1.Informe GESTION ANTIVIRUS-EDR_Junio_2023</t>
    </r>
    <r>
      <rPr>
        <b/>
        <sz val="9"/>
        <color rgb="FF000000"/>
        <rFont val="Segoe UI"/>
        <family val="2"/>
      </rPr>
      <t xml:space="preserve">
OFFICE 365:</t>
    </r>
    <r>
      <rPr>
        <sz val="9"/>
        <color rgb="FF000000"/>
        <rFont val="Segoe UI"/>
        <family val="2"/>
      </rPr>
      <t xml:space="preserve">
1.06 JUNIO 01-30
2.11 SEGURIDAD OFFICE - INFORME JUN2023 01-15
3.12 SEGURIDAD OFFICE - INFORME JUN2023 16-30</t>
    </r>
  </si>
  <si>
    <t xml:space="preserve">Durante el primer y segundo trimestre de 2023, la dependencia ha informado un avance cuantitativo del 100% en cada una de las frecuencias de medición establecidas. Además, se destaca una descripción detallada de todas las actividades realizadas para abordar la meta establecida. Se cuenta con evidencias que respaldan lo mencionado anteriormente.
</t>
  </si>
  <si>
    <t>OSIS_5</t>
  </si>
  <si>
    <t xml:space="preserve">Productos del plan de seguridad de la información a cargo de la Oficina de Sistemas completados conforme  a los compromisos planteados en el Plan de Seguridad de la Información.  </t>
  </si>
  <si>
    <t xml:space="preserve">Avance en la implementación de las acciones de cumplimiento del Plan de Seguridad de la Información DANE 2023 a cargo de OSIS </t>
  </si>
  <si>
    <t xml:space="preserve">Productos del Plan de Seguridad y Privacidad de la Información a cargo de la Oficina de Sistemas </t>
  </si>
  <si>
    <t>Del plan de seguridad se desarrolló su contenido, productos, cronograma, recursos y evaluación, adicionalmente se realizaron las mesas de trabajo para su definición</t>
  </si>
  <si>
    <t>Plan de seguridad de la información 2023
Política de seguridad de la información 2023
Acuerdo de confidencialidad para pasantes
Se desarrolla herramienta de seguimiento del plan de seguridad en el SharePoint
Se da respuesta al informe preliminar de la auditoría interna del MSPI</t>
  </si>
  <si>
    <t>*Se realizaron mesas de trabajo para el acuerdo de confidencialidad de los pasantes.
*Se trabajó la resolución final de la política de seguridad de la información versión 2023.
*Se están realizando mesas de trabajo para definir los servicios de seguridad digital de la OSIS.
*Se realizaron mesas de trabajo con la subdirección para la resolución de la política de seguridad de la información versión 2023
*Se realizó el ajuste a la política que se presentó para revisión del comité hasta el 28 de abril.
*Se trabajó en las cargas laborales relacionadas a seguridad digital en la OSIS para el tema de planta temporal
*Se realizaron mesas de trabajo con el fin de afinar los riesgos del proceso GTE y sus controles
*Se realizaron mesas de trabajo con DICE para continuar con la estrategia de sensibilización de seguridad de la información</t>
  </si>
  <si>
    <t>1. Política de Seguridad de la Información V 3.0
2. Revisión y ajustes de Guía de Gestión de Activos desarrollada por OPLAN
3. Revisión y ajustes de la política de Administración de Riesgos
4. Revisión y ajustes del plan estratégico de comunicaciones de seguridad de la información
5. Revisión y ajustes del manual de políticas de seguridad digital
6. Revisión y ajustes de riesgos de los procesos GID y GTE
7. Solicitudes de respuesta al congreso frente a la implementación de la política de gobierno digital y seguridad digital
Respuesta a MINTIC frente a la implementación del MSPI y los controles de ciberseguridad
Revisión y ajustes del plan estratégico de comunicaciones del componente seguridad Digital de la Oficina de Sistemas</t>
  </si>
  <si>
    <t xml:space="preserve"> $                                            -  </t>
  </si>
  <si>
    <r>
      <rPr>
        <sz val="9"/>
        <color rgb="FF000000"/>
        <rFont val="Segoe UI"/>
      </rPr>
      <t xml:space="preserve">• De acuerdo con la descripción cualitativa del avance y las evidencias proporcionadas, se evidencia el progreso en diversas actividades orientadas a cumplir con los compromisos del Plan de Seguridad y Privacidad de la Información 2023. 
• Se recomienda avanzar en la finalización de aquellos documentos que se encuentran en proceso de revisión y ajustes. Se recomienda mantener el monitoreo constante del plan para garantizar el cumplimiento efectivo de cada uno de los productos de la dependencia establecidos en el plan, a medida que la vigencia 2023 llega a su término.
• se sugiere que en los próximos reportes se detalle cada uno de los productos tal y como se contempla en el Plan de Seguridad y Privacidad de la Información. Esto proporcionará una comprensión más sólida del avance
</t>
    </r>
    <r>
      <rPr>
        <b/>
        <sz val="9"/>
        <color rgb="FF000000"/>
        <rFont val="Segoe UI"/>
      </rPr>
      <t xml:space="preserve">• Observación OCI (radicado 20231400009963 de fecha 1 de septiembre de 2023): </t>
    </r>
    <r>
      <rPr>
        <sz val="9"/>
        <color rgb="FF000000"/>
        <rFont val="Segoe UI"/>
      </rPr>
      <t xml:space="preserve">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 xml:space="preserve">“La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
</t>
    </r>
    <r>
      <rPr>
        <sz val="9"/>
        <color rgb="FF000000"/>
        <rFont val="Segoe UI"/>
      </rPr>
      <t xml:space="preserve">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</si>
  <si>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OSIS_6</t>
  </si>
  <si>
    <t xml:space="preserve">Solución de Backup institucional ampliado para respaldar la información de los servicios tecnológicos de la Entidad  </t>
  </si>
  <si>
    <t xml:space="preserve">Sumatoria porcentual de cumplimiento de los siguientes hitos:
Contratación de componentes y/o servicios de TI: 20%
Seguimiento de la adquisición y/o implementación de los componentes y/o servicios de TI segun aplique: 80% </t>
  </si>
  <si>
    <t>Sistema de Backup implementado y ampliado</t>
  </si>
  <si>
    <t xml:space="preserve">Se tiene el avance del 20% del proyecto de adquisición de backup. Se elaboraron los estudios previos y se dio respuesta a las observaciones de los Oferentes.
Adicionalmente, se realizó la inclusión servidores Windows y Linux a plataforma de respaldo actual Commvault (90/200) </t>
  </si>
  <si>
    <t>Informe de seguimiento plataforma Commvault
Estudios Previos-Sistema Integral de Copias de Respaldo 2023 V5
Anexo No. 2 – Análisis del Sector v2
Consolidado de Observaciones Oferentes y Respuesta - Backup DANE 2023
2023 03 INFORME MARZO
1.1. Anexo 1 - Ficha técnica _ Publicada en SECOP - MARZO 2023
30_01_2023_Informe disponibilidad DATACENTER - Proceso de Sistema de Backup - DANE</t>
  </si>
  <si>
    <t>Se tiene avance del 40% en la adquisición de backup y su implementación.
Se avanzó en la contratación del nuevo sistema del backup.
Actualmente se esta en proceso de implementación.
Se da inicio y plan de trabajo
La plataforma de respaldo actual Commvault cuenta con un respaldo de (89/200) servidores</t>
  </si>
  <si>
    <t>1. EV Informe junio 2023
2. Cronograma de trabajo para la implementación del nuevo sistema de backup
3. PLIEGO DE CONDICIONES DEFINITIVO -SASI-002-2023 - DANE
4. Acta de Inicio DANE</t>
  </si>
  <si>
    <t xml:space="preserve"> $                             31.546.690</t>
  </si>
  <si>
    <t xml:space="preserve"> $                        15.773.345</t>
  </si>
  <si>
    <t>De acuerdo con la revisión documental de los documentos presentados en el repositorio asignado, se pudo identificar documentación que respalda los avances y desarrollos del proyecto de adquisición de backup. Esta documentación es coherente con la descripción cualitativa proporcionada y abarca tanto el primer como el segundo semestre de 2023.
En relación con el reporte de la dependencia para la meta OSIS 6 durante el segundo trimestre, que reflejó un avance cuantitativo del 45% y un avance cualitativo del 40%, la Oficina de Sistemas proporcionó detalles adicionales mediante el radicado 20231300011533 del 08 de septiembre de 2023. En dicho comunicado, la Oficina de Sistemas informó que "se realizó el ajuste correspondiente y se envió el formato de control de cambios a la Oficina Asesora de Planeación por correo electrónico el 08 de septiembre de 2023."</t>
  </si>
  <si>
    <t>OSIS_7</t>
  </si>
  <si>
    <t xml:space="preserve">Sistemas de procesamiento, servidores y software estadístico fortalecidos. </t>
  </si>
  <si>
    <t>% Avance del proyecto de fortalecimiento del sistema de procesamiento y almacenamiento  / % total de la meta</t>
  </si>
  <si>
    <t>Evidencias de las actividades de mantenimiento, actualización y soporte a los componentes de TI asociados a temas de procesamiento de la infraestructura tecnológica.</t>
  </si>
  <si>
    <t>1.Se realiza actualizaciones de firmware y de BIOS de la infraestructura critica, con el fin de evitar fallas y perdidas de información.
2. Se optimiza almacenamiento en los sistemas San, para tener más capacidad de storage en todo el sistema.
3. Se Crean mas de 20 máquinas virtuales con el fin de suplir las necesidades de máquinas físicas faltantes en la entidad
4. Se depuran servidores virtuales, para optimizar el procesamiento y rendimiento en general de la infraestructura.
5. Se cambian discos defectuosos, de la San, para evitar daños y perdidas de información.
6.Total servidores de la infraestructura para almacenar-procesar - 286</t>
  </si>
  <si>
    <t>1.Evidencias_Cuatrimestre_Servidores_Windows
2.Servidores Windows</t>
  </si>
  <si>
    <t xml:space="preserve"> $                             66.509.114</t>
  </si>
  <si>
    <t xml:space="preserve">En las evidencias presentadas por la dependencia, se destacan dos documentos: el "Informe de Actividades Generales 1er Cuatrimestre" y el "Inventario de Servidores". En el primer documento se detallan seis actividades llevadas a cabo durante el primer cuatrimestre, las cuales están relacionadas con la meta propuesta. </t>
  </si>
  <si>
    <t>OSIS_8</t>
  </si>
  <si>
    <t xml:space="preserve">Servicio de la red WAN institucional prestado para  asegurar su continuidad. </t>
  </si>
  <si>
    <t>Monitoreo 7 x 24 de los canales de internet de la Entidad conforme a lo contratado para disponer los servicios de TI que soportan la operación de la entidad.</t>
  </si>
  <si>
    <t>Evidencias de los servicios de disponibilidad infraestructura para soportar la red de comunicaciones</t>
  </si>
  <si>
    <t xml:space="preserve">Se prestó el Servicio de la red WAN institucional. En el periodo se presentaron fallas reportadas al operador las cuales fueron atendidas técnicamente </t>
  </si>
  <si>
    <t>Service Manager-Interacción_Marzo 2023.pdf
disponibilidad DANE proveedor CLARO  enero a marzo 2023.xlsb</t>
  </si>
  <si>
    <t xml:space="preserve">El monitoreo de los canales de internet de la Entidad se realizó durante todo el mes. El Servicio de la red WAN institucional no presento fallas que afectaran su continuidad. No obstante, en el periodo se presentaron fallas reportadas al operador las cuales fueron atendidas y solucionadas técnicamente. </t>
  </si>
  <si>
    <t>1.Disponibilidad DANE proveedor CLARO  abril 2023
2.Service Manager-Interacción_Junio_2023</t>
  </si>
  <si>
    <r>
      <rPr>
        <sz val="9"/>
        <color rgb="FF000000"/>
        <rFont val="Segoe UI"/>
      </rPr>
      <t xml:space="preserve">• En las evidencias presentadas por la dependencia, se destacan documentos que incluyen el análisis de la disponibilidad de los servicios por parte del proveedor. Además, se pudo evidenciar que se llevó a cabo el monitoreo de los canales de internet de la Entidad durante todo el primer y segundo semestre de 2023. 
• Observación OCI (radicado 20231400009963 de fecha 1 de septiembre de 2023): 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 xml:space="preserve">“La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
</t>
    </r>
    <r>
      <rPr>
        <sz val="9"/>
        <color rgb="FF000000"/>
        <rFont val="Segoe UI"/>
      </rPr>
      <t xml:space="preserve">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</si>
  <si>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OSIS_9</t>
  </si>
  <si>
    <t xml:space="preserve"> Componentes de TI fortalecidos  para gestionar la plataforma tecnológica, con un monitoreo permanente de los servicios disponibles.</t>
  </si>
  <si>
    <t>Sumatoria porcentual de cumplimiento de los siguientes hitos:
Número de incidentes y requerimientos  de mesa de ayuda atendidos / Número de incidentes y requerimientos de mesa de ayuda solicitados: 60%
 Servidores monitoreados a través de la plataforma de monitoreo/ Servidores en servicio: 30%
Equipos gestionados a través de la plataforma OCS inventory  / Total de equipos en servicio: 10%</t>
  </si>
  <si>
    <t>Evidencias de las actividades de monitoreo y la disponibilidad de los servicios de la infraestructura tecnológica de la Entidad.</t>
  </si>
  <si>
    <t>Semestral</t>
  </si>
  <si>
    <t>Se gestionó 79 / 79 casos solicitados en la mesa de servicio</t>
  </si>
  <si>
    <t>1. Reporte de servidores monitoreados en Centreon enero 2023 - junio 2023.xlsx
2. Reporte de casos gestionados en GLPI enero 2023 - junio 2023.pdf
3. Reporte de equipos de computo gestionados en OCSINVENTORY enero 2023 - junio 2023.xlsx</t>
  </si>
  <si>
    <t xml:space="preserve">
La descripción cualitativa elaborada por la dependencia no explica detallamente la relación con las evidencias presentadas, lo que a su vez dificulta comprender cuál es el propósito o el logro que se busca alcanzar con la meta establecida. Se recomienda ampliar  la descripción cualitativa, de manera que quede claro cómo los avances y desarrollos están contribuyendo al cumplimiento de la meta
</t>
  </si>
  <si>
    <t>OSIS_10</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</si>
  <si>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</si>
  <si>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 xml:space="preserve">Porcentaje de avance en la gestión de servicios habilitados </t>
  </si>
  <si>
    <t>Servicios de interoperabilidad habilitados </t>
  </si>
  <si>
    <t>10. Gestión de Información y documental</t>
  </si>
  <si>
    <t>Se genera la actualización del documento de arquitectura y referencia para las soluciones de interoperabilidad actualizando las herramientas y el inventario de tecnología aplicada para esta funcionalidad</t>
  </si>
  <si>
    <t>ArquitecturaSolucion_Interoperabilidad 2023</t>
  </si>
  <si>
    <t>Se genera avance del 50 % de Un (1) documento de especificación de intercambio de cada servicio, pruebas del servicio a través de PDI</t>
  </si>
  <si>
    <t>MATRIZ_ODS_DSD_4.0 (2)
Un (1) documento de especificación de intercambio de cada servicio ODS. 
FormatoIdentificacionNecesidades ODS MEN
FormatoIdentificacionNecesidades ODS MINMINAS
FormatoIdentificacionNecesidades ODS UARIV
INDICADORES ODS  MEN
INDICADORES ODS  UARIV
INDICADORES ODS INS
INDICADORES ODS MINENERGIA</t>
  </si>
  <si>
    <r>
      <rPr>
        <sz val="9"/>
        <color rgb="FF000000"/>
        <rFont val="Segoe UI"/>
      </rPr>
      <t>• De acuerdo con la revisión documental de los documentos presentados en el repositorio asignado, se observó en el primer semestre documento  la actualización del documento de arquitectura y referencia para las soluciones de interoperabilidad. Asimismo, en el segundo trimestre se presentó las especificaciones de intercambio de cada servicio. 
• Observación OCI (radicado 20231400009963 de fecha 1 de septiembre de 2023): Metas OSIS_2, OSIS_3, OSIS_5, OSIS_8, OSIS_9, OSIS_10, OSIS_12, OSIS_13 y OSIS_14: “No es clara la fórmula del indicador en cuanto a las variables que relaciona” 
A través del memorando número 20231300011533 emitido el 08 de septiembre de 2023, la Oficina de sistemas indica que:</t>
    </r>
    <r>
      <rPr>
        <i/>
        <sz val="9"/>
        <color rgb="FF000000"/>
        <rFont val="Segoe UI"/>
      </rPr>
      <t xml:space="preserve"> “La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t>
    </r>
    <r>
      <rPr>
        <sz val="9"/>
        <color rgb="FF000000"/>
        <rFont val="Segoe UI"/>
      </rPr>
      <t xml:space="preserve">.
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</si>
  <si>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OSIS_11</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</si>
  <si>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</si>
  <si>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</si>
  <si>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</si>
  <si>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Se atendieron e el 100% de las incidentes y requerimientos de gestión de información de acuerdo a lo planeado para el mes enero;  para el fortalecimiento de procesos de producción y calidad de información de OOEE y RRAA del DANE.</t>
  </si>
  <si>
    <t xml:space="preserve">Informe de atención a solicitudes Marzo 2023
Documento aplicativo GLPI Marzo </t>
  </si>
  <si>
    <t>Se atendieron el 100% de  las incidentes y requerimientos de gestión de información de acuerdo a lo planeado para el mes Junio;  para el fortalecimiento de procesos de producción y calidad de información de OOEE y RRAA del DANE</t>
  </si>
  <si>
    <t xml:space="preserve">Documento aplicativo GLPI Junio
Informe de atención a solicitudes  Junio 2023 </t>
  </si>
  <si>
    <t>Se observa, a partir de la revisión de los documentos presentados en el repositorio designado, la presencia del reporte mensual de indicadores relacionados con la atención de solicitudes de Gestión de Información para cada uno de los meses del primer semestre de 2023.</t>
  </si>
  <si>
    <t>OSIS_12</t>
  </si>
  <si>
    <t xml:space="preserve">Proyectos de automatización habilitados para el fortalecimiento de los procesos de producción y calidad de información que aporte a la gestión estadística de las Direcciones Técnicas del DANE. </t>
  </si>
  <si>
    <t xml:space="preserve">
Porcentaje de avance en la gestión de proyectos automatizados habilitados </t>
  </si>
  <si>
    <t>Proyectos de automatización habilitados </t>
  </si>
  <si>
    <t>Avance del 25%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</si>
  <si>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OSIS_12_PETI_006_Casos_Prueba_Lago_Datos_Nube_Vr3_30042023
Registro de imágenes del proyecto en la herramienta - GITLAB </t>
  </si>
  <si>
    <t>Avance del 50%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</si>
  <si>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
Producto 1 - Documento del proyecto automatización requerida:
OOSIS_13_PETI_006_Casos_Prueba_Lago_Datos_Nube_Vr2_30042023
Producto 2 - Documentación del proyecto en la herramienta - GITLAB - Abril
Producto 1 - Documento del proyecto automatización requerida:
OSIS_13_PETI_006_Casos_Prueba_Lago_Datos_Nube_Vr3_30052023
Producto 2 - Documentación del proyecto en la herramienta - GITLAB - Mayo
Producto 1 - Documento del proyecto automatización requerida:
OSIS_13_PETI_006_Casos_Prueba_Lago_Datos_Nube_Vr4_30062023
Producto 2 - Documentación del proyecto en la herramienta - GITLAB - Junio</t>
  </si>
  <si>
    <r>
      <rPr>
        <sz val="9"/>
        <color rgb="FF000000"/>
        <rFont val="Segoe UI"/>
      </rPr>
      <t xml:space="preserve">• La dependencia informa un avance del 50% al concluir el segundo trimestre. Además, en el repositorio proporcionado por OPLAN, la dependencia presenta documentos que están estrechamente relacionados con lo descrito en el avance cualitativo. Se espera que al concluir la meta, se logre la finalización de los Proyectos de automatización habilitados 
</t>
    </r>
    <r>
      <rPr>
        <b/>
        <sz val="9"/>
        <color rgb="FF000000"/>
        <rFont val="Segoe UI"/>
      </rPr>
      <t>• Observación OCI (radicado 20231400009963 de fecha 1 de septiembre de 2023):</t>
    </r>
    <r>
      <rPr>
        <sz val="9"/>
        <color rgb="FF000000"/>
        <rFont val="Segoe UI"/>
      </rPr>
      <t xml:space="preserve"> 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t>
    </r>
    <r>
      <rPr>
        <sz val="9"/>
        <color rgb="FF000000"/>
        <rFont val="Segoe UI"/>
      </rPr>
      <t xml:space="preserve">.
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</si>
  <si>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OSIS_13</t>
  </si>
  <si>
    <t>Piloto de modernización implementado para la actualización de la arquitectura de solución del lago de datos que fortalezca la producción estadística a partir de la innovación y la gestión tecnológica.</t>
  </si>
  <si>
    <t xml:space="preserve">Porcentaje de avance en la  implementación del piloto de modernización </t>
  </si>
  <si>
    <t>Arquitectura de Solución actualizada </t>
  </si>
  <si>
    <t xml:space="preserve">Se construyó la estructura del documento de los casos de prueba a evaluar en los diferentes servicios de la nube. </t>
  </si>
  <si>
    <t xml:space="preserve">OSIS_13_PETI_007_Casos_Prueba_Por_Proveedor_2023-V.0.4 </t>
  </si>
  <si>
    <t xml:space="preserve">Se construyó la estructura del documento de los casos de prueba a evaluar en los diferentes servicios de la nube.
Se realiza la evaluación de los proveedores y se  estructura del documento de los casos de prueba a evaluar en los diferentes servicios de la nube.
Se realiza la evaluación de los proveedores y se  documentan   los resultados de prueba de evaluación de los  diferentes servicios de la nube. </t>
  </si>
  <si>
    <t>OSIS_14_PETI_007_Casos_Prueba_Por_Proveedor_2023-V.0.6
OSIS_14_PETI_007_Casos_Prueba_Por_Proveedor_2023-V.0.7
OSIS_14_PETI_007_Casos_Prueba_Por_Proveedor_2023-V.0.8</t>
  </si>
  <si>
    <r>
      <rPr>
        <sz val="9"/>
        <color rgb="FF000000"/>
        <rFont val="Segoe UI"/>
      </rPr>
      <t xml:space="preserve">• A partir de la revisión de los documentos presentados en el repositorio asignado, se evidencia la presencia del reporte mensual de los resultados de las pruebas con proveedores correspondientes al piloto del Lago de Datos. La dependencia reporta un avance del 50% a corte del segundo trimestre de 2023
</t>
    </r>
    <r>
      <rPr>
        <b/>
        <sz val="9"/>
        <color rgb="FF000000"/>
        <rFont val="Segoe UI"/>
      </rPr>
      <t xml:space="preserve">• Observación OCI (radicado 20231400009963 de fecha 1 de septiembre de 2023): </t>
    </r>
    <r>
      <rPr>
        <sz val="9"/>
        <color rgb="FF000000"/>
        <rFont val="Segoe UI"/>
      </rPr>
      <t xml:space="preserve">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 xml:space="preserve">“La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
</t>
    </r>
    <r>
      <rPr>
        <sz val="9"/>
        <color rgb="FF000000"/>
        <rFont val="Segoe UI"/>
      </rPr>
      <t xml:space="preserve">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</si>
  <si>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OSIS_14</t>
  </si>
  <si>
    <t>Piloto de datos maestros habilitado para el fortalecimiento de la producción estadística a partir de la innovación y la gestión tecnológica del DANE</t>
  </si>
  <si>
    <t>Porcentaje de avance en la implementación del piloto de datos maestros</t>
  </si>
  <si>
    <t>Base de datos maestros habilitado </t>
  </si>
  <si>
    <t xml:space="preserve">Se realizó la actualización de la arquitectura de referencia de datos maestros incorporando las descripciones para el maestro _empresas para continuar con el plan de trabajo del esquema de gobierno tecnológico del maestro personas. </t>
  </si>
  <si>
    <t>Arquitectura de Referencia Datos Maestros</t>
  </si>
  <si>
    <t>Se realizó la actualización de la arquitectura de referencia de datos maestros incorporando las descripciones para el maestro _empresas para continuar con el plan de trabajo del esquema de gobierno tecnológico del maestro personas.
Se finaliza el documento con el esquema de gobierno tecnológico de los datos maestros de personas.</t>
  </si>
  <si>
    <t>Cronograma Elaboración Documento Política de datos Maestros
ESQUEMA GOBIERNO DE DATOS-2
Documento ESQUEMA GOBIERNO DE DATOS-2</t>
  </si>
  <si>
    <r>
      <rPr>
        <sz val="9"/>
        <color rgb="FF000000"/>
        <rFont val="Segoe UI"/>
      </rPr>
      <t>• Durante el primer trimestre, la dependencia presentó como evidencia el documento que contenía la actualización de la arquitectura de referencia y solución de datos. Para el segundo trimestre, se registraron avances parciales en el documente ESQUEMA DE GOBIERNO DE DATOS PARA DATO MAESTRO PERSONAS. 
• al final del segundo trimestre, se reporta un avance del 50% en relación a la meta establecida. Se espera que al concluir la meta, se logre la finalización de la Base de Datos Maestros, en concordancia con el entregable propuesto.
•</t>
    </r>
    <r>
      <rPr>
        <b/>
        <sz val="9"/>
        <color rgb="FF000000"/>
        <rFont val="Segoe UI"/>
      </rPr>
      <t xml:space="preserve"> Observación OCI (radicado 20231400009963 de fecha 1 de septiembre de 2023): </t>
    </r>
    <r>
      <rPr>
        <sz val="9"/>
        <color rgb="FF000000"/>
        <rFont val="Segoe UI"/>
      </rPr>
      <t xml:space="preserve">Metas OSIS_2, OSIS_3, OSIS_5, OSIS_8, OSIS_9, OSIS_10, OSIS_12, OSIS_13 y OSIS_14: “No es clara la fórmula del indicador en cuanto a las variables que relaciona” 
A través del memorando número 20231300011533 emitido el 08 de septiembre de 2023, la Oficina de sistemas indica que: </t>
    </r>
    <r>
      <rPr>
        <i/>
        <sz val="9"/>
        <color rgb="FF000000"/>
        <rFont val="Segoe UI"/>
      </rPr>
      <t>“La Oficina de Sistemas ha acatado los lineamentos por parte de la Oficina Asesora de Planeación para la formulación, aprobación, seguimiento, gestión de cambios y evaluación del Plan de Acción Institucional del DANE, dando cumplimiento al procedimiento DES-020-PDT-001 Elaboración de los planes institucionales anuales. Los indicadores se formularon teniendo en cuenta la gestión propia, recursos asignados y limitaciones de cada GIT que hace parte del proceso GTE.
Así mismo, como se manifestó en el punto anterior, la OSIS atendió las recomendaciones de indicadores en: fórmula, periodicidad y frecuencia, % o número de avance y entregables asociados a las periodicidades iniciales. realizadas por la Oficina Asesora de Planeación en el primer seguimiento trimestral del plan de acción 2023.
Teniendo en cuenta que nos encontramos en el último cuatrimestre de 2023, quedamos a la espera de las indicaciones por parte de la Oficina Asesora de Planeación, cómo líder del proceso “Sinergia Organizacional” y como responsable de realizar el seguimiento a los Planes Institucionales (Plan Estratégico y Plan de Acción), así como de garantizar el cumplimiento de la ley de Transparencia y Acceso a la información Pública (Ley 1712 de 2014), para reformular nuevamente los indicadores, seguimientos y evidencias en caso de considerarlo pertinente”</t>
    </r>
    <r>
      <rPr>
        <sz val="9"/>
        <color rgb="FF000000"/>
        <rFont val="Segoe UI"/>
      </rPr>
      <t xml:space="preserve">.
la Oficina de Control Interno (OCI) comprende que se han realizado esfuerzos por parte de la OSIS para atender las recomendaciones en lo que respecta a la formulación y ajuste de los indicadores.
No obstante, al revisar los ajustes efectuados hasta la fecha, que aún existen aspectos pendientes de abordar en relación con las fórmulas de los indicadores y la claridad en la relación de las variables (Representación matemática del cálculo del indicador que medirá la meta.). Mantenemos nuestra recomendación original de que se realice una revisión detallada de los indicadores en las metas OSIS_2, OSIS_3, OSIS_5, OSIS_8, OSIS_9, OSIS_10, OSIS_12, OSIS_13 y OSIS_14 para asegurar que las fórmulas sean claras y comprensibles, lo que contribuirá a una mejor medición y seguimiento del progreso hacia el cumplimiento de estas metas.
</t>
    </r>
  </si>
  <si>
    <t>OSIS_15</t>
  </si>
  <si>
    <t xml:space="preserve"> Sistemas de Información generados e implementados para la captura e inicio de los operativos de las temáticas sociales, índices, agropecuarias, económicas y administrativas, de las cuales se hayan recibido solicitudes de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</si>
  <si>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</si>
  <si>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Informe técnico con base en los formatos de Matriz de ejecución de prueba para desarrollo</t>
  </si>
  <si>
    <t>Sistemas de información que cuentan con matrices de prueba ejecutadas y aprobadas durante el I semestre de 2023: SAE</t>
  </si>
  <si>
    <t>GTE020PDT002f001_V8_MatrizDeEjecucionDePruebas (4).xlsx</t>
  </si>
  <si>
    <t>Durante el primer trimestre, la dependencia presentó como evidencia el "Informe Técnico de Desarrollo de Software" y la matriz de pruebas ejecutadas para el aplicativo SAE. . No obstante, según la meta y las evidencias proporcionadas,  es relevante señalar que este requerimiento no guarda una relación directa con operativos de las temáticas sociales, índices, agropecuarias, económicas y administrativas (según la meta descriptiva)</t>
  </si>
  <si>
    <t>OSIS_16</t>
  </si>
  <si>
    <t>Sistemas de Información mantenidos para la captura y/o inicio del operativo de las temáticas sociales, índices, agropecuarias, económicas y administrativas,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</si>
  <si>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</si>
  <si>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Informe técnico con base en los formatos de Matriz de ejecución de prueba para mantenimientos</t>
  </si>
  <si>
    <t>Sistemas de información que cuentan con matrices de prueba ejecutadas y aprobadas durante el I semestre de 2023:</t>
  </si>
  <si>
    <t>6. GTE020PDT002f001_V7_MatrizDeEjecucionDePruebas_1_FormularioWeb.xlsx
GTE020PDT002f001_V8_MatrizDeEjecucionDePruebas_AppLicores_202306.xlsx</t>
  </si>
  <si>
    <t>La dependencia proporcionó como evidencia lo siguientes informes técnicos:
1-  El desarrollo y mantenimiento del aplicativo de captura y seguimiento de la cobertura para el operativo de campo de las Encuestas sobre Ambiente y Desempeño Institucional EDI-EDID.
2-  El mantenimiento de la aplicación para DMC para la captura de la Información de Licores.
las evidencias presentadas son apropiadas y guardan una relación coherente con la meta propuesta y el entregable establecido. 
Se reporta un avance del 100% de la meta. En este sentido, es importante que la dependencia aclare si se ha concluido completamente con la meta o si se esperan mantenimientos a los sistemas de información durante el segundo semestre de 2023.</t>
  </si>
  <si>
    <t>OSIS_17</t>
  </si>
  <si>
    <t>Sistemas de Información soportados para la captura y/o inicio del operativo de las temáticas de sociales, índices, agropecuarias, económicas y administrativas,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</si>
  <si>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</si>
  <si>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Informe mensual de soporte recibidos mediante mesa de servicio  </t>
  </si>
  <si>
    <t xml:space="preserve">
70%</t>
  </si>
  <si>
    <t xml:space="preserve">
80%</t>
  </si>
  <si>
    <t xml:space="preserve">
90%</t>
  </si>
  <si>
    <t xml:space="preserve">Sistemas de información con casos tipo incidencia que fueron solicitados en la herramienta de Mesa de Servicios y a los cuales se les dio solución durante el mes a reportar: Aplicativo cartera hipotecaria de vivienda, Aplicativo índice de costos de la educación superior, EGIT - Encuesta de gasto interno en turismo, Encuesta pulso social, ICCP - Índice de costos de la construcción pesada, ICCV - Índice de costos de la construcción de vivienda, ICTCP - Índice de costos de transporte de carga y de pasajeros intermunicipal, IPC - Índice de precios al consumidor, IPP - Índice de precios del productor, GEIH - Gran encuesta integrada de hogares, Orfeo, Recuento transversal, SIIAF - Sistema integrado de información administrativa y financiera </t>
  </si>
  <si>
    <t>03-marzo_ReporteGLPIFiltrado.xlsx</t>
  </si>
  <si>
    <t>Sistemas de información con casos tipo incidencia que fueron solicitados en la herramienta de Mesa de Servicios y a los cuales se les dio solución durante el mes a reportar: Aplicativo censo nacional arrocero, Aplicativo estadísticas de exportaciones, Aplicativo estadísticas de importaciones, Aplicativo estadísticas vitales, CEED - Censo de edificaciones, EAC - Encuesta anual de comercio, EAI - Encuesta ambiental industrial, EGIT - Encuesta de gasto interno en turismo, ENCSPA - Encuesta nacional de consumo de sustancias psicoactivas, Encuesta pulso social, ICCP - Índice de costos de la construcción pesada, ICCV - Índice de costos de la construcción de vivienda , ICES - Índices de costos de la educación superior , ICTCP - Índice de costos de transporte de carga y de pasajeros intermunicipal, IPC - Índice de precios al consumidor , IPP - Índice de precios del productor , GEIH - Gran encuesta integrada de hogares , KACTUS, Orfeo, SIIAF - Sistema integrado de información administrativa y financiera</t>
  </si>
  <si>
    <t>06-junio_ReporteGLPIFiltrado_SI.xlsx</t>
  </si>
  <si>
    <r>
      <rPr>
        <sz val="9"/>
        <color rgb="FF000000"/>
        <rFont val="Segoe UI"/>
      </rPr>
      <t xml:space="preserve">• En la revisión de los documentos presentados en el repositorio designado, se verificó de los reportes mensuales que incluyen casos tipo de incidencia solicitados a través de la herramienta de Mesa de Servicios para los Sistemas de Información. La dependencia reportó un avance del 91%, superando la proyección establecida. Para brindar una descripción cualitativa más completa, se recomienda agregar cómo se calculó este avance de acuerdo a la fórmula del indicador propuesto para la meta. 
</t>
    </r>
    <r>
      <rPr>
        <b/>
        <sz val="9"/>
        <color rgb="FF000000"/>
        <rFont val="Segoe UI"/>
      </rPr>
      <t>• Observación OCI (radicado 20231400009963  01 de septiembre de 2023):</t>
    </r>
    <r>
      <rPr>
        <sz val="9"/>
        <color rgb="FF000000"/>
        <rFont val="Segoe UI"/>
      </rPr>
      <t xml:space="preserve"> Metas OSIS_17 y OSIS_20 “Con relación al indicador propuesto (servicios solicitados y cerrados en relación con servicios solicitados a través de la plataforma de servicios) y la programación de cumplimiento de meta (acumulativo mes a mes) no existe relación, recomendando al responsable la revisión y ajuste reflejar de manera objetiva el cumplimiento de la meta”.
A través del memorando número 20231300011533 emitido el 08 de septiembre de 2023, la Oficina de sistemas indica que: </t>
    </r>
    <r>
      <rPr>
        <i/>
        <sz val="9"/>
        <color rgb="FF000000"/>
        <rFont val="Segoe UI"/>
      </rPr>
      <t xml:space="preserve">“En el primer seguimiento trimestral del plan de acción 2023, la Oficina Asesora de Planeación realizó observaciones sobre los indicadores, por lo que la OSIS atendió las recomendaciones y reformuló los indicadores teniendo en cuenta la particularidad que presentan las dos metas relacionadas con la gestión del GIT de Sistemas de Información. La modificación se tramitó, según procedimiento, a través del formato control de cambios, DES-020-PDT-001-f-001, enviado a la Oficina Asesora de Planeación por correo electrónico a la Oficina Asesora de Planeación el 28 de abril de 2023".
</t>
    </r>
    <r>
      <rPr>
        <sz val="9"/>
        <color rgb="FF000000"/>
        <rFont val="Segoe UI"/>
      </rPr>
      <t xml:space="preserve">
Tras analizar las modificaciones efectuadas, la OCI observa que aún persiste una falta de relación entre el indicador y la programación de cumplimiento de meta para las metas OSIS_17 y OSIS_20</t>
    </r>
  </si>
  <si>
    <t>OSIS_18</t>
  </si>
  <si>
    <t>Sistemas de Información generados e implementados para la captura e inicio del operativo de las temáticas de Comercio, Servicios e Industria, Infraestructura, de las cuales se hayan recibido solicitudes de desarrollo.</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</si>
  <si>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</si>
  <si>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 xml:space="preserve"> Informe técnico con base en los formatos de Matriz de ejecución de prueba para desarrollo</t>
  </si>
  <si>
    <t xml:space="preserve"> $                                                       23.841.754,00</t>
  </si>
  <si>
    <t>Sistemas de información que cuentan con matrices de prueba ejecutadas y aprobadas durante el I semestre de 2023: EAC - Encuesta anual de comercio</t>
  </si>
  <si>
    <t>OSIS_18_AIOC-Matriz_Pruebas_02_05_2023_EAC_PDA.xlsx</t>
  </si>
  <si>
    <r>
      <t xml:space="preserve"> la dependencia presentó como evidencia el "Informe Técnico de Desarrollo de Software" y la matriz de pruebas realizadas para la </t>
    </r>
    <r>
      <rPr>
        <u/>
        <sz val="9"/>
        <color theme="1"/>
        <rFont val="Segoe UI"/>
        <family val="2"/>
      </rPr>
      <t>"Construcción y adición del módulo 9 en el aplicativo de la Encuesta Anual de Comercio"</t>
    </r>
    <r>
      <rPr>
        <sz val="9"/>
        <color theme="1"/>
        <rFont val="Segoe UI"/>
        <family val="2"/>
      </rPr>
      <t xml:space="preserve">. No obstante, es importante que la dependencia aclare si este proyecto está relacionado con la generación e implementación de un Sistema de Información, como se requiere según la descripción de la meta: </t>
    </r>
    <r>
      <rPr>
        <u/>
        <sz val="9"/>
        <color theme="1"/>
        <rFont val="Segoe UI"/>
        <family val="2"/>
      </rPr>
      <t>"Sistemas de Información generados e implementados para la captura e inicio del operativo de las temáticas de Comercio, Servicios e Industria, Infraestructura, de las cuales se hayan recibido solicitudes de desarrollo".</t>
    </r>
    <r>
      <rPr>
        <sz val="9"/>
        <color theme="1"/>
        <rFont val="Segoe UI"/>
        <family val="2"/>
      </rPr>
      <t xml:space="preserve">
Se reporta un avance del 100% de la meta al primer semestre de 2023. En este sentido, es importante que la dependencia aclare si se ha concluido completamente con la meta o si se esperan la generación e implentacion de sistemas de información durante el segundo semestre de 2023.</t>
    </r>
  </si>
  <si>
    <t>OSIS_19</t>
  </si>
  <si>
    <t>Sistemas de Información actualizados para la captura y/o inicio del operativo de las temáticas de Comercio, Servicios, Industria, SIPSA e Infraestructura,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</si>
  <si>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</si>
  <si>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 xml:space="preserve"> $                                                     124.373.871,00</t>
  </si>
  <si>
    <t>Sistemas de información que cuentan con matrices de prueba ejecutadas y aprobadas durante el I semestre de 2023: EMCES - Encuesta Mensual de Comercio Exterior de Servicios, EAS - Encuesta anual de servicios, EAC - Encuesta anual de comercio, EAI - Encuesta ambiental industrial, ECG Estadísticas de Cemento Gris, EC - Estadísticas de Concreto Premezclado, ELIC - Estadísticas de Licencias de Construcción, EMS - Encuesta mensual de servicios</t>
  </si>
  <si>
    <t>EAC_PDA-Matriz_Pruebas_02_05_2023_.xlsx
EAI.zip
EAS-GTE020PDT002f001_V1 Matriz pruebas EAS 04042023 - Fichas y Estados.xlsx
EAS-GTE020PDT002f001_V1 Matriz pruebas EAS 26042023 - Fichas y Estados.xlsx
EAS-GTE020PDT002f001_V1 Matriz pruebas EAS 26042023 - General.xlsx
EAS-MATRIZ PRUEBAS 14-06-2023.xlsx
ECG - EC.zip
ELIC.zip
EMCES-GTE020PDT002f001_V6_matrizEjecuciondepruebas 31052023 (1).xlsx
EMS.zip
SIPSA-LECHE_GTE020PDT002f001_V6_matrizEjecuciondepruebas Var. Leche.xlsx</t>
  </si>
  <si>
    <t xml:space="preserve">La dependencia presentó como evidencia el "Informe Técnico de Desarrollo de Software" y la matriz de pruebas realizadas para las siguientes encuestas: "EMCES - Encuesta Mensual de Comercio Exterior de Servicios, EAS - Encuesta Anual de Servicios, EAC - Encuesta Anual de Comercio, EAI - Encuesta Ambiental Industrial, ECG - Estadísticas de Cemento Gris, EC - Estadísticas de Concreto Premezclado, ELIC - Estadísticas de Licencias de Construcción, EMS - Encuesta Mensual de Servicios".
Se reporta un avance del 100% de la meta al primer semestre de 2023. En este sentido, es importante que la dependencia aclare si se ha concluido completamente con la meta o si se esperan nuevos requerimientos </t>
  </si>
  <si>
    <t>OSIS_20</t>
  </si>
  <si>
    <t>Sistemas de Información soportados para la captura y/o inicio del operativo de las temáticas de Comercio, Servicios, Industria, SIPSA e Infraestructura, de las cuales se hayan recibido solicitudes mediante la herramienta designada por mesa de servicio.</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</si>
  <si>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</si>
  <si>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 Informe mensual de soporte recibidos mediante mesa de servicio  </t>
  </si>
  <si>
    <r>
      <t xml:space="preserve"> </t>
    </r>
    <r>
      <rPr>
        <b/>
        <sz val="9"/>
        <color rgb="FF000000"/>
        <rFont val="Segoe UI"/>
        <family val="2"/>
      </rPr>
      <t xml:space="preserve">
40%</t>
    </r>
  </si>
  <si>
    <r>
      <t xml:space="preserve"> </t>
    </r>
    <r>
      <rPr>
        <b/>
        <sz val="9"/>
        <color rgb="FF000000"/>
        <rFont val="Segoe UI"/>
        <family val="2"/>
      </rPr>
      <t xml:space="preserve">
70%</t>
    </r>
  </si>
  <si>
    <r>
      <t xml:space="preserve"> </t>
    </r>
    <r>
      <rPr>
        <b/>
        <sz val="9"/>
        <color rgb="FF000000"/>
        <rFont val="Segoe UI"/>
        <family val="2"/>
      </rPr>
      <t xml:space="preserve">
80%</t>
    </r>
  </si>
  <si>
    <t>Sistemas de información con casos tipo incidencia que fueron solicitados en la herramienta de Mesa de Servicios y a los cuales se les dio solución durante el mes a reportar: Aplicativo indicador de inversión en obras civiles, aplicativo muestra trimestral de agencias de viajes, EAC - Encuesta anual de comercio &gt; Cargue de Información, EAI - Encuesta ambiental industrial, EAID - Encuesta Anual de inversión directa, ELIC - Estadísticas de licencias de construcción,
IPOC - Indicador de producción de obras civiles, PVPLVA - Precios de venta al público de licores, vinos, aperitivos y similares, SIPSA - Sistema de información de precios del sector agropecuario</t>
  </si>
  <si>
    <t>Sistemas de información con casos tipo incidencia que fueron solicitados en la herramienta de Mesa de Servicios y a los cuales se les dio solución durante el mes a reportar: Aplicativo censo nacional agropecuario, Aplicativo muestra trimestral de agencias de viajes, EAC - Encuesta anual de comercio, EAI - Encuesta ambiental industrial, EAM - Encuesta anual manufacturera, EDIT - Encuesta de desarrollo e innovación tecnológica, EMCM - Encuesta mensual de comercio al por menor y comercio de vehículos, Encuesta Mensual de Comercio Exterior de Servicios - EMCES, PVPAPN - Precios de venta al público de artículos de primera necesidad, PVPLVA - Precios de venta al público de licores, vinos, aperitivos y similares, SIPSA - Sistema de información de precios del sector agropecuario.  GLPI El caso 64234 lo solicitaron el día 28/06/2023 y se cerró el día 04/07/2023, los casos 64302, 64316,  64340, 64351, 64352, 64353, y 64354 fueron creados el día 29/06/2023 y fueron cerrados entre el 01/07/2023 y el 04/07/2023, el caso 64383 fue creado el día 30/06/2023 y cerrado el día 04/07/2023 dando cumplimiento a los tiempos establecidos.</t>
  </si>
  <si>
    <t>06-junio_ReporteGLPIFiltrado_AIOC.xlsx</t>
  </si>
  <si>
    <r>
      <rPr>
        <sz val="9"/>
        <color rgb="FF000000"/>
        <rFont val="Segoe UI"/>
      </rPr>
      <t xml:space="preserve">• En la revisión de los documentos presentados en el repositorio designado, se verificó de los reportes mensuales que incluyen casos tipo de incidencia solicitados a través de la herramienta de Mesa de Servicios para los Sistemas de Información. La dependencia reportó un avance del 87%, superando la proyección establecida. Para brindar una descripción cualitativa más completa, se recomienda agregar cómo se calculó este avance de acuerdo a la fórmula del indicador propuesto para la meta. 
</t>
    </r>
    <r>
      <rPr>
        <b/>
        <sz val="9"/>
        <color rgb="FF000000"/>
        <rFont val="Segoe UI"/>
      </rPr>
      <t>• Observación OCI (radicado 20231400009963  01 de septiembre de 2023</t>
    </r>
    <r>
      <rPr>
        <sz val="9"/>
        <color rgb="FF000000"/>
        <rFont val="Segoe UI"/>
      </rPr>
      <t xml:space="preserve">): Metas OSIS_17 y OSIS_20 “Con relación al indicador propuesto (servicios solicitados y cerrados en relación con servicios solicitados a través de la plataforma de servicios) y la programación de cumplimiento de meta (acumulativo mes a mes) no existe relación, recomendando al responsable la revisión y ajuste reflejar de manera objetiva el cumplimiento de la meta”.
A través del memorando número 20231300011533 emitido el 08 de septiembre de 2023, la Oficina de sistemas indica que: </t>
    </r>
    <r>
      <rPr>
        <i/>
        <sz val="9"/>
        <color rgb="FF000000"/>
        <rFont val="Segoe UI"/>
      </rPr>
      <t xml:space="preserve">“En el primer seguimiento trimestral del plan de acción 2023, la Oficina Asesora de Planeación realizó observaciones sobre los indicadores, por lo que la OSIS atendió las recomendaciones y reformuló los indicadores teniendo en cuenta la particularidad que presentan las dos metas relacionadas con la gestión del GIT de Sistemas de Información. La modificación se tramitó, según procedimiento, a través del formato control de cambios, DES-020-PDT-001-f-001, enviado a la Oficina Asesora de Planeación por correo electrónico a la Oficina Asesora de Planeación el 28 de abril de 2023".
</t>
    </r>
    <r>
      <rPr>
        <sz val="9"/>
        <color rgb="FF000000"/>
        <rFont val="Segoe UI"/>
      </rPr>
      <t xml:space="preserve">
Tras analizar las modificaciones efectuadas, la OCI observa que aún persiste una falta de relación entre el indicador y la programación de cumplimiento de meta para las metas OSIS_17 y OSIS_20</t>
    </r>
  </si>
  <si>
    <t>Oficina Asesora Jurídica - OAJ</t>
  </si>
  <si>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</si>
  <si>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</si>
  <si>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(Número de asesorías jurídicas brindadas mediante correo electrónico por la Oficina Asesora Jurídica respecto a suscripciones, modificaciones, liquidaciones de los Convenios, Contratos interadministrativos, acuerdos con organismos internacionales e instrumentos jurídicos gestionados/Número de asesorías jurídicas brindadas mediante correo electrónico por la Oficina Asesora Jurídica respecto a suscripciones, modificaciones, liquidaciones de los Convenios, Contratos interadministrativos, acuerdos con organismos internacionales e instrumentos jurídicos recibidos) *100</t>
  </si>
  <si>
    <t xml:space="preserve"> suscripciones, modificaciones y liquidaciones de los Convenios y Contratos interadministrativos gestionados
Base de datos con información contractual</t>
  </si>
  <si>
    <t>14. Gestión jurídica</t>
  </si>
  <si>
    <t>15. Seguimiento y evaluación de desempeño institucional</t>
  </si>
  <si>
    <t>Durante el primer trimestre del año 2023, la Oficina Asesora Jurídica con respecto al cumplimiento de la meta definida alcanzó los siguientes logros:
Suscripción de los siguientes convenios y contratos interadministrativos
1.	Contrato Interadministrativo No. 001/2023 suscrito entre el municipio de Medellín, el Departamento Administrativo de Planeación y DANE/FONDANE. 
2.	Contrato Interadministrativo No. 002/2023 suscrito entre Servicios Postales Nacionales S.A.S y DANE.	
3.	Contrato Interadministrativo No.003/2023, suscrito entre la Imprenta Nacional y DANE.
4.	Convenio de Cooperación No. 004/ 2023 suscrito entre la Universidad Nacional de Colombia y DANE/FONDANE.	
5.	Contrato Interadministrativo No.005/2023 suscrito entre RTVC y DANE
6.	Convenio Interadministrativo No. 006/ 2023 suscrito entre DIMAR y DANE/FONDANE
Suscripción de las siguientes liquidaciones convenios y contratos interadministrativos:
1.	Liquidación del contrato interadministrativo No.021/2022, suscrito con la Superintendencia Financiera de Colombia.
2.	Liquidación del contrato Interadministrativo No.010/2020, suscrito con la Universidad Nacional de Colombia.
3.	Liquidación del contrato Interadministrativo No.1083/2020, suscrito con la Autoridad Nacional de licencias ambientales.
De otra parte, la Oficina Asesora Jurídica durante el periodo referenciado adelantó la gestión de la revisión de liquidaciones de convenios y contratos interadministrativos las cuales se encuentran en trámite; de igual manera, realizó la gestión jurídica de la revisión de otros instrumentos jurídicos asignados.</t>
  </si>
  <si>
    <r>
      <rPr>
        <b/>
        <sz val="9"/>
        <color rgb="FF000000"/>
        <rFont val="Segoe UI"/>
        <family val="2"/>
      </rPr>
      <t xml:space="preserve">LIQUIDACIONES SUSCRITAS
</t>
    </r>
    <r>
      <rPr>
        <sz val="9"/>
        <color rgb="FF000000"/>
        <rFont val="Segoe UI"/>
        <family val="2"/>
      </rPr>
      <t xml:space="preserve">
1.Acta de liquidación contrato No.10 de 2020
2.Acta de liquidación No.1083 de 2020
3.Liquidación contrato 021 de 2022
</t>
    </r>
    <r>
      <rPr>
        <b/>
        <sz val="9"/>
        <color rgb="FF000000"/>
        <rFont val="Segoe UI"/>
        <family val="2"/>
      </rPr>
      <t xml:space="preserve">CONVENIOS Y CONTRATOS INTERADMINISTRATIVOS SUSCRITOS
</t>
    </r>
    <r>
      <rPr>
        <sz val="9"/>
        <color rgb="FF000000"/>
        <rFont val="Segoe UI"/>
        <family val="2"/>
      </rPr>
      <t xml:space="preserve">
1.CONTRATO INTERADMINISTRATIVO No.001_2023
2.CONTRATO INTERADMINISTRATIVO No.002_2023
3.CONTRATO INTERADMINISTRATIVO No.003 de 2023 DANE - IMPRENTA
4.CONVENIO  DE COOPERACIÓN No.004_2023
5.CONTRATO INTERADMINISTRATIVO No.005_2023
6.CONTRATO INTERADMINISTRATIVO No.006_2023
Base contratos y convenios interadministrativos 2023</t>
    </r>
  </si>
  <si>
    <t xml:space="preserve">Durante el segundo trimestre del año 2023, la Oficina Asesora Jurídica con respecto al cumplimiento de la meta definida alcanzó los siguientes logros:
Asesoría en la suscripción de los siguientes convenios y contratos interadministrativos
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Asesoría en la Suscripción de las siguientes liquidaciones de convenios y contratos interadministrativos:
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De otra parte, la Oficina Asesora Jurídica durante el periodo referenciado adelantó las siguientes asesorías jurídicas.
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Propuesta Acuerdo Intercambio de Información DIAN-UAE
16.	Asesoría Jurídica en liquidación CI 781-2019.
17.	Asesoría Jurídica en acta liquidación convenio policía.
18.	Asesoría Jurídica en Acta subcomité de reserva 17052023.   
19.	Asesoría Jurídica en Convenio Colegio Mayor del Cauca.
20.	Asesoría Jurídica con el Memorando de entendimiento Adress For All. 
21.	Asesoría Jurídica en la revisión del Estudio Previo Mininterior.
22.	Asesoría Jurídica en el formato de inscripción y/o actualización de proveedores y conocimiento de terceros
23.	Asesoría Jurídica en la gestión del Informe Gastronomía Internacional S.A
24.	Asesoría Jurídica en la suscripción del memorando CAMACOL
25	Asesoría Jurídica en la liquidación Convenio UARIV.
26.	Asesoría jurídica en la definición convenio marco, especifico y memorando de entendimiento
27.	Asesoría jurídica proceso Encuesta de Visitantes Internacionales
28.	Asesoría jurídica proceso Encuesta Mensual de Alojamiento
29.	Asesoría jurídica proceso INPEC
30.	Asesoría jurídica proceso INPEC1
31.	Asesoría jurídica resolución creación de grupos DRA
32.	Asesoría jurídica acuerdo de confidencialidad FEDESOFT- CVN
33.	Asesoría jurídica propuesta acuerdo de confidencialidad pasantes
34.	Asesoría jurídica Propuesta técnico-económica DANE_FONDANE – MINDEPORTE
35.	Asesoría jurídica en acuerdo de Confidencialidad - Entrega de Backup Correo electrónico
36.	Asesoría jurídica en traslado por competencia IGAC. 20233130071782t
37.	Asesoría jurídica en acta de liquidación Contrato No. 014 de 2021 IDEAM
38.	Asesoría jurídica en acuerdo confidencialidad_ Solicitud Uniandes_ELCO
39.	Asesoría jurídica en Concepto Jurídico - Caso DNP  
40.	Asesoría jurídica Convenio 01 de 2022 CRA-DANE/FONDANE
41.	Asesoría jurídica Convenio DIAN -DANE
42.	Asesoría jurídica Proyecto EP Convenio DANE TN – UniAutonom
43.	Asesoría jurídica convenio marco ESAP-IGAC-DANE-FONDANE
44,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</si>
  <si>
    <r>
      <rPr>
        <b/>
        <sz val="9"/>
        <color rgb="FF000000"/>
        <rFont val="Segoe UI"/>
        <family val="2"/>
      </rPr>
      <t xml:space="preserve">CONVENIOS y CONTRATOS SUSCRITOS
</t>
    </r>
    <r>
      <rPr>
        <sz val="9"/>
        <color rgb="FF000000"/>
        <rFont val="Segoe UI"/>
        <family val="2"/>
      </rPr>
      <t xml:space="preserve">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t>
    </r>
    <r>
      <rPr>
        <b/>
        <sz val="9"/>
        <color rgb="FF000000"/>
        <rFont val="Segoe UI"/>
        <family val="2"/>
      </rPr>
      <t xml:space="preserve">LIQUIDACIONES
</t>
    </r>
    <r>
      <rPr>
        <sz val="9"/>
        <color rgb="FF000000"/>
        <rFont val="Segoe UI"/>
        <family val="2"/>
      </rPr>
      <t xml:space="preserve">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t>
    </r>
    <r>
      <rPr>
        <b/>
        <sz val="9"/>
        <color rgb="FF000000"/>
        <rFont val="Segoe UI"/>
        <family val="2"/>
      </rPr>
      <t xml:space="preserve">ASESORIAS
</t>
    </r>
    <r>
      <rPr>
        <sz val="9"/>
        <color rgb="FF000000"/>
        <rFont val="Segoe UI"/>
        <family val="2"/>
      </rPr>
      <t xml:space="preserve">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proceso Encuesta de Visitantes Internacionales
16.	Asesoría jurídica proceso Encuesta Mensual de Alojamiento
17.	Asesoría jurídica proceso INPEC
18.	Asesoría jurídica proceso INPEC1
19.	Asesoría jurídica resolución creación de grupos DRA
20.	Asesoría jurídica acuerdo de confidencialidad FEDESOFT- CVN
21.	Asesoría jurídica propuesta acuerdo de confidencialidad pasantes
22.	Asesoría jurídica Propuesta técnico-económica DANE_FONDANE – MINDEPORTE
23.	Asesoría jurídica en acuerdo de Confidencialidad - Entrega de Backup Correo electrónico
24.	Asesoría jurídica en traslado por competencia IGAC. 20233130071782t
25.	Asesoría jurídica en acta de liquidación Contrato No. 014 de 2021 IDEAM
26.	Asesoría jurídica en acuerdo confidencialidad_ Solicitud Uniandes_ELCO
27.	Asesoría jurídica en Concepto Jurídico - Caso DNP  
28.	Asesoría jurídica Convenio 01 de 2022 CRA-DANE/FONDANE
29.	Asesoría jurídica Convenio DIAN -DANE
30.	Asesoría jurídica Proyecto EP Convenio DANE TN – UniAutonom
31.	Asesoría jurídica convenio marco ESAP-IGAC-DANE-FONDANE
32.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r>
  </si>
  <si>
    <t>La evidencia permite observar que el  avance reportado coincide con el avance programado para el trimestre. Puesto que los entregables son suscripciones, modificaciones y liquidaciones de los Convenios y Contratos interadministrativos gestionados.
Se recomienda revisar y verificar el avance cualitativo del primer y segundo trimestre, ademas del porcentaje de cumplimiento del mes, esto con el fin de garantizar la medición realizada.</t>
  </si>
  <si>
    <t>OAJ_2</t>
  </si>
  <si>
    <t xml:space="preserve">Verificar el cumplimiento de los mecanismos definidos en la política de prevención del daño antijurídico 2022 – 2023 </t>
  </si>
  <si>
    <t>(Actividades ejecutadas de la política de prevención del daño antijurídico/actividades programadas)*100</t>
  </si>
  <si>
    <t>Informe de cumplimiento de los mecanismos definidos en la política de prevención del daño antijurídico.</t>
  </si>
  <si>
    <t>13. Defensa jurídica</t>
  </si>
  <si>
    <t>OAJ_3</t>
  </si>
  <si>
    <t>Formular la política de prevención del daño antijurídico 2024 – 2025</t>
  </si>
  <si>
    <t>Documento generado/ documento programado</t>
  </si>
  <si>
    <t>Número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</si>
  <si>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</si>
  <si>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</si>
  <si>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</si>
  <si>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</si>
  <si>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Documento Proyecto de Ley 383 de 2022</t>
  </si>
  <si>
    <t>14. Mejora normativa</t>
  </si>
  <si>
    <t xml:space="preserve">Para el seguimiento realizado al I semestre del 2023 la meta no reporta avance; esta proyectada para ser finalizada y presentado el reporte de cumplimiento en julio 2023. </t>
  </si>
  <si>
    <t>Oficina Asesora de Planeación - OPLAN</t>
  </si>
  <si>
    <t>OPLAN_1</t>
  </si>
  <si>
    <t>Incrementar el puntaje del Índice de Desempeño Institucional del DANE en 6 puntos o más para llegar a puntaje mínimo del 85%</t>
  </si>
  <si>
    <t>Puntaje IDI 2022 - Puntaje IDI 2021  / Puntaje IDI 2021*100</t>
  </si>
  <si>
    <t>Resultados del Índice de Desempeño Institucional</t>
  </si>
  <si>
    <t xml:space="preserve">3. Planeación Institucional </t>
  </si>
  <si>
    <t>Esta actividad no se realizó, dado que la Función Pública cambio la fecha de diligenciamiento del FURAG para el mes de junio , pero al cierre de este informe aún no se contaba con la información de si para el 2023 se iba a realizar esta actividad por parte del DAFP.</t>
  </si>
  <si>
    <t>No se tiene reporte para el trimestre</t>
  </si>
  <si>
    <t>De acuerdo con el cronograma de la CIRCULAR EXTERNA Nº 100-003-2023 del DAFP los Resultados del Índice de Desempeño Institucional se reciben por parte del DAFP hasta el mes de agosto, por lo cual se presentará el reporte para este mes.</t>
  </si>
  <si>
    <t xml:space="preserve">Para el seguimiento realizado al I semestre del 2023 la meta no reporta avance; esta proyectada para ser finalizada y presentado el reporte de cumplimiento en agosto 2023. </t>
  </si>
  <si>
    <t>OPLAN_2</t>
  </si>
  <si>
    <t>Ejecución presupuestal de los recursos de inversión y funcionamiento en compromisos</t>
  </si>
  <si>
    <t>(Compromisos / Apropiación Vigente) *100</t>
  </si>
  <si>
    <t>Presentaciones mensuales para Comité Directivo</t>
  </si>
  <si>
    <t>4. Gestión presupuestal y eficiencia del gasto público.</t>
  </si>
  <si>
    <t>Durante el primer trimestre la entidad comprometió en inversión el 57% y en funcionamiento el 20% para un total acumulado de  41%, este avance esta representado en mayor parte por el proyecto de "Levantamiento de información con cobertura, calidad y oportunidad, Nacional)</t>
  </si>
  <si>
    <t>Ejecución_Sector_Enero_2023
Ejecución_Sector_Febrero_2023
Ejecución_Sector_Marzo_2023</t>
  </si>
  <si>
    <t>Durante el segundo trimestre la entidad comprometió en inversión el 69% y en funcionamiento el 45% para un total acumulado de  58%; este avance está representado en mayor parte por el proyecto de "Levantamiento de información con cobertura, calidad y oportunidad, Nacional)</t>
  </si>
  <si>
    <t>Presentaciones ejecución presupuestal:
Ejecución_Sector_Abril_2023
Ejecución_Sector_Mayo_2023
Ejecución_Sector_Junio_2023</t>
  </si>
  <si>
    <t>El avance reportado por el proceso es acorde con el avance programado. Se pueden observar evidencias relacionadas con la ejecución presupuestal de los recursos de inversión y funcionamiento en compromisos . Se sugiere complementar evidencias como actas de la presentación de la ejecución presupuestal en los comites, como buena práctica documental de control y de soporte para seguimientos a compromisos y avances establecidos.</t>
  </si>
  <si>
    <t>OPLAN_3</t>
  </si>
  <si>
    <t>Ejecución de los convenios y contratos que cuentan con apropiación durante la vigencia.</t>
  </si>
  <si>
    <t>(Ejecución en obligaciones por convenio/contrato) / (apropiación vigente por convenio y contrato en la vigencia) *100</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</si>
  <si>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</si>
  <si>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</si>
  <si>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</si>
  <si>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</si>
  <si>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 xml:space="preserve">(Avance de desarrollo en el SPGI periódico /  total de la meta) *100 </t>
  </si>
  <si>
    <t>Documento de Desarrollo</t>
  </si>
  <si>
    <t>7. Fortalecimiento organizacional y  simplificación de procesos</t>
  </si>
  <si>
    <t>Durante este periodo, se ha progresado en la documentación de los casos de uso y los nuevos requerimientos funcionales. Además, se han construido e implementado los diagramas  referente a flujos de la solución informática y diagrama entidad-relación de la base de datos para la herramienta de apoyo a la plantación y gestión institucional</t>
  </si>
  <si>
    <t>Durante este periodo, se ha progresado en la construcción de diversos casos de uso, tales como las vigencias, arias, proyectos, productos, componentes, dependencias, responsables, metas, planes territoriales, sedes, conceptos de gasto, tipos y subtipos de concepto de gasto, perfiles, asignación de presupuesto a planes, programación de viáticos, transportes y talento humano. Todos estos aspectos se han abordado en la parte técnica de la implementación con tecnología Python, específicamente con el uso del framework Django. Es importante destacar que, además de avanzar en la implementación, se han realizado ajustes y escalado continuamente en el ciclo de vida del proyecto para lograr la maduración del producto final.</t>
  </si>
  <si>
    <t xml:space="preserve">Durante el segundo trimestre se completaron los desarrollos del módulo de administración y se avanzó en el módulo de programación, completando el componente de talento humano con las variables de dedicación por plan y por meta. Se cargó la documentación necesaria en el repositorio de la oficina de sistemas. </t>
  </si>
  <si>
    <t>Documentos de desarrollo en repositorio - servidor Oficina de sistemas: 
https://codeversion.dane.gov.co/OPLAN_proyectos/SPGI/spgi_dev_v2.git . Requiere permisos especiales para el acceso</t>
  </si>
  <si>
    <t>No se logro identificar el avance cualitativo programado por el proceso.  Por lo tanto, hasta que no se pueda acceder al repositorio de evidencias no se podra dar cumplido el avance para el trimestre evaluado. Se sugiere complementar evidencias en las carpetas asignadas como buena practica de control y de soporte para seguimientos a compromisos y avances establecidos.</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</si>
  <si>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</si>
  <si>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</si>
  <si>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</si>
  <si>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 *100</t>
  </si>
  <si>
    <t>Informes de seguimiento a la gestión documental</t>
  </si>
  <si>
    <t>4. Sinergia Organizacional</t>
  </si>
  <si>
    <t>De los 360 documentos que componen la fase 1 se encuentran aprobados 151.</t>
  </si>
  <si>
    <t>BD_Docs_OOEE_05-abr-2023 (1)</t>
  </si>
  <si>
    <t>De los 360 documentos que componen la fase 1 se encuentran aprobados 154</t>
  </si>
  <si>
    <t>BD_Docs_OOEE_30-jun-2023 (1)</t>
  </si>
  <si>
    <t>Se modificó la metodología y se actualizaron las plantillas con el fin de que el cargue sea más eficiente al ser adjunto y no por plantilla HTML. Este cambio generó una actualización a los responsables de esta labor.
Adicionalmente en Comité Directivo del 19 de mayo, se aprobó la adición presupuestal para contratar un equipo de trabajo, con el fin de superar el cuello de botella de los documentos que se deben publicar.</t>
  </si>
  <si>
    <t>La evidencia permite observar que el  avance reportado no coincide con el avance programado para el semestre. Se observo que los  entregables "BD_Docs_OOEE_05-abr-2023 (1) y BD_Docs_OOEE_30-jun-2023 (1)"bases de datos en donde se evidencia los avances para dar cumplimiento de la Fase 1 - Documentación de operaciones estadística revisada y actualizada en el Sistema Integrado de Gestión de acuerdo a la metodología establecida.
Es importante que el proceso adjunte como evidencia el acta por el que se dio aprobada la  adición presupuestal para contratar un equipo de trabajo, con el fin de superar el cuello de botella de los documentos que se deben publicar, de acuerdo con el Comité Directivo del 19 de mayo.</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</si>
  <si>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</si>
  <si>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</si>
  <si>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 *100</t>
  </si>
  <si>
    <t>De los 270 documentos en flujo de revisión 59 ya se encuentran en estado de trámite.</t>
  </si>
  <si>
    <t xml:space="preserve">La modificación del flujo de revisión, implicó la realización de mesas de trabajo con los pares revisores y esto retraso un poco la tarea, se espera cerrar la brecha en el segundo trimestre </t>
  </si>
  <si>
    <t>De los72 documentos en flujo de revisión 33 ya se encuentran en estado de revisión.</t>
  </si>
  <si>
    <t xml:space="preserve"> Se observo que los  entregables "BD_Docs_OOEE_05-abr-2023 (1) y BD_Docs_OOEE_30-jun-2023 (1)"bases de datos en donde se evidencia los avances para dar cumplimiento cumplimiento de la Fase 2 -Documentación de operaciones estadísticas revisada y actualizada en el Sistema Integrado de Gestión, de acuerdo con la metodología establecida, Por lo anterior se observa que el avance reportado no coincide con el programado para el semestre.
Se sugiere al proceso adjunte como evidencia el acta por el que se dio aprobada la  adición presupuestal para contratar un equipo de trabajo, con el fin de superar el cuello de botella de los documentos que se deben publicar, de acuerdo con el Comité Directivo del 19 de mayo.</t>
  </si>
  <si>
    <t>OPLAN_7</t>
  </si>
  <si>
    <t>Certificación de calidad mantenida</t>
  </si>
  <si>
    <t>Número de planes de mejoramiento de la auditoria externa en termino / Número total de Planes de mejoramiento resultado de la auditoria</t>
  </si>
  <si>
    <t>Informe de auditoria externa</t>
  </si>
  <si>
    <t xml:space="preserve">Para el seguimiento realizado al I semestre del 2023 la meta no reporta avance; esta proyectada para ser finalizada y presentado el reporte de cumplimiento en noviembre 2023. </t>
  </si>
  <si>
    <t>OPLAN_8</t>
  </si>
  <si>
    <t>Modificación de la estructura organizacional de acuerdo a necesidades identificadas, radicada</t>
  </si>
  <si>
    <t>(Avance  en los ajustes a la estructura organizacional en el periodo / total de la meta) *100</t>
  </si>
  <si>
    <t>Cronograma de trabajo y seguimiento periódico</t>
  </si>
  <si>
    <t>1. Talento humano</t>
  </si>
  <si>
    <t>Modernización y transformación del empleo público</t>
  </si>
  <si>
    <t>Con base en el cronograma de ejecución se tiene el avance del documento técnico a radicar en el DAFP para la creación de la planta temporal</t>
  </si>
  <si>
    <t>DIAGNOSTICO  ju  2023</t>
  </si>
  <si>
    <t>Se encontro la evidencia documento word  denominado "DIAGNOSTICO  ju  2023", en el cual se observo que el entregable para el trimestre coincide con lo reportado por el proceso, a fin de dar cumplimiento a la meta de la modificación de la estructura organizacional de acuerdo a necesidades identificadas, radicada.</t>
  </si>
  <si>
    <t>Secretaria General - Área de Gestión Administrativa</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</si>
  <si>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</si>
  <si>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</si>
  <si>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</si>
  <si>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</si>
  <si>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</si>
  <si>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El GIT de almacén e Inventarios durante el primer semestre realizó dos capacitaciones a los encargados del almacén a nivel nacional, relacionadas con movimientos en el aplicativo SAI. Las capacitaciones adelantadas se llevaron a cabo por intermedio de Microsoft Teams, dejando grabadas las sesiones y realizando las transacciones en tiempo real. Esas capacitaciones sobre las bajas de elementos e ingresos, mejoran las habilidades y capacidades de los funcionarios para realizar sus labores cotidianas de manera eficiente. Adicionalmente, se adelantó una jornada con dos territoriales, capacitando a usuarios con perfil de consulta en el aplicativo.</t>
  </si>
  <si>
    <t>Acta y asistencia BAJA_INSERVIBILIDAD_SAI_27_03_2023
Acta y asistencia INGRESOS SAI _ALMACEN
Presentación baja de bienes GIT Almacén
Presentación Ingreso de bienes</t>
  </si>
  <si>
    <t xml:space="preserve">Para el primer trimestre presenta avance del 0%, sin embaargo en el acumulado se observa un  avance del 200%, se recomienda revisar y ajustar la información reportada.
Por otra parte para el  segundo trimestre se logro identificar los entregables tales como las actas y presentaciones de las capacitaciones realizadas, por lo anterior se observa que el avance reportado coincide con el propuesto. </t>
  </si>
  <si>
    <t>GESTION DOCUMENTAL</t>
  </si>
  <si>
    <t>Documentos de lineamientos técnicos - GD</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</si>
  <si>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</si>
  <si>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</si>
  <si>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</si>
  <si>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</si>
  <si>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</si>
  <si>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Gestión documental </t>
  </si>
  <si>
    <t>Servicios tecnológicos</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</si>
  <si>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</si>
  <si>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</si>
  <si>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</si>
  <si>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</si>
  <si>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En el primer semestre del 2023, El GIT de Gestión Documental elabora el documento "Informe de recomendaciones_SGDEA", en el que se resume el proceso de verificación de las opciones para la adquisición de la herramienta de Software de Gestión Documental que permita el manejo de los documentos electrónicos de la Entidad. 
Por otra parte, se realizan mesas de trabajo para la verificación del cumplimiento de los requisitos del SGDEA del DANE con base en el aplicativo ofrecido por Servicios Postales Nacionales con miras a la suscripción de un contrato interadministrativo, así mismo se elabora la justificación para esta contratación y los estudios previos</t>
  </si>
  <si>
    <t xml:space="preserve">
* SG_ADMIN_3_Informe_recomendaciones_SGDEA
*SG_ADMIN_3_Estudios previos SGDEA
*SG_ADMIN_3_Justificacion_472
</t>
  </si>
  <si>
    <t xml:space="preserve">El entregable de la meta es: Documento de viabilidad para la adquisición del SGDEA
Se evidencian los estudios previos, el infome de recomendaciones y justificación contrato interadministrativo de SGDEA acciones implementadas, en el marco  del cumplimiento de acuerdocon las evidencias presentadas y el avance cualitativo coinciden con la meta. </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</si>
  <si>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</si>
  <si>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</si>
  <si>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</si>
  <si>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</si>
  <si>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</si>
  <si>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</si>
  <si>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El GIT de Infraestructura realizó un diagnostico inicial de las necesidades de infraestructura por Dirección Territorial y sedes, con el cual se elaboró y categorizo una matriz de necesidades de mejoramiento y mantenimientos de la infraestructura a nivel nacional, a partir de allí se asignaron, aprobaron y trasladaron los recursos financieros para el desarrollo de documentos precontractuales consistentes técnicamente con las adecuaciones, mantenimientos, suministro, instalaciones y actividades a ejecutar durante la vigencia 2023. Finalmente se realiza acompañamiento técnico a los procesos y seguimiento presupuestal a la ejecución de los recursos asignados.</t>
  </si>
  <si>
    <t>Informe de avance de ejecución de las actividades del Plan de Infraestructura.pdf
Plan Trabajo - Infraestructura Avance Marzo23.xlsx</t>
  </si>
  <si>
    <t>El GIT de Infraestructura acorde con el diagnóstico de necesidades de infraestructura, elaboró y categorizó una matriz de necesidades de mejoramiento y mantenimientos de la sedes a nivel nacional, a partir de allí se asignaron, aprobaron, socializaron y trasladaron los recursos financieros para el desarrollo de actividades de adecuación, mantenimiento, suministro e instalación a ejecutar durante la vigencia 2023, a partir del acompañamiento técnico y presencial para la formulación de especificaciones y seguimiento a la ejecución presupuestal acorde con los recursos asignados.</t>
  </si>
  <si>
    <t>Informe de avance de ejecución de las actividades del Plan de Infraestructura.pdf
Plan Trabajo - Infraestructura Avance Junio 2023.xlsx</t>
  </si>
  <si>
    <t>Se evidencia documento PDF "Informe de avance de ejecución de las actividades del Plan de Infraestructura", en el cual se observa las actividades realizadas para el primer y segundo  trimestre 2023, además del archivo Excel con el plan de trabajo, a fin de dar cumplimiento con el avance propuesto.</t>
  </si>
  <si>
    <t>Secretaria General - Área de Gestión Humana</t>
  </si>
  <si>
    <t>SG_GH_1</t>
  </si>
  <si>
    <t>Clima laboral fortalecido a partir de la implementación de un programa enfocado en la variable estilo de dirección de la EDI.</t>
  </si>
  <si>
    <t>Porcentaje  Avance de implementación</t>
  </si>
  <si>
    <t>Informe de ejecución de las actividades realizadas.</t>
  </si>
  <si>
    <t>5. Plan Estratégico de Talento Humano</t>
  </si>
  <si>
    <t>El GIT Desarrollo de Personal en los meses de febrero y marzo de 2023 analizó cada uno de los resultados de la Encuesta de Desempeño Institucional- EDI 2022 y específicamente en la variable estilo de dirección revisó aquellas preguntas con puntajes más bajos con el fin de identificar y definir acciones que buscan mejorar la percepción de los servidores en estos aspectos y que serán plasmadas en un cronograma en el mes de abril</t>
  </si>
  <si>
    <t>Análisis General Variable de Dirección.</t>
  </si>
  <si>
    <t>Entre los meses de abril y junio de 2023 el GIT Desarrollo de Personal elaboró el Programa Intervención Clima Laboral 2023 que contiene el diagnóstico elaborado en el primer trimestre de 2023, cronograma de trabajo y las actividades para el fortalecimiento del clima laboral a nivel nacional. Durante los meses de abril y junio se realizó visita a las sedes de Pasto, Manizales, Armenia y Pereira por parte de la Coordinación del Área de Gestión Humana, Coordinaciones SST y Desarrollo de Personal donde se socializaron las principales actividades a cargo de Gestión Humana en el marco de la ruta del Bienestar.
 Adicionalmente, se realizó un taller práctico de trabajo en equipo y comunicación con la participación de todos los servidores de las sedes visitadas con el acompañamiento de los Directores Territoriales.</t>
  </si>
  <si>
    <t>Programa Intervención Clima Laboral 2023
Informe avance actividades
Asistencia capacitaciones habilidades blandas 2023
Material de apoyo estrategias de intervención</t>
  </si>
  <si>
    <t xml:space="preserve"> $                                        93.427.548,00</t>
  </si>
  <si>
    <t xml:space="preserve"> $                                        67.653.788,00</t>
  </si>
  <si>
    <t xml:space="preserve">Se evidencian archivos pdf Programa Intervención Clima Laboral 2023, Informe avance actividades, Asistencia capacitaciones habilidades blandas 2023 y carpeta de Material de apoyo estrategias de intervención. Lo anterior, permite confirmar el avance descrito en el reporte cualitativo.Se recomienda revisar la fórmula del indicador y la unidad de media de manera que sea una representación matemática del cálculo del indicador que medirá el avance y cumplimiento de la meta. </t>
  </si>
  <si>
    <t>SG_GH_2</t>
  </si>
  <si>
    <t>Gestionar el proceso para la aplicación de la batería de riesgo psicosocial en la entidad con el objetivo de identificar, evaluar, valorar e intervenir los riesgos psicosociales presentes en la población trabajadora</t>
  </si>
  <si>
    <t xml:space="preserve">Porcentaje de avance del proceso de gestión para la aplicación de la batería de riesgo psicosocial.   </t>
  </si>
  <si>
    <t>Informe resultados aplicación de batería de riesgo psicosocial</t>
  </si>
  <si>
    <t>8. Plan de Trabajo Anual en Seguridad y Salud en el Trabajo</t>
  </si>
  <si>
    <t xml:space="preserve">El Área de Gestión Humana durante el primer trimestre del año ha venido desarrollando los procesos para consolidar los estudios previos con el fin de seleccionar al proveedor idóneo en cumplimiento de la normativa vigente para la aplicación de la batería de riesgo psicosocial en la entidad.  </t>
  </si>
  <si>
    <t>1. Anexo 1-Especificaciones Técnicas 
2. Anexo 2-Analisis del Sector en pdf firmado
3. Anexo 3- Matriz de Riesgo
4. CDP # 69323
5. Cotizaciones
6. Formatos 1 y 2 (1 Experiencia del proponente, 
 2 Carta de Compromiso)
7. Formato 3- Oferta Económica
8. Historial del CDP
9. PAA - Batería del Riesgo Psicosocial
10. Anexo 2 -Análisis del Sector en Word
11. Consolidación de la oferta
12. Estudios previos mínima cuantía.</t>
  </si>
  <si>
    <t>El Área de Gestión Humana durante los meses de abril y mayo continuó con las gestiones precontractuales para contratar el servicio de la aplicación de la batería de riesgo psicosocial en la entidad, quedando seleccionado el proveedor THI PSICOLOGIA S.A.S mediante  contrato No. CO1.PCCNTR. 4979914 iniciando ejecución el 1 de junio de 2023.
Se organiza la logística con el proveedor concertando el cronograma de inicio para la campaña de expectativa y sensibilización involucrando a los Directores Territoriales para lograr mayor compromiso en la aplicación de la batería.
Entre el 20 y 29 de junio se realizó la campaña de expectativa que incluyó correos, infografías e inicio de reuniones con directores, coordinadores y encargados de las sedes.</t>
  </si>
  <si>
    <t>Contratación Batería Riesgo Psicosocial
Campaña Expectativa y Sensibilización</t>
  </si>
  <si>
    <t xml:space="preserve"> $                                        79.363.815,00</t>
  </si>
  <si>
    <t xml:space="preserve"> $                                        42.642.058,00</t>
  </si>
  <si>
    <t>Se logro identificar las evidencias de los avances correspondientes para el primer y segundo trimestrede acuerdo con lo reportado por el proceso en cumplimiento a la meta establecida.</t>
  </si>
  <si>
    <t>Secretaria General - Área de Compras Públicas</t>
  </si>
  <si>
    <t>SG_CP_1</t>
  </si>
  <si>
    <t>Estrategia denominada Rigor, Oportunidad y Calidad (ROC) diseñada e implementada en su Fase 1, para fortalecer los procesos contractuales de la Entidad.</t>
  </si>
  <si>
    <t>Porcentaje acumulado de avance de implementación de la estrategia</t>
  </si>
  <si>
    <t>Documento estrategia denominada Rigor, Oportunidad y Calidad (ROC)</t>
  </si>
  <si>
    <t>8. Gestión contractual</t>
  </si>
  <si>
    <t>5. Compras y contratación pública</t>
  </si>
  <si>
    <t>El equipo de Compras Públicas implementó durante el primer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las acciones se que se llevaron a cabo en el primer trimestre se destacan: el mejoramiento y capacitación de los Tablero de Control, la elaboración de los tableros de seguimiento de los procesos contractuales, la elaboración de informes de gestión, la creación del canal de comunicación con usuarios del GIT, las mesas de trabajo de articulado en temas estratégicos, el cambio en el modelo de operación del equipo jurídico, la elaboración de los documentos preliminares sobre las lecciones aprendidas del pico de contratación 2023.</t>
  </si>
  <si>
    <t>Documentos:
INFORME DE GESTIÓN AVANCE I TRIMESTRE 2023
ESTRATEGIA ROC 2023 COMPRAS PÚBLICAS (FUNDAMENTACIÓN Y PRESUPUESTO actualizado</t>
  </si>
  <si>
    <t>El equipo de Compras Públicas implementó durante el segundo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los ejercicios sé que se llevaron a cabo para este trimestre se destacan: la elaboración documento de buenas prácticas Bienes y Servicios, el taller para fortalecer las capacidades precontractuales de los enlaces administrativos, y el trabajo articulado con la Oficina de Sistemas para la reactivación del aplicativo de certificaciones en línea, además de otras actividades asociadas al fortalecimiento de la documentación de los procesos contractuales.</t>
  </si>
  <si>
    <t xml:space="preserve">Documentos:
INFORME DE GESTIÓN AVANCE II TRIMESTRE 2023
ESTRATEGIA ROC 2023 COMPRAS PÚBLICAS </t>
  </si>
  <si>
    <t xml:space="preserve">Se evidencia documento Excel y PDF denominados "ESTRATEGIA ROC 2023 COMPRAS PÚBLICAS ( FUNDAMENTACIÓN Y PRESUPUESTO actualizado y INFORME DE GESTIÓN AVANCE I TRIMESTRE 2023", por el cual se cumple con lo propuesto para el primer trimestre; así mismo se identifica que para el segundo trimestre se encontro archivo PDF "INFORME DE GESTIÓN AVANCE II TRIMESTRE ", en donde se ve observa el avance estrategia del Plan de Acción, por el cual el avance reportado es acorde con el avance programado. </t>
  </si>
  <si>
    <t>SG_CP_2</t>
  </si>
  <si>
    <t xml:space="preserve">Mesas Técnicas de Trabajo Articulado realizadas con las Direcciones y Oficinas priorizadas para mejorar  la oportunidad y la calidad en los procesos de adquisición de bienes y servicios de la Entidad. </t>
  </si>
  <si>
    <t>Número acumulado de mesas de trabajo realizadas</t>
  </si>
  <si>
    <t>Mesas Técnicas de Trabajo Articulado realizadas</t>
  </si>
  <si>
    <t>El equipo de Compras Públicas llevó a cabo en el mes de enero la Mesa de Trabajo de Articulación con la Oficina de Sistemas para abordar los temas de adquisiciones tecnológicas estratégicas para la Entidad y aspectos técnicos en el marco de los procesos de contratación que pueden incidir en el rigor, la oportunidad y la calidad de estos. En la Mesa de Trabajo se generó un espacio de conversación importante que sirvió para entender las necesidades de contratación de la Entidad e impulsar acciones tendientes a mejorar los procesos en la materia.</t>
  </si>
  <si>
    <t>Lista de asistencia:
Mesa de Trabajo Articulado Adquisiciones Estratégicas Oficina de Sistemas</t>
  </si>
  <si>
    <t>$</t>
  </si>
  <si>
    <t>El equipo de Compras Públicas llevó a cabo en el mes de marzo dos Mesas de Trabajo de Articulación: una con la Dirección de Censos y Demografía y otra con las Direcciones Territoriales a la que asistieron los Coordinadores Administrativos. En las mesas se abordaron temas de adquisiciones estratégicas para la Entidad y aspectos técnicos en el marco de los procesos de contratación que pueden incidir en el rigor, la oportunidad y la calidad de estos. En las Mesas de Trabajo de Articulación se generó un espacio de conversación importante que sirvió para entender las necesidades de contratación de la Entidad e impulsar acciones tendientes a mejorar los procesos en la materia.</t>
  </si>
  <si>
    <t>"Listas de asistencia:
Mesa de Trabajo Articulado Sentencia 276
Video:
Mesas Técnicas de Trabajo Articulado Direcciones Territoriales-20230331_140727-Meeting Recording"</t>
  </si>
  <si>
    <t xml:space="preserve">De acuerdo a la respuesta dada por el GIT Área compras públicas y la respuesta dada por la OPLAN mediante el memorando número 20231100011053 del 14 de septiembre de 2023 donde informa que "en enero se realizó la primera  mesa de trabajo de articulación con la Oficina de Sistemas para abordar los temas de adquisiciones tecnológicas estratégicas para la Entidad y aspectos técnicos en el marco de los procesos de contratación que pueden incidir en el rigor, la oportunidad y la calidad de estos. En marzo se realizaron dos mesas de trabajo con la Dirección de Censos y Demografía y otra con las Direcciones Territoriales, donde se trataron los temas para mejorar la oportunidad y la calidad en los procesos de adquisición de bienes y servicios de le Entidad" y  adicionalmente teniendo en cuenta los ajustes realizado en la matriz de seguimiento al PAI y las evidencias que la Oficina de Control Interno ha verificado en  el repositorio dispuesto, se confirma el cumplimento a la meta programada. </t>
  </si>
  <si>
    <t>Secretaria General - Área de Gestión Financiera</t>
  </si>
  <si>
    <t>SG_FIN_1</t>
  </si>
  <si>
    <t>Diagnóstico estructurado de la documentación existente  y su aplicación en el proceso de gestión financiera realizado.</t>
  </si>
  <si>
    <t>Porcentaje de avance ejecutado en el trimestre (acumulado)</t>
  </si>
  <si>
    <t>Diagnóstico elaborado</t>
  </si>
  <si>
    <t xml:space="preserve">Se realizó reunión por teams con los coordinadores del Área Financiera en la que se presentó y se trabajó en el formato diagnostico de actualización y aplicación documental establecido con la finalidad de identificar los documentos a actualizar, eliminar, y mantener, adicional se trabajó y se elaboró junto con los coordinadores el cronograma en el que se establecieron fechas para realizar mesas de trabajo con cada GIT del área para la actualización documental y su aplicación. </t>
  </si>
  <si>
    <t xml:space="preserve">Agenda de la Reunión en Outlook
Lista de Asistencia de la reunión
Diagnostico de Actualización y Aplicación Documental 
Cronograma actualización documental por GIT.
Agendas de las mesas de trabajo en Outlook por GIT según cronograma. </t>
  </si>
  <si>
    <t xml:space="preserve">El Área Financiera actualizó el diagnóstico documental, teniendo en cuenta los documentos que se han actualizado a la fecha, dado que para el primer semestre del 2023, ya se cuentan con 11 documentos actualizados, entre manual, procedimientos, guías, instructivos y formatos. Dentro de la actualización del diagnostico se identifico el requerimiento de actualizar los documentos en relacion con la conciliación de litigios y demandas. </t>
  </si>
  <si>
    <t>Diagnostico Actualización Documental Proceso GFI 2023 - ACTUALIZADO
ACTUALIZACIÓN DOCUMENTOS LITIGIOS Y DEMANDAS MODULO DE RELACIÓN DE PAGOS EN EL EKOGUI - Informe de asistencia 8-14-23</t>
  </si>
  <si>
    <t xml:space="preserve"> $                                  28.750.000,00</t>
  </si>
  <si>
    <t>$ 14.375.000,00</t>
  </si>
  <si>
    <t>Se evidencia cumplimiento de avance programado para primer trimestre, sin embargo para el segundo trimestre, se observa rompetrafico_CAMPAÑA LIQUIDACIÓN Y PAGO DE CUENTAS
TIEMPOS PROCESOS PARA PAGO DE CUENTAS
Lista de asistencia y ayuda de memoria aprobación propuesta
Correo enviado al delegado de la propuesta Diagnostico Actualizado Documental Proceso GFI 2023, además de las Agendas para la actualización documental con el GIT CENTRAL DE CUENTAS , CONTABILIDAD, TESORERIA y area FINANCIERA. Sin embargo es importante que se adjunten los listados de asistencia de las reuniones en donde se actualizo la parte documental de los procesos.</t>
  </si>
  <si>
    <t>SG_FIN_2</t>
  </si>
  <si>
    <t>Campaña de sensibilización diseñada y divulgada a la entidad a nivel Nacional, sobre el proceso de radicación de cuentas, conforme al cumplimiento de requisitos para pago a terceros DANE y FONDANE.</t>
  </si>
  <si>
    <t>Evidencias de la implementación de la campaña de sensibilización (actas, invitaciones, listas de asistencia, etc.)</t>
  </si>
  <si>
    <t>Se elaboró propuesta (rompe tráfico) de la Campaña de sensibilización sobre el proceso de radicación de cuentas, conforme al cumplimiento de requisitos para pago a terceros DANE y FONDANE, la cual será revisada por las coordinaciones de Central de Cuentas y Financiera. Adicional se envió correo a los supervisores y enlaces sobre el proceso de radicación de cuentas conforme a las fechas para el I Trimestre.</t>
  </si>
  <si>
    <t>rompetrafico_CAMPAÑA LIQUIDACIÓN Y PAGO DE CUENTAS
TIEMPOS PROCESOS PARA PAGO DE CUENTAS
Evidencia Correo sobre procedo de radicación de cuentas</t>
  </si>
  <si>
    <t xml:space="preserve">El Área Financiera y el GIT Central de Cuentas revisó y aprobó la propuesta (rompetráfico) de la Campaña de sensibilización sobre el proceso de radicación de cuentas, conforme al cumplimiento de requisitos para pago a terceros DANE y FONDANE, y posteriormente se envío la propuesta por correo electrónico al delegado de financiera para ser enviada al área de comunicaciones, para su revisión y aprobación y posterior publicación, la cual irá en el espacio soicitado en DANEnet para el Área Financiera, Adicional se envió la sociliazación de los documentos actualizados del proceso de radicación de cuentas a nivel nacional, lo cual hace parte del proceso de la campaña de sensibilización. </t>
  </si>
  <si>
    <t>rompetrafico_CAMPAÑA LIQUIDACIÓN Y PAGO DE CUENTAS
Correo Espacio Financiera en DANEnet sensibilización campaña radicacion de cuentas
Correo Sensibilización Radicación de cuentas - Actualización Documental</t>
  </si>
  <si>
    <t>Se evidencia cumplimiento de avance programado para primer semestre, sin embargo par para el segundo trimestre se encontro que las evidencias que reportan como son: rompetrafico_CAMPAÑA LIQUIDACIÓN Y PAGO DE CUENTAS, TIEMPOS PROCESOS PARA PAGO DE CUENTAS, Lista de asistencia, ayuda de memoria aprobación propuesta y Correo enviado al delegado de la propuesta, no se encuentra; solo se identifico el Correo Espacio Financiera en DANEnet sencibilización campaña radicacion de cuentas y Correo Sencibilización Radicación de cuentas- Actualización Documental. Por lo anterior, se recomienda al proceso verificar las evidencias y adjuntar de acuerdo a lo reportado en el segundo trimestre para dar cumplimento a los avances programados.</t>
  </si>
  <si>
    <t>SG_FIN_3</t>
  </si>
  <si>
    <t>Informes de seguimiento a la ejecución de reservas presupuestales.</t>
  </si>
  <si>
    <t>Número de informes de ejecución de reservas presupuestales elaborados (acumulado)</t>
  </si>
  <si>
    <t>Informes de seguimiento</t>
  </si>
  <si>
    <t>Se Elaboró el informe de seguimiento a la ejecución de reservas presupuestales 2022 con corte al 6 de marzo de 2023  el cual es socializado y presentado en las reuniones de seguimiento y ejecución a PAC.</t>
  </si>
  <si>
    <t>Archivo en Excel: Reservas Pptales 2022 DANE FONDANE corte 06-mar-2023</t>
  </si>
  <si>
    <t xml:space="preserve">El GIT de Presupuesto y la Coordinación Financiera realizó el informe de seguimiento a la ejecución de reservas presupuestales 2022 con corte a junio de 2023  el cual es socializado y presentado en las reuniones de seguimiento y ejecución a PAC y la alta Dirección de la Entidad. </t>
  </si>
  <si>
    <t>Correo informe de  saldos de reservas presupuestales Dane - Fondane con corte 29 agosto 2023
Reservas Pptales 2022 DANE FONDANE_corte 29 agosto 2023</t>
  </si>
  <si>
    <t xml:space="preserve"> $                                  11.500.000,00</t>
  </si>
  <si>
    <t>$ 5.750.000,00</t>
  </si>
  <si>
    <t>De acuerdo con lo reportado por el proceso para el primer trimestre en su avance cualitativo se elaboro el  informe de seguimiento a la ejecución de reservas presupuestales 2022 con corte al 6 de marzo de 2023, sin embargo solo se logro identificar Archivo en Excel: Reservas Pptales 2022 DANE FONDANE corte 06-mar-2023 y  Correo Evidencia Informe Reservas Presupuestales 2022 corte marzo 2023. Por otra parte, para el segundo trimestre en su avance cualitativo describe que El GIT de Presupuesto y la Coordinación Financiera realizó el informe de seguimiento a la ejecución de reservas presupuestales 2022 con corte a junio de 2023  el cual es socializado y presentado en las reuniones de seguimiento y ejecución a PAC y la alta Dirección de la Entidad, evidencia Archivo en Excel: Reservas Pptales 2022 DANE FONDANE corte junio-2023, no obstante al verificar no se logro identificar ya que la carpeta se encuentra vacia. Por lo anterior se recomienda al proceso verificar que los avances esten acordes con lo programado, ademas de que esten en concordancia a la meta propuesta.</t>
  </si>
  <si>
    <t>SG_FIN_4</t>
  </si>
  <si>
    <t>Plan de trabajo diseñado y ejecutado de articulación y fortalecimiento con las Direcciones Territoriales, sobre la carga impositiva e ingreso de información contable.</t>
  </si>
  <si>
    <t>Informe de implementación del plan de trabajo</t>
  </si>
  <si>
    <t xml:space="preserve">Se viene trabajando en la estructura del Calendario Tributario Nacional - DANE y FONDANE 2023 el cual será herramienta de seguimiento y ejecución para el cumplimiento de pago de impuestos a nivel Nacional. Adicional se trabajó en el cronograma interno de información contable 2023-2024, para la entrega oportuna de la información a nivel Nacional y para la elaboración y presentación de los Estados Financieros. </t>
  </si>
  <si>
    <t>Archivo en Excel: Calendario Tributario Nacional - DANE y FONDANE 2023
Archivo en Excel: CRONOGRAMA INTERNO DE INFORMACIÓN CONTABLE 2023-2024</t>
  </si>
  <si>
    <t xml:space="preserve">El Área financiera para el segundo trimestre del año trabajó articuladamente con las Direcciones Territoriales en el seguimiento del Calendario Tributario Nacional - DANE y FONDANE 2023 .  Para el cumplimiento del reporte de Exogenas a nivel nacional. Financiera Dane Central realizó el seguimiento, generando ánalisis de los reportes de información exogena generados por las Direcciones territoriales, se realizó un cruce de información y de verificación. </t>
  </si>
  <si>
    <t>Carpeta "seguimiento carga impositiva DANE"
Carpeta "seguimiento carga impositiva FONDANE"</t>
  </si>
  <si>
    <t xml:space="preserve"> $                                  57.500.000,00</t>
  </si>
  <si>
    <t>$ 28.750.000,00</t>
  </si>
  <si>
    <t xml:space="preserve">De acuerdo con lo reportado por el proceso para el primer y segundo trimestre cumplen de acuerdo con lo programado y su avance cualitativo es acorde con lo programado por el proceso en cumplimiento a la meta propuesta. No obstante, se recomienda al proceso que en la descripción de evidencia se escriba el nombre de los documentos o soportes que son evidencia de la meta, es importante que coincidan con el nombre de los archivos cargados en el repositorio, ya que, para el segundo trimestre se encontraron dos carpeta "Seguimiento Carga Impositiva DANE y Seguimiento Carga Impositiva FONDANE" y no el Archivo Excel de los consolidados de información exógena a nivel Nacional. </t>
  </si>
  <si>
    <t>SG_FIN_5</t>
  </si>
  <si>
    <t>Documentos actualizados en ISOLUCION conforme a la planificación financiera, la operación contable y el perfeccionamiento presupuestal.</t>
  </si>
  <si>
    <t>Número documentos actualizados en Isolucion (acumulado)</t>
  </si>
  <si>
    <t xml:space="preserve">Documentación actualizada </t>
  </si>
  <si>
    <t xml:space="preserve">Para el I Trimestre del 2023 se actualizaron dos documentos tipo procedimientos en ISOLUCIÓN: PROCEDIMIENTO PREPARACIÓN Y PRESENTACIÓN DE DECLARACIONES DANE - FONDANE en el que se incluyó un punto de control para el fortalecimiento de las actividades a nivel Nacional. y el PROCEDIMIENTO REGISTRO DEL PRESUPUESTO ASIGNADO Y DESAGREGADO Y EXPEDICIÓN DEL CDP DANE-FONDANE. en el que se ajustaron 3 políticas de operación relacionadas con la expedición de CDPs para el fortalecimiento de las actividades a nivel Nacional. </t>
  </si>
  <si>
    <t>PDF (copia autorizada) PROCEDIMIENTO PREPARACIÓN Y PRESENTACIÓN DE DECLARACIONES DANE - FONDANE 
 PDF (copia autorizada) PROCEDIMIENTO REGISTRO DEL PRESUPUESTO ASIGNADO Y DESAGREGADO Y EXPEDICIÓN DEL CDP DANE-FONDANE.</t>
  </si>
  <si>
    <t>El Área Financiera para el II Trimestre del 2023 actualizó  6 documentos tipo manual, procedimientos, guías, instructivos, y formatos relacionados con: Manual (propiedad planta y equipo, y activos intangibles), Procedimientos (Liquidación de cuentas para pago, y pago de obligación) Guía (documentos soportes de cuentas para pago, y Conciliación almacen e inventarios), Instructivos (conciliación litigios y demandas y cobros coactivos) y Formatos (conciliacion litigios y demandas y cobros coactivos, conciliacion almacen e inventarios, y conciliación de activos intangibles).</t>
  </si>
  <si>
    <t>PDF's (copias no controladas) . no es evidencia
GFI-010-MAN-001 V7 - Manual (propiedad planta y equipo, y activos intangibles), 
GFI-030-GUI-002 - GUÍA DOCUMENTOS SOPORTE DE CUENTAS PARA PAGO.
GFI-030-GUI-010 V4-GUÍA ELABORACIÓN DE CONCILIACIONES ALMACÉN E INVENTARIOS DANE - FONDANE.
GFI-030-INS-004 V3-INSTRUCTIVO ELABORACIÓN DE CONCILIACIÓN LITIGIOS DEMANDAS Y COBROS COACTIVOS DANE - FONDANE
GFI-030-PDT-002 - PROCEDIMIENTO LIQUIDACIÓN DE CUENTAS PARA PAGO.
GFI030PDT002f001V5 - FORMATO DEDUCCIONES EN LIQUIDACIÓN DE CUENTA</t>
  </si>
  <si>
    <t xml:space="preserve"> $                                120.625.000,00</t>
  </si>
  <si>
    <t>$ 60.312.500,00</t>
  </si>
  <si>
    <t>Se logo identificar en el repositorio Archivos PDF: PROCEDIMIENTO REGISTRO DEL PRESUPUESTO ASIGNADO Y DESAGREGADO Y EXPEDICIÓN DEL CDP DANE-FONDANE y PROCEDIMIENTO PREPARACIÓN Y PRESENTACIÓN DE DECLARACIONES DANE - FONDANE, como evidencias reportadas para el primer trimestre; así mismo para el segundo trimestre en su avanve cualitativo manifiesta que actualizó 9 documentos tipo manual, procedimientos, guías, instructivos, y formatos relacionados con: Manual (propiedad planta y equipo, y activos intangibles), Procedimientos (Liquidación de cuentas para pago, y pago de obligación) Guía (documentos soportes de cuentas para pago, y Conciliación almacén e inventarios), Instructivos (conciliación litigios y demandas y cobros coactivos) y Formatos (conciliación litigios y demandas y cobros coactivos, conciliación almacén e inventarios, y conciliación de activos intangibles). sin embargo no es coherente con las evidencias encontradas en el repositorio, Se recomienda al proceso verificar que el nombre de los documentos o soportes que son evidencia de la meta se encuentren de acuerdo con lo reportado y cargados en el repositorio</t>
  </si>
  <si>
    <t>Dirección de Regulación, Planeación, Estandarización y Normalización - DIRPEN</t>
  </si>
  <si>
    <t>Documentos de regulación</t>
  </si>
  <si>
    <t>DIRPEN_1</t>
  </si>
  <si>
    <t xml:space="preserve">Un Sistema Estadístico Nacional - SEN coordinado </t>
  </si>
  <si>
    <t>Documentos para la regulación estadística, difundidos</t>
  </si>
  <si>
    <t>Número de documentos difundidos en el periodo.</t>
  </si>
  <si>
    <t>Actos administrativos
Documento de Clasificaciones divulgadas
Documento de Correlativas
Sistemas de consulta de clasificaciones
Documento de Conceptos actualizados</t>
  </si>
  <si>
    <t xml:space="preserve"> 3. Regulación </t>
  </si>
  <si>
    <t xml:space="preserve"> No Aplica </t>
  </si>
  <si>
    <t>17. Gestión de la información estadística</t>
  </si>
  <si>
    <t>Se avanzó en la elaboración de :
Correlativa de productos residuales y productos agrícolas.
Documento Recomedaciones para la identificación y el analisis de necesidades de información</t>
  </si>
  <si>
    <t>1. Clasificación Central de Productos Agrícolas, Pecuarios, Silvícolas y Pesqueros Versión 2.1 (CPC APSP Ver. 2.1)
2. Tabla Correlativa de Productos Residuales Versión 1
3. Recomedaciones para la identificación y el análisis de necesidades de información_</t>
  </si>
  <si>
    <t>Se avanzó en la generación de diferentes correlativas, avance documentos recomendaciones para la identificación de necesidades de información estadística y Guía para la estandarización de conceptos del sistema estadístico nacional.</t>
  </si>
  <si>
    <t>Diferentes tablas correlativas:  CIIU4AC2021 VS CIIU4AC2022, TC_CIIU Rev. 4 A.C. 2022 - CPC Ver. 2.1 A.C. 2022; ARANCEL-vs-SCN-v46-Jun-2023, CORARAN-v52-Jun-2023, TOTPART-v75-Jun-2023
Avance en documento recomendaciones para la identificación de necesidades de información estadística y Avance Guía para la estandarización de conceptos del sistema estadístico nacional.</t>
  </si>
  <si>
    <t>ANGELA VIVIANA TORRES</t>
  </si>
  <si>
    <t>Se evidencia cumplimiento de avance programado para primer y segundo trimestre. Se observa difusión (publicación) en página web del DANE, de: 1. Clasificación Central de Productos Agrícolas, Pecuarios, Silvícolas y Pesqueros Versión 2.1 (CPC APSP Ver. 2.1) en el mes de enero 2023;  2. Tabla Correlativa de Productos Residuales Versión 1 el día 15 de junio de 2023. tablas correlativas: ARANCEL-vs-SCN-v46-Jun-2023, CORARAN-v52-Jun-2023, TOTPART-v75-Jun-2023 CIIU.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</si>
  <si>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DIRPEN_2</t>
  </si>
  <si>
    <t>Programa de Regulación definido para la producción estadística del SEN diseñado e implementado</t>
  </si>
  <si>
    <t>Porcentaje de avance de las actividades de verificación ejecutadas.</t>
  </si>
  <si>
    <t>Plan de verificación de la implementación de la regulación estadística
Base verificación Reg 2023</t>
  </si>
  <si>
    <t>Se avanzó en la identificación de las operaciones estadísticas a verificar y en el documento Proceso de verificación regulación 2023_Marzo</t>
  </si>
  <si>
    <t>Base verificación Reg 2023
Proceso de verificación regulación 2023_Marzo</t>
  </si>
  <si>
    <t>Se avanzó en la identificación de las operaciones estadísticas a verificar y se enviaron los oficios para contactar las entidades a las cuales se realizará la verificación.</t>
  </si>
  <si>
    <t>Base verificación Reg 2023
Oficios a entidades seleccionadas</t>
  </si>
  <si>
    <t>Se evidencian archivos excel con identificación de OOEE. Para el segundo trimestre se presentan 6 oficios de solicitud mesa de trabajo, para contextualizar y establecer metodología acerca del proceso de verificación de la implementación de la regulación estadística, con diferentes actores del SEN. Lo anterior, permite confirmar el avance descrito en el reporte cualitativo.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</si>
  <si>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</si>
  <si>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</si>
  <si>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</si>
  <si>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</si>
  <si>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</si>
  <si>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 xml:space="preserve"> 1. Direccionamiento Estratégico </t>
  </si>
  <si>
    <t>En el primer trimestre del 2023, se inició la actualización de los inventarios de ooee y rraa del SEN</t>
  </si>
  <si>
    <t>Inventarios OOEE  y RRAA con corte 30 de Marzo de 2023</t>
  </si>
  <si>
    <t>En el primer semestre se realizó la actualización del inventario con corte 30 de junio de 2023.</t>
  </si>
  <si>
    <t>BASES DE OO.EE y RR.AA</t>
  </si>
  <si>
    <t>Para el primer trimestre presenta avance del 10% y segundo trimestre 30% con reporte de OOEE y RRAA en el marco de la actualización del Inventario anual de oferta y demanda de información estadística y de Registros Administrativos. No es posible establecer si dicho avance corresponde al esperado, ya que no se aporta plan de trabajo o cronograma con actividades específicas para el cumplimiento de la meta.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</si>
  <si>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microdatos anonimizados</t>
  </si>
  <si>
    <t>DIRPEN_4</t>
  </si>
  <si>
    <t>Bases de datos de operaciones estadísticas y registros estadísticos anonimizadas, con medidas de riesgo de identificación generadas y documentadas</t>
  </si>
  <si>
    <t>(Análisis de variables y riesgo de bases de datos realizado) * 100 / Bases de datos identificadas</t>
  </si>
  <si>
    <t>Documento de lineamientos de clasificación de archivos de información</t>
  </si>
  <si>
    <t xml:space="preserve"> 12. Gestión de proveedores de datos </t>
  </si>
  <si>
    <t xml:space="preserve"> 17. Gestión de la información estadística </t>
  </si>
  <si>
    <t>Se ha brindado el acompañamiento técnico requerido para llevar a cabo la anonimización de las operaciones estadísticas EAID y ETUP. En cuanto a la anonimización de los datos de la base EAID, se han cumplido los plazos establecidos en el cronograma presentado por los responsables de la OOEE. Con corte al mes de marzo, no se han recibido solicitudes adicionales de asistencia técnica en relación con la anonimización de datos para otras operaciones estadísticas dentro del DANE. Se adelantan actividades relacionadas con la actualización de la guía de anonimización de datos requeridos por el Plan Nacional de Infraestructura de  Datos de Min tic.
La asistencia técnica brindada a los equipos técnicos de EAID han permitido avanzar en mas del 80% del proceso de identificación de riesgos de dichas bases y aplicación de las técnicas correspondientes. En lo que respecta a ETUP la asistencia técnica permite avanzar en las etapas iniciales de asesoría en términos del proceso y requerimientos planteados para la anonimización lo cual abordaría el 10% de dicho proceso.  en términos agregados el indicador para este periodo seria de (80% X 1 base EAID +10% X 1  base ETUP) / ( 2 bases identificadas en el periodo)</t>
  </si>
  <si>
    <t>sesiones de seguimiento realizadas entre febrero y marzo: "2023-02-08 Mesa de trabajo Anonimización EAID _ Microsoft Teams.pdf", "2023-02-13 seguimiento EAID.pdf", "2023-02-15 seguimiento EAID.pdf", "2023-02-22 seguimiento EAID.pdf", "2023-03-01 seguimiento EAID.pdf"
avances PNID:  "2022-12-12 definición línea de trabajo planteada por DT para realizar en 2022 bajo el PNID.pdf", "2022-12-12 Plan de Trabajo PNID.xlsx", "2022-12-21 Matriz_estructura_Guia_Anonimizacion_DANE_Observaciones_AGN.xlsx", "2022-12-21 Observaciones del AGN a la matriz guía de anonimizacion.pdf", "2023-02-13 Formulario de levantamiento guía de anonimizacion.pdf", "2023-02-13 remisión instrumento actualización guía de anonimizacion.pdf", "2023-02-14 invitación sesión dos AGN-DANE.pdf", "2023-02-14 sesión de trabajo AGN-DANE.pdf", "2023-02-17 Estructura_Perfiles_Guia_Anonimizacion_DANE_Observaciones_AGN.xlsx", "2023-02-22 Avances definición proto persona guía de anonimizacion.pdf", "2023-02-22 Presentación Avance Usuarios Anonimización.pptx", "2023-02-27 estructura guía anonimizacion.pdf"</t>
  </si>
  <si>
    <t>Como evidencias de los avances, se destaca que se están llevando a cabo mesas de trabajo periódicas entre AGN y DANE para el avance de la guía de anonimización. Además, se espera tener la guía lista, junto con uno o varios pilotos, para noviembre de 2023. Por otra parte, se menciona que se han realizado cursos de anonimización del SEN por parte de PAD, lo cual también respalda los esfuerzos en este ámbito. Finalmente, se destaca la medición de riesgo y recomendaciones que se realizó a las bases de la JEP-CEV-HRDAG.
para el periodo comprendido se identifican 400 bases de datos que requieren anonimización en el marco del trabajo realizado por la comisión de la verdad y la JEP, con el trabajo articulado entre CENSOS, OSIS y DIRPEN se anonimizan las 400 bases. Dando un avance total del 100% para este periodo. (indicador = 400 bases anonimizadas / 400 bases identificadas en el periodo).</t>
  </si>
  <si>
    <t>2023_06_14 Acta sesión MEN anonimizacion SIMAT.docx.pdf 2023_06_14 Reunión convocada sesión MEN anonimizacion SIMAT.docx.pdf Borrador - Guía_anonimización_AGN-DANE.docx. Nota para publicación.pdf Nota_sintetica_anonimizacion_CV.docx</t>
  </si>
  <si>
    <t>El entregable de la meta es: Documento de lineamientos de clasificación de archivos de información.
Se evidencian estrategias y acciones implementadas, en el marco de la actualización de la guía de anonimización de datos; se presenta evidencia de reuniones, con temas de anonimización de la EAID, no se evidencian bases anonimizadas o link de ubicación de las mismas, ni archivos relacionados con acompañamiento en este proceso para la ETUP, como lo  está describiendo el avance cualitativo. En el segundo trimestre no se encuentran evidencias relacionadas con las mesas de trabajo periódicas entre AGN y DANE para el avance de la guía de anonimización mencionadas en el avance cualitativo. Se observan evidencias relacionadas con taller de anonimización llevado a cabo el 15 de junio, y sesiones de trabajo para anonimización de la base SIMAT del Ministerio de Educación Nacional. Las evidencias presentadas y el avance cualitativo no guardan relación directa con el entregable de la meta. Se recomienda ampliar la explicación cualitativa,de cómo las  actividades adelantadas permiten evidenciar avance en el cumplimiento de la meta, el cual se traduce finalmente en el entregable de la misma.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</si>
  <si>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</si>
  <si>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</si>
  <si>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</si>
  <si>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</si>
  <si>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</si>
  <si>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 xml:space="preserve">En el primer trimestre del 2023, se realizó la primera y segunda asesoría en formulación del PET al municipio de Acacías Meta, de Igual manera, se continuó con la asessoría al municipio de Pasto. Y se inció acompañamiento a la universidad del Valle, para la formulación del Plan Estadístico Institucional. </t>
  </si>
  <si>
    <t>Presentaciones
Lista de asistencias.</t>
  </si>
  <si>
    <t>En el segundo trimestre del 2023, se realizaron asistencias técnicas en formulación del Plan Estadístico asi: 
Alcaldía de Acacias: Tercera asesoría
Alcaldía de Pasto: Cuarta y quinta asesoría
UNIVALLE : Segunda y tercera asesoría.
Se inició asistencia con la  Gobernación de Santander y se desarrollaron 2 sesiones.</t>
  </si>
  <si>
    <t>Presentaciones o evidencia de realimentación,
Lista de asistencias.</t>
  </si>
  <si>
    <t>Para el primer trimestre se evidencian presentaciones y archivos relacionados con el PET para la ciudad de Acacías y la Univalle; sin embargo no hay evidencias relacionadas con mesas de trabajo desarrolladas. Para el caso de pasto se evidencia listado de asistencia y comunicaciones de servidores DANE, relacionados con las mesas de trabajo con esta ciudad en torno a la formulación del PET. En el segundo trimestre se evidencian listados en pdf con nombres, entidad, correo electrónico y número de celular de personal de DIRPEN y algunas personas de la ciudad de Acacías, además de presentación relacionada con instrumentos de recolección; sin embargo, no existen evidencias de las reuniones o mesas de trabajo descritas en el avance cualitativo. Se recomienda aportar evidencias como: ayudas de memoria, actas de reunión, registros fotográficos (cuando aplique), y demás documentos que permitan ver los avances, planes de trabajo o conclusiones, resultado del acompañamiento y asesoría a entidades territoriales.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</si>
  <si>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DIRPEN_6</t>
  </si>
  <si>
    <t>Política de Gestión de la Información Estadística de MIPG, actualizada</t>
  </si>
  <si>
    <t>Una (1) Política de Gestión de la Información Estadística actualizada</t>
  </si>
  <si>
    <t>Documento de la Política de Información Estadística actualizada</t>
  </si>
  <si>
    <t>Se validaron y ajustaron las preguntas de la Política de Gestión de información estadística, de acuerdo con la solicitud realizada por el DAFP.  Estas preguntas, serán aplicadas en la medición del MIPG, que se realizará en el 2023.</t>
  </si>
  <si>
    <t xml:space="preserve">Correo al DAFP 
Excel con las preguntas de la Política. </t>
  </si>
  <si>
    <t>Se realizó la actualización del índice y subíndices de la Política de Gestión de la Información Estadística (GEN) así como el objetivo de cada subíndice de acuerdo con la solicitud realizada por el DAFP.
Esta medición hará parte del índice de desempeño institucional calculado por el DAFP.
Asimismo se aclararon inquietudes  del DAFP respecto a las preguntas y medición de la política y se revisó el ámbito de aplicación.</t>
  </si>
  <si>
    <t xml:space="preserve">Correo al DAFP 
Excel con las preguntas de la Política y ámbito. </t>
  </si>
  <si>
    <t>Se evidencian avances correspondientes a la validación y ajuste a las preguntas de la Política de Gestión de información estadística con acompañamiento del DAFP; así como instrumento para la Medición del Desempeño Institucional Vigencia 2022 - Lista Indices de Gestión y Desempeño, lo cuál se alínea a la descripción del avance cualitativo. Sin embargo, se recomienda anexar plan de trabajo o cronograma con actividades específicas, de manera tal que se pueda asegurar que el avance reportado refleja el avance esperado.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</si>
  <si>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Servicio de evaluación del proceso estadístico</t>
  </si>
  <si>
    <t>DIRPEN_7</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</si>
  <si>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</si>
  <si>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</si>
  <si>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</si>
  <si>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Plan Operativo (PO) 2022</t>
  </si>
  <si>
    <t xml:space="preserve"> 15. Aprendizaje Institucional </t>
  </si>
  <si>
    <t>Se realizó vigilancia a los planes de mejora suscritos para las siguientes operaciones estadísticas: Inventario Bovino y Bufalino (FEDEGAN) y Conductas y Servicios de Policía en Colombia (Policía Nacional), los cuales ya se encuentran finalizados</t>
  </si>
  <si>
    <t xml:space="preserve">Formato Vigilancia V2 21-PE-16 finalizado
Formato Vigilancia V2 20-PE-18 finalizado </t>
  </si>
  <si>
    <t>Durante el periodo comprendido entre abril y junio de 2023 se realizó vigilancia a las operaciones estadísticas Cuenta Satélite de Turismo - CST, Producto Interno Bruto por Departamentos y Cuenta Satélite de Cultura y Economía Naranja - CSCEN, validando el cumplimiento de las acciones establecidas por el comité de certificación para mantener la certificación. Adicionalmente, se realizó vigilancia a los planes de mejora suscritos para las siguientes operaciones estadísticas: Producción Científica y Bibliométrica (OCYT) y Entradas y Salidas del País (Migración Colombia) los cuales se encuentran finalizados, y Estadísticas del sector de los espectáculos públicos de las artes escénicas el cual se encuentra en revisión.</t>
  </si>
  <si>
    <t>Formato de Vigilancia MINCULTURA
Formato de Vigilancia OCYT Finalizado
Formato de Vigilancia CSCEN
Formato de Vigilancia CST
Formato de Vigilancia ESPP Finalizado
Formato de Vigilancia PIB DEP</t>
  </si>
  <si>
    <t>Se evidencian archivos de seguimiento a 5 planes de mejora de operaciones estadísticas evaluadas efectuados entre febrero y junio de 2023: (Inventario Bovino y Bufalino - FEDEGAN; Conductas y Servicios de Policía en Colombia - POLICIA NAL; Estadísticas del sector de los Espectáculos Públicos  de las Artes Escénicas -  MINCULTURA; PRODUCCIÓN CIENTÍFICA BIBLIOMÉTRICA - OCYT; ENTRADA Y SALIDA DE PERSONAS DEL PAÍS - MIGRACIÓN COLOMBIA); se observann formatos de vigilancia descritos en la evidencia correspondiente al segundo trimestre, con lo cual se da cumplimiento al avance programado para el segundo trimestre.
Se sugiere ajustar la unidad de medidad establecida en la meta, ya que se encuentra en porcentaje y el entregable y programación de avance de la meta está en número.
Finalmente no se evidencia seguimiento efectivo a los avances en las metas por parte de la primera y segunda línea de defensa.</t>
  </si>
  <si>
    <t>DIRPEN_8</t>
  </si>
  <si>
    <t>Entidades priorizadas para la implementación del Marco de Aseguramiento de la Calidad y sus instrumentos con énfasis en operaciones a partir de registros administrativos, con acompañamiento realizado</t>
  </si>
  <si>
    <t>Acompañamientos realizados * 100 / Acompañamientos priorizados</t>
  </si>
  <si>
    <t xml:space="preserve">Documento de informe de acompañamientos realizados </t>
  </si>
  <si>
    <t>Se formuló el instrumento de diagnóstico para el Marco de Aseguramiento de la Calidad.
Se realizó sensibilización a las entidades que serán objeto de evaluación de 2023, respecto al instrumento de autoevaluación. A partir de esta sesión las entidades cuentan con las bases para aplicar el instrumento y en caso de inquietudes se realiza trabajo con el DANE</t>
  </si>
  <si>
    <t>Diseño de la herramienta de diagnostico del MAC
Visor_Autoevaluaciones
Sensibilizacion_Autoevaluacion</t>
  </si>
  <si>
    <t>Se sometió a revisión el instrumento de diagnóstico para el Marco de Aseguramiento de la Calidad a las coordinaciones de Regulación y Planificación Estadística y se realizaron los ajustes pertinentes.
Con los GIT de Planificación y Regulación Estadística se definieron las entidades que serán objeto de implementación del diagnóstico: Departamento Nacional de Planeación, Ministerio de Hacienda, Ministerio de Salud, Ministerio de Deporte, Aeronáutica Civil y Departamento Administrativo de la Función Pública y se  preparó sensibilización para dar inicio al ejercicio.</t>
  </si>
  <si>
    <t>20230630_Sensibilizacion MAC
Cartas invitacion SEN verificacion _MAC_funcionpublica
Cartas invitacion SEN verificacion _MAC_minhacienda
Cartas invitacion SEN verificacion _MAC_aerocivil
Cartas invitacion SEN verificacion _MAC_DNP
Cartas invitacion SEN verificacion _MAC_mindeporte
Cartas invitacion SEN verificacion _MAC_minsalud
Herramienta diagnostico MAC</t>
  </si>
  <si>
    <t>Se evidencia documento: Diseño de la herramienta de diagnostico del MAC y documento: Visor_Autoevaluaciones. No se encuentran evidencias relacionadas con la sensibilización a las entidades que serán objeto de evaluación de 2023, respecto al instrumento de autoevaluación, descrita en el avance cualitativo, ya que se presenta documento excel con salida de lista de asistencia a reunión titulada: Módulo 2. Curso Virtual de Formación de Auditores Internos en la NTC PE 1000:2020 del 28 de marzo,  la cual no tiene relación con dicha sensibilización. Para el segundo trimestre se evidencia Herramienta diagnostico MAC y cartas descritas en el avance cualitativo. Se recomienda anexar plan de trabajo o cronograma con actividades específicas, de manera tal que se pueda asegurar que el avance reportado refleja el avance esperado para la meta.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</si>
  <si>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</si>
  <si>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</si>
  <si>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</si>
  <si>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</si>
  <si>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Se realizó la evaluación de la calidad estadística para las operaciones priorizadas en los Ciclos 1 y 2 del Programa Anual para la Evaluación de la Calidad (PECE 2023) que incluye las siguientes operaciones: Gasto por Finalidad, Encuesta de Cemento Gris, Encuesta de Concreto Premezclado y Estadísticas Vitales. Adicionalmente, para las operaciones estadísticas contempladas en el Ciclo 3, se desarrolló la etapa documental para las evaluaciones de: Índice de Desempeño Integral de las Contralorías Territoriales - AuditeCT y Educación Formal y se formuló el plan de evaluación junto con la recepción de evidencias para la operación Estadísticas Penitenciarias y Carcelarias a Cargo del Inpec - Opepci; también, se desarrolló  tanto la etapa documental como la revisión en sitio de la operación estadística Censo de Edificaciones.
Por otra parte se gestionaron las propuestas técnico económicas para el desarrollo de las evaluaciones de Calidad contempladas en el PECE 2023 y se firmaron los contratos interadministrativos con el Instituto Nacional Penitenciario y Carcelario y la Auditoría General de la República.</t>
  </si>
  <si>
    <t>Contrato Auditoria Contrato INPEC Propuesta Técnico Económica ANLA Propuesta Técnico Económica Auditoria Propuesta Técnico Económica INPEC Propuesta Técnico Económica INS Propuesta Técnico Económica Minciencias Propuesta Técnico Económica Minenergía Propuesta Técnico Económica Parques Propuesta Tecnico Económica ARN Propuesta Técnico Económica Banrep Propuesta Técnico Económica Cuenta de Alto Costo Propuesta Técnico Económica ICA Propuesta Técnico Económica Mintic Propuesta Técnico Económica Porkcolombia Propuesta Técnico Económica UAEOS Informe de Evaluación Gasto por Finalidad Informe de Evaluación Cemento Gris Informe de Evaluación Concreto Premezclado Informe de Evaluación Estadísticas Vitales Plan de Evaluación AuditeCT Plan de Evaluación Educación Formal Plan de Evaluación OPEPCI Formato de Identificación de Evidencias AuditeCT Formato de Identificación de Evidencias Educación Formal Formato de Identificación de Evidencias OPEPCI Plan de Evaluación CEED Formato Identificación Evidencias CEED Lista de Chequeo CEED</t>
  </si>
  <si>
    <t>Para el segundo trimestre de 2023, se ejecutaron las 5 evaluaciones programadas, sin embargo, dado los ajustes en los cronogramas como resultado de la disponibilidad de los equipos evaluadores, la semana en sitio de la operación Estadística Censo de Edificaciones se realizó entre el 20 y el 23 de junio y por lo tanto a 30 de junio no se contaba con el informe final, puesto que deben surtir etapas previas como la respuesta a objeciones y la suscripción del Plan de Mejora. En las evidencias se adjunta Plan de Evaluación, Formato de Identificación de Evidencias y Extracto Lista de Chequeo</t>
  </si>
  <si>
    <t>Se evidencia Informe de Evaluación para las operaciones estadísticas: Gasto por Finalidad; Cemento Gris; Concreto Premezclado; Estadísticas Vitales; con lo cual se da cumplimiento parcial al avance esperado para el semestre. Se identifica justificación por parte de DIRPEN, en donde aducen que dicho incumplimiento se debe a los ajustes en los cronogramas como resultado de la disponibilidad de los equipos evaluadores. Se recomienda revisar la meta total establecida, para la planificación de las evaluaciones restantes.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</si>
  <si>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Documentos de diagnóstico del aprovechamiento de registros
administrativos</t>
  </si>
  <si>
    <t>DIRPEN_10</t>
  </si>
  <si>
    <t>Diagnósticos de Registro Administrativo según lineamientos de revisión de pares, evaluados y publicados</t>
  </si>
  <si>
    <t># de diagnósticos de registros administrativos realizados</t>
  </si>
  <si>
    <t>Diagnósticos de RRAA</t>
  </si>
  <si>
    <t>Se están realizando las mesas de trabajo con las diferentes entidades para la revisión de pares del RRAA SISBEN</t>
  </si>
  <si>
    <t>23.02.13_S2Acta-Mesa2_RevParesSISBEN.</t>
  </si>
  <si>
    <t>El tiempo de respuesta del formulario de revisión de pares se extendió para analizar y completar los ítems de interés con las entidades</t>
  </si>
  <si>
    <t>i) Revisión de pares SISBEN (primer trimestre) se cuenta con una primera versión del diagnóstico y plan de acción para validación de los pares; se retrasó el proceso debido a que el Ministerio de salud no continuó como par y fue necesario reemplazarlo con un par internacional (INEI PERU). ii) Revisión de RRAA SIMAT y SNIES: Se enviaron las invitaciones a los pares para iniciar diagnóstico (DNP, ICETEX, ICFES y Minsalud); 3) RP ANI: Se envió invitación para iniciar proceso de revisión de pares a entidad dueña del RRAA.</t>
  </si>
  <si>
    <t>Correo estado SISBEN 23 de junio 2023
3raMesa_de_trabajo_RPSISBEN
Invitación RP_Msalud
Invitación RP_ICETEX
Invitación RP_DNP
Invitación RP_ICFES
Solicitud Revisión de Pares RNEC</t>
  </si>
  <si>
    <t>i) SISBEN: proceso en retraso ante la necesidad de reemplazar como par a Minsalud por INEI Perú; ii) número limitado de personas en equipo de trabajo para dar cumplimiento al POA del GIT y las actividades de planificación.
Dado la necesidad del trabajo y el fortalecimiento en registros administrativos, se crearon tres grupos internos de trabajo adscritos a la DRA mediante Resolución 0995 del 17 de julio del 2023.</t>
  </si>
  <si>
    <t>No se evidencia cumplimiento programado para el semestre. Se entrega justificación, por cambios en pares para el SISBEN y falta de personal para el cumplimiento de la meta.
Los aspectos relacionados con la disposición de recursos económicos, físicos y de talento humano, son un factor determinante en la planeación de metas, por lo que se recomienda revisar la meta total, teniendo en cuenta dichos aspectos.
 Finalmente, no se evidencia seguimiento a los avances en las metas por parte de la primera ni segunda línea de defensa, ya que se han estipulado fechas específicas para reprogramación o ajuste a las metas y sus respectivos avances interanuales por parte de la OPLAN, y no se observa uso de dicho instrumento oportunamente.</t>
  </si>
  <si>
    <t>DIRPEN_11</t>
  </si>
  <si>
    <t>Mesas técnicas de articulación para la producción y difusión  de estadísticas en el SEN, implementadas</t>
  </si>
  <si>
    <t>Mesas técnicas de articulación realizadas / # Mesas técnicas programadas*100</t>
  </si>
  <si>
    <t>Evidencia de las mesas técnicas realizadas</t>
  </si>
  <si>
    <t>Mesas: en el primer trimestre se desrrollaron las mesas de servicios públicos, economía cultural y creativa, gestión de riesgo y migración.  De igual manera, en el marco de la Mesa de Circular, el DANE avanzó en la definición del cronograma y plan de acción para la publicación de los boletines 2023.</t>
  </si>
  <si>
    <t>Mesa economía circular
Mesa economía cultural y creativa
Mesa de gestión del riesgo
Mesa migración
Mesa servicios públicos domiciliarios</t>
  </si>
  <si>
    <t>Mesas: en el primer trimestre se desarrollaron las mesas de servicios públicos, economía cultural y creativa, gestión de riesgo, migración, transporte, agropecuaria, turismo, TIC, mineroenergético, salud y economía circular.</t>
  </si>
  <si>
    <t>Mesa de servicios públicos, economía cultural y creativa, gestión de riesgo, migración, transporte, agropecuaria, turismo, TIC, mineroenergético, salud y economía circular.</t>
  </si>
  <si>
    <t>El avance reportado es acorde con el avance programado. Se pueden observar evidencias relacionadas con la realización de mesas técnicas con diferentes actores de OOEE y algunas entidades estatales. Se sugiere complementar en los casos en donde no se están usando, evidencias como actas, ayudas de memoria, entre otras, como buena práctica documental de control y de soporte para seguimientos a compromisos y avances establecidos en las mesas implementadas; se ajustó la unidad de medida establecida en la meta, de acuerdo a lo recomendado en el informe preliminar.
Finalmente no se evidencia seguimiento a los avances en la meta por parte de la primera ni segunda línea de defensa, teniendo en cuenta que no se encontraron evidencias de seguimiento o generación de alertas acerca del cumplimiento del cronograma establecido para el avance programado en la  meta.</t>
  </si>
  <si>
    <t>DIRPEN_12</t>
  </si>
  <si>
    <t>Plan Estadístico Nacional 2023 - 2027, formulado</t>
  </si>
  <si>
    <t>Porcentaje de avance para la formulación del Plan Estadístico Nacional 2023 - 2027.</t>
  </si>
  <si>
    <t xml:space="preserve">Un documento de Plan Estadístico Nacional 2023 - 2027 formulado </t>
  </si>
  <si>
    <t>Se generó el documento de evaluación del PEN 2020- 2022, el cual es insumo para el nuevo PEN.
De igual manera, se elaboró el cronograma del PEN y se realizó la revisión de las demandas información.</t>
  </si>
  <si>
    <t xml:space="preserve">Informe de evaluación PEN 2020 - 2022
Cronograma y archivo de DDAS de información </t>
  </si>
  <si>
    <t>Se realizó la mesas de trabajo con las entidades del SEN para revisión de las demandas información. También se realizó mesa de trabajo con el equipo de ODS - DANE para validar las demandas de información existentes por sector.
Se realizó plenaria para exponer las estratégias del PEN 2023 - 2027</t>
  </si>
  <si>
    <t>Archivo de DDAS de información y avances estratégias PEN</t>
  </si>
  <si>
    <t>Se evidencia Informe de evaluación PEN 2020 - 2022, cronograma y archivo de DDAS de información, lo cual refleja que para el primer trimestre, el avance reportado es acorde a lo programado en el cronograma inicial. Sin embargo, dada la versión final del cronograma, no se observa evidencia relacionada con avances o consecución para la Subfase: Consolidación y validación de la información recolectada, actividades: Identificación de posibles productores de la información insatisfecha y validación de inventarios de operaciones y registros administrativos, ni tampoco para ninguna de las actividades de las Subfases: Diagnóstico y Elaboración de la parte estratégica. En este sentido el avance cuantitativo reportado en la meta para el II trimestre no es acorde a lo proyectado en el cronograma.
Finalmente no se evidencia seguimiento a los avances en la meta por parte de la primera ni segunda línea de defensa, teniendo en cuenta que no se encontraron evidencias de seguimiento o generación de alertas acerca del cumplimiento del cronograma establecido para el avance programado en la meta.</t>
  </si>
  <si>
    <t>DIRPEN_13</t>
  </si>
  <si>
    <t>Instancias de coordinación del SEN gestionadas y dinamizadas con generación de productos y resultados</t>
  </si>
  <si>
    <t>Nùmero de actividades realizadas/ Nùmero de actividades programadas*100</t>
  </si>
  <si>
    <t xml:space="preserve">Cinco (5) Salas especializadas del Casen activas, 5 comités Estadísticos Sectoriales activos y 18 mesas estadísticas activas </t>
  </si>
  <si>
    <t>En el primer trimestre se ha avanzado en las siguientes intancias de Coordinación:
1. CASEN: se realizó la evaluación del CASEN 2020 - 2021, de igual manera, se realizó la busqueda de los perfiles de los nuevos integrantes del consejo.
2. Mesas: en el primer trimestre se desrrollaron las mesas de servicios públicos, economía cultural y creativa, gestión de riesgo y migración.  De igual manera, en el marco de la Mesa de Circular, el DANE avanzó en la definición del cronograma y plan de acción para la publicación de los boletines 2023.</t>
  </si>
  <si>
    <t>1. CASEN: evaluación y matrices con nuevos candidatos
2. PPT y evidencias mesas</t>
  </si>
  <si>
    <t>En el segundo trimestre se ha avanzado en las siguientes instancias de Coordinación:
1. CASEN: se realizó el envió de las cartas de participación a los nuevos candidatos del CASEN.
2. Mesas: en el segundo trimestre se desarrollaron las mesas de servicios públicos, economía cultural y creativa, gestión de riesgo, migración, transporte, agropecuaria, turismo, TIC, salud, mineroenergético y economía Circular.</t>
  </si>
  <si>
    <t>1. CASEN: Oficios de invitación enviados y matrices de seguimiento con respuesta de los nuevos candidatos
2. PPT y evidencias mesas</t>
  </si>
  <si>
    <t>Se evidencia para el CASEN, la evaluación y matrices con nuevos candidatos. En cuanto a las mesas estadísticas mencionadas en el entregable, se presenta el mismo avance cualitativo y evidencias de la meta DIRPEN_11. Por tanto, se recomienda revisar y evaluar la posibilidad de unión de estas dos metas, o si el objetivo es diferente para cada una, definir su alcance y describir en el avance cualitativo el aporte del desarrollo de dicha mesa a la consecución de la meta y relación con el entregable.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</si>
  <si>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DIRPEN_14</t>
  </si>
  <si>
    <t xml:space="preserve"> Índice de Capacidad  Estadística, medido</t>
  </si>
  <si>
    <t>Índice de capacidad estadística territorial 2021 finalizado</t>
  </si>
  <si>
    <t>Índice de capacidad estadística territorial 2021 publicado y 2022 calculado</t>
  </si>
  <si>
    <t xml:space="preserve"> 5. Producción Estadística </t>
  </si>
  <si>
    <t>18. Gestión del conocimiento y la innovación</t>
  </si>
  <si>
    <t>En el primer trimeste, se realizó el proceso de validación de los resultados del ICET 2021 con Entidades Territoriales (Mesas de trabajo, indagaciones página web y envío de correo electrónico).  Producto de este ejercicio, se consolidó la información para su ajuste en las bases de datos insumo del procesamiento.</t>
  </si>
  <si>
    <t>Base ICET 2021 primer trimestre y Cuadro de salida</t>
  </si>
  <si>
    <t>En el segundo trimestre conforme al cronograma de difusión del DANE,  se llevó a cabo el  webinar de presentación de resultados del ICET 2021.
Por otra parte, para la medición del ICET 2022, se realizó la actualización de los instrumentos de recolección del ICET y manuales de diligenciamiento,  se envió solicitud a sistemas para el desarrollo del aplicativo de captura.
Asimismo se ajustó el material de aprendizaje del ICET para el personal a contratar en el proceso de recolección y se desarrollaron las sesiones de aprendizaje con los equipos de DICE y DRA.</t>
  </si>
  <si>
    <t>Productos de difusión (Boletín técnico, cuadros de salida, presentaciones, visor de datos en PowerBI, resultados en el Geovisor del DANE)
Cuestionarios de recolección, manuales de diligenciamiento, requerimiento a sistemas, presentaciones.</t>
  </si>
  <si>
    <t>DIRPEN_15</t>
  </si>
  <si>
    <t>Estudios de prospectiva y análisis de datos que conduzcan a la modernización de la gestión en el proceso estratégico y misional del DANE y perfilamiento de necesidades en analítica en la entidad, realizados.</t>
  </si>
  <si>
    <t>Número de estudios de prospectiva y  análisis de datos realizados.</t>
  </si>
  <si>
    <t>Cuatro (4) estudios de prospectiva y  análisis de datos</t>
  </si>
  <si>
    <t xml:space="preserve"> 13. Gestión de desarrollo de capacidades e innovación </t>
  </si>
  <si>
    <t>Durante el primer trimestre no se realizó avance, dado que se estaban realizando los cierres de los 6 proyectos de 2022</t>
  </si>
  <si>
    <t>Se están realizando los cierres de los proyectos del año pasado dado que los líderes de planta de los proyectos renunciaron a la planta del DANE</t>
  </si>
  <si>
    <t xml:space="preserve">Se cuenta con la finalización del documento de AppDiversa y su respectiva presentación en el Comité Técnico. Sin embargo, se está avanzando en los proyectos de índice de noticias y análisis de anomalías para el CE. </t>
  </si>
  <si>
    <t>Metodología_Appdiversa_VF.pdf Metodología_Appdiversa_VF.docx resultados_appdiversa_VF.pptx plan de trabajo julio2023 (índice de noticias).xlsx Estado del arte pronosticos.pptx plan de trabajo anomalias.xlsx</t>
  </si>
  <si>
    <t>Para el primer trimestre no existe reporte cuantitativo de avance y se justifica por terminación de proyectos del semestre anterior. Los aspectos relacionados con la disposición de recursos económicos, físicos y de talento humano, son un factor determinante en la planeación de metas, por lo que se recomienda revisar la meta total, teniendo en cuenta dichos aspectos y el rezago en el avance de la meta para el primer semestre.
Finalmente no se evidencia seguimiento a los avances en la meta por parte de la primera ni segunda línea de defensa, teniendo en cuenta que no se encontraron evidencias de generación de alertas acerca del cumplimiento programado para el primer trimestre.</t>
  </si>
  <si>
    <t>DIRPEN_16</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</si>
  <si>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</si>
  <si>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</si>
  <si>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</si>
  <si>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 xml:space="preserve">Se prepararon los insumos para el Seminario/Taller “Instrumentos para el fortalecimiento de las estadísticas oficiales: código de buenas prácticas y mecanismo de revisión por pares” a realizarse en la CEPAL entre el 12 y 14 de abril. En este taller, se revisará lo relacionado con el avance en la metodología de revisión de pares y las condiciones técnicas requeridas para aplicar la Prueba Piloto </t>
  </si>
  <si>
    <t>Agenda Evento CEPAL
Version CRBP para discusión
Metodología Revisión Pares 03_2023</t>
  </si>
  <si>
    <t>Se realizó el Taller presencial para la revisión de la propuesta de actualización del Código Regional de Buenas Prácticas (CRBP) y de la metodología de revisión de pares.
Se realizaron los ajustes finales a la propuesta de actualización del CRBP como resultado del Taller Presencial y de los aportes de la Secretaría Técnica de la CEPAL, para ser compartida a los países de América Latina y el Caribe previo a su aprobación en la CEA. Adicionalmente se elaboró la correlatica CRBP -  Caricom, que formará parte del documento del código y se constituye en orientación para los países del Caribe indicando que son instrumentos que se complementan.</t>
  </si>
  <si>
    <t>20230628_Correlativa CRBP - CARICOM
20230628_CRBP_Actualizado_V2
20230414_Actualización CRBP_Sesion 1
20230414_Actualizacion CRBP_Sesion 2
20230414_Actualizacion CRBP_Sesion 3
20230414_Actualizacion CRBP_Sesion 4
20230414_ Metodología Revison de Pares_V2
Agenda Taller actualizacion CRBPE y RP</t>
  </si>
  <si>
    <t>El avance cualitativo y cuantitativo está acorde con lo observado en las evidencias aportadas en cuanto a la Agenda Evento CEPAL; el archivo con la versión CRBP para discusión y sus respectivas actualizaciones y de la Metodología Revisión Pares 03_2023.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</si>
  <si>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DIRPEN_17</t>
  </si>
  <si>
    <t>Política de gobierno de Registros Administrativos y Fuentes alternas implementada</t>
  </si>
  <si>
    <t>(Número de acciones implementadas) *100 / Número de acciones programadas</t>
  </si>
  <si>
    <t>Política de gobierno de Registros Administrativos</t>
  </si>
  <si>
    <t>A junio de 2023 el documento de Política de gobierno de Registros Administrativos y Fuentes alternas surtió socialización para comentarios y se encuentra en preparación para presentación en comité técnico para aprobación.</t>
  </si>
  <si>
    <t>Politica_de_gobierno_RRAA_FA_V7</t>
  </si>
  <si>
    <t>La política de gobierno de registros y fuentes alternas, se encuentra elaborada; Está pendiente la aprobación por parte de Comité Directivo.</t>
  </si>
  <si>
    <t>No se observa evidencia el documento: Politica_de_gobierno_RRAA_FA_V7. Por lo tanto no es posible establecer si el avance cualitativo y cuantitativo reportado, es acorde a lo programado para el trimestre.</t>
  </si>
  <si>
    <t>DIRPEN_18</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</si>
  <si>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</si>
  <si>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 de avance en la generación del documento de lineamientos</t>
  </si>
  <si>
    <t xml:space="preserve">Documento de lineamientos para estandarizar la integración entre encuestas y RRAA </t>
  </si>
  <si>
    <t>Plan Nacional de Desarrollo 2023-2026</t>
  </si>
  <si>
    <t>Elaboración del primer avance del documento "Lineamientos para el reemplazo de fuentes directas por registros administrativos en la producción estadística de encuestas" y definición del esquema general del documento.</t>
  </si>
  <si>
    <t>230710_reemplazo_RRAA_ENCUESTAS</t>
  </si>
  <si>
    <t>Se evidencia archivo: 230710_reemplazo_RRAA_ENCUESTAS relacionado en las evidencias de II trimestre y descrito en el avance cuantitativo; sin embargo, el documento está versionado con vigencia junio 2022. Se recomienda cargar la última versión de dicho documento.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</si>
  <si>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DIRPEN_19</t>
  </si>
  <si>
    <t>Sistema de registros administrativos propuesto por la misión Kostat, diseñado e implementado</t>
  </si>
  <si>
    <t>Sistema de RRAA implementado</t>
  </si>
  <si>
    <t>Documento de lineamientos  que determine roles y responsables, que garantice la articulación entre la OSIS y DIRPEN</t>
  </si>
  <si>
    <t>Primer encuentro con el equipo de KOSTAT para definir el alcance del sistema de SBR (Statistical Bussines Registers).</t>
  </si>
  <si>
    <t xml:space="preserve"> -230511_Introduction of integrated management system(script).
- 230524_IDB Cooperation Colombia Administrative Data DB Integrated Management System_OCEAN-IT(script).</t>
  </si>
  <si>
    <t>Faltan dos visitas por parte del consultor OCEAN-IT, que permiten el diseño e implementación del sistema SBR, por tal razón la definición de roles y responsables se harán con base en el progreso de estas mesas de trabajo.
Dado lo anterior se solicitará ajuste en la fecha de cumplimiento de la meta.</t>
  </si>
  <si>
    <t>Se recomienda que el entregable de la meta evidencie el cumplimiento de la misma, ya que la meta está establecida como: "sistema de registros administrativos propuesto por la misión Kostat, diseñado e implementado";  mientras que el entregable hace referencia a un documento de lineamientos  que determine roles y responsables, que garantice la articulación entre la OSIS y DIRPEN, lo cual no se traduce en la implementación del sistema en mención.</t>
  </si>
  <si>
    <t>DIRPEN_20</t>
  </si>
  <si>
    <t>Plataforma tecnológica del SEN 2.0. con desarrollo, mantenimiento y actualización de funcionalidades realizados</t>
  </si>
  <si>
    <t>Porcentaje de avance en el desarrollo y mantenimiento de la plataforma SEN 2,0</t>
  </si>
  <si>
    <t>Un (1) proyecto de funcionalidades de la plataforma tecnológica del SEN 2,0 desarrollado</t>
  </si>
  <si>
    <t>Se realizaon las actualizaciones solicitadas por los diferentes GITs de la DIRPEN de la página web del DANE, se realizó el despliege del formulario de focalizadas</t>
  </si>
  <si>
    <t>Pantallazos página web</t>
  </si>
  <si>
    <t>Se realizaron las actualizaciones solicitadas por los diferentes GITs de la DIRPEN de la página web del DANE, se realizó el despliege del formulario de focalizadas</t>
  </si>
  <si>
    <t>Evidencias_Sen_2.docx</t>
  </si>
  <si>
    <t>No es posible establecer si los avances cualitativo y cuantitativo corresponden al esperado, ya que no se aporta plan de trabajo o cronograma con actividades específicas para el cumplimiento de la meta. Sin embargo, las evidencias aportadas dan cuenta del reporte de avance cualitativo para el semestre.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</si>
  <si>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DIRPEN_21</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</si>
  <si>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</si>
  <si>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</si>
  <si>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</si>
  <si>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 xml:space="preserve"> 6. Plan Institucional de Capacitación </t>
  </si>
  <si>
    <t>Durante el primer trimestre de la vigencia 2023 el grupo base del SETE avanzó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
Con relación a la línea 1. Actualización del marco ético del DANE se realizaron cuatro sesiones conjuntas con el Comité de Ética  y la Sala de Apelaciones, en las que se abordaron los desafíos y primeras propuestas de cambio a los tres primeros ejes del maco ético del proceso estadístico. En lo que respecta  a la línea 2. Consolidación del marco ético del SEN, se presentó la propuesta de formulación y operacionalización ante el Comité de Administración de Datos (CAD), en su primera sesión ordinaria del 27 de marzo de 2023 con el fin de enriquecer la propuesta. Los comentarios y sugerencias de los miembros del CAD aun están pendientes de su entrega al SETE.  En cuanto a la línea 3 la evaluación ética de seis OO.EE se realizó un taller dirigido a directivos y responsables de las OO.EE a evaluar, espacio en el que se acordó el orden de evaluación de las operaciones priorizadas.  Las líneas 4 y 5 se abordarán a partir del segundo trimestre. Por último, en la línea 6 sobre comunicación, se avanzó en la elaboración del artículo académico "Building ethical guidelines to produce official statistics: the Statistical Ethics System (SETE) for the National Administrative Department of Statistics (DANE) in Colombia", el cual se presentó para su publicación en el  Journal of Global Ethics.</t>
  </si>
  <si>
    <t>0_Agenda comité SETE 2023.02.17
0_Cronograma actividades SETE 2023
0_Plan de trabajo SETE 2023
0_Rendición de Cuentas SETE 2022 Plan 2023
1_Eje 1_Agenda comité SETE 2023.03.03
1_Eje 2_Agenda comité SETE 2023.03.17
1_Eje 3 Agenda comité SETE 2023.03.31
2_Presentación_Sesión 1_CAD_27032023
3_Invitación Taller Interno SETE
3_Taller Interno SETE_17_04_2023
6_Artículo</t>
  </si>
  <si>
    <t>Durante el segundo trimestre de la vigencia 2023 el grupo base del SETE continuó avanzando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t>
  </si>
  <si>
    <t>1_Anexo No 2 Construcción de las orientaciones para el marco ético
2_Marco ético de los datos SEN
3_07072023_CE_PPED
3_PPT_SETE_CE_EMMET_Sesión_Contexto
5_Agenda Taller Regional Bogotá Jun13_14
5_Agenda Taller Regional Medellín Jun 29_30
5_Invitación Taller Bogotá
5_Paper publicado_ Journal of Global Ethics 2226670
6_20230503 Formulario de inscripción marco ético del proceso estadístico Festival de Datos 2023
6_GT CEA_ ética
6_Noticia intranet DANE Y SEN</t>
  </si>
  <si>
    <t>Se recomienda que el entregable de la meta evidencie el cumplimiento de la misma, ya que la meta está establecida como: Sistema de Ética Estadística - SETE... elaborado; mientras que el entregable se definió como: Documento de alineación estratégica del SETE, lo cual no se traduce en la elaboración del sistema en mención. En cuanto a las evidencias, estas reflejan el avance cualitativo reportado para el semestre.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</si>
  <si>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DIRPEN_22</t>
  </si>
  <si>
    <t>Cursos virtuales de Campus DANE para el SEN, desarrollados, mantenidos y actualizados</t>
  </si>
  <si>
    <t>Número de cursos desarrollados en el trimestre</t>
  </si>
  <si>
    <t>Cursos virtuales con mantenimiento realizado</t>
  </si>
  <si>
    <t>En este primer trimestre del año se realizó la actualización a nivel temático, pedagógico y gráfico de los siguientes cursos virtuales: (1) Configuración de registros administrativos para su aprovechamiento estadístico  y (2) Norma técnica de la calidad del proceso estadístico NTC PE 1000:2020.
Se inicio el diseño del curso nuevo (1) Auditores internos en la norma NTC PE 1000: 2020</t>
  </si>
  <si>
    <t>Presentaciones de ajustes de los módulos del curso
Guia de estudio</t>
  </si>
  <si>
    <t xml:space="preserve">La contratación del personal tomó mas tiempo del programado, de igual manera, se inició con la construcción de un curso nuevo, el cual consume mayor  recurso y tiempo. </t>
  </si>
  <si>
    <t>En el segundo trimestre se desarrollaron actividades en 12 cursos virtuales asi:
Se dispusieron en la Plataforma Aprendanet los cursos correspondientes al ciclo de formación 3 del Plan de capacitaciones SEN 2023 para llevar a cabo la correspondiente ejecución de los siguientes cursos: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Se realizó la actualización del curso virtual Marco de Aseguramiento de la Calidad para Colombia (MAC), junto con el experto temático Damaso Iván Chavarría Gil.   
10. Norma técnica de la calidad del proceso estadístico NTC PE 1000:2020
11.Auditores internos en la norma NTC PE 1000: 2020
12. Se está realizando la actualización de los módulos 1 y 2, así como de la guía de estudio y de los elementos introductorios, del curso Enfoque diferencial e interseccional en la producción estadística, junto con la experta Clara Eugenia Gil Cárdenas.
.</t>
  </si>
  <si>
    <t>Presentaciones de ajustes de los módulos del curso
Evidencia desarrollo de cursos en plataforma</t>
  </si>
  <si>
    <t>Se observa evidencia relacionada con el reporte de avance cualitativo para el primer trimestre. Sin embargo, el avance cualitativo reportado, no coincide con el avance programado. Para el segundo trimestre, se observa evidencia relacionada en el reporte del avance cualitativo.</t>
  </si>
  <si>
    <t>DIRPEN_23</t>
  </si>
  <si>
    <t>Planes de capacitación para la promoción de lineamientos, normas y estándares estadísticos en el Sistema Estadístico Nacional SEN 2023, implementados</t>
  </si>
  <si>
    <t>((Entidades del Sistema Estadístico Nacional capacitadas)/(Total Entidades SEN) )*100</t>
  </si>
  <si>
    <t>Entidades capacitadas</t>
  </si>
  <si>
    <r>
      <t>Se llevó a cabo 9 capacitaciones, y se realizó el lazanzamiento e inscripción del primer ciclo de cursos virtuales, con la participación de 2750 entidades del orden nacional y territorial que hacen parte del SEN.
Nota: Las Entidades SEN corresponden a 5168 del orden nacional y territorial.
Temas Capacitaciones:
Proceso estadístico
Documentación técnica
Norma Técnica de la Calidad del Proceso Estadístico
Estándar DDI Y Dublin Core
Clasificación de Consumo Individual por Finalidades 2018 Adaptada para Colombia - CCIF 2018 A.C.
Clasificación Industrial Internacional Uniforme de Todas las Actividades Económicas adaptada para Colombia - CIIU Rev. 4 A.C.
Clasificación Central de Productos adaptada para Colombia – CPC Ver. 2.1 A.C. (2022)</t>
    </r>
    <r>
      <rPr>
        <sz val="8"/>
        <color rgb="FF000000"/>
        <rFont val="Segoe UI"/>
        <family val="2"/>
      </rPr>
      <t xml:space="preserve">
En el marco del Plan de capacitaciones de los cursos virtuales, se realizó el lazanzamiento e inscripción del primer y segundo ciclo, los cuales estaban conformados por los siguientes cursos:</t>
    </r>
    <r>
      <rPr>
        <u/>
        <sz val="8"/>
        <color rgb="FF000000"/>
        <rFont val="Segoe UI"/>
        <family val="2"/>
      </rPr>
      <t xml:space="preserve">
Ciclo I</t>
    </r>
    <r>
      <rPr>
        <sz val="8"/>
        <color rgb="FF000000"/>
        <rFont val="Segoe UI"/>
        <family val="2"/>
      </rPr>
      <t xml:space="preserve">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r>
  </si>
  <si>
    <t>1. Informe de Capacitaciones Regulacion Estadistica_FEB_MAR
2. Listas de asistencia _Capacitaciones_I Trimestre
3. Lista de asistencia I_Trimestre en temas SEN.
4. Lista de inscritos cursos virtuales primer ciclo</t>
  </si>
  <si>
    <t>Se llevó a cabo 15 capacitaciones, y se realizó la inscripción y desarrollo de los cursos correspondientes al ciclo II y III con la participación de 2560 entidades del orden nacional y territorial que hacen parte del SEN.
Nota: Las Entidades SEN corresponden a 5168 entre nacional y territorial.
Temas Capacitaciones:
Clasificación Industrial Internacional Uniforme de Todas las Actividades Económicas adaptada para Colombia - CIIU Rev. 4 A.C. (2022
Clasificación Internacional de Delitos con Fines Estadísticos Adaptada para Colombia (ICCS A.C.
Sensibilización Estándar Statiscal Data and Metadata Exchange SDMX.
Estándar DDI Y Dublin Core
Clasificación Central de Productos adaptada para Colombia – CPC Ver. 2.1 A.C. (2022
Taller de formulación de una línea base de indicadores
Socialización sobre la metodología de formulación de un plan estadístico.
Clasificación Única de Ocupaciones para Colombia CUOC
Taller de diseño, construcción e interpretación de indicadores.
Norma Técnica de la Calidad del Proceso Estadístico (NTC PE 1000:2020
Taller de fortalecimiento y aprovechamiento estadístico de los registros administrativos.
Documentación técnica fases Recolección/Acopio, Procesamiento, Análisis, Difusión, Evaluación.
Proceso estadístico.
Socialización sobre la Política de Gestión de Información Estadística en el Maco del Modelo Integrado de Planeación y Gestión – MIPG.
Taller sobre el proceso de anonimización de las bases de datos para uso estadístico.
Documentación técnica fases Detección y Análisis de Necesidades, Diseño y Construcción.
Ciclo II
1. Política de Gestión de la Información Estadística 
2. Proceso estadístico
3. Fortalecimiento de registros administrativos para su aprovechamiento estadístico
4. Configuración de registros administrativos para su aprovechamiento estadístico
5. Enfoque diferencial e interseccional en la producción estadística
 6. Clasificaciones Estadísticas Económicas 1. Clasificación Industrial Internacional Uniforme de todas las Actividades Económicas Revisión 4 Adaptada para Colombia – CIIU Rev. 4 A.C. 
7. Clasificaciones Estadísticas Sociales 1. Clasificación Internacional Normalizada de la Educación Adaptada para Colombia - CINE A.C. y Clasificación Única de Ocupaciones para Colombia – CUOC  
8. Clasificaciones estadísticas sociales 2. Clasificación Internacional de Actividades para Estadísticas de Uso del Tiempo Adaptada para Colombia (ICATUS 2016 A.C.) y Clasificación Internacional de Delitos con Fines Estadísticos Adaptada para Colombia (ICCS A.C.)
9. Clasificaciones Estadísticas Económicas 2. Clasificación Central de Productos Versión 2.1 Adaptada para Colombia – CPC Ver. 2.1 A.C.
10. Norma técnica de la calidad del proceso estadístico NTC PE 1000:2020 
Ciclo III: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</si>
  <si>
    <t>1. Informe de Capacitaciones Regulacion Estadistica_FEB_MAR
2. Listas de asistencia _Capacitaciones SEN II Trimestre
3. Lista de inscritos cursos virtuales Segundo ciclo
4. Lista de inscritos cursos virtuales Tercer ciclo</t>
  </si>
  <si>
    <t>En el avance cuantitativo no se aplica la fórmula del indicador de la meta, la cual está dada por: (Entidades del Sistema Estadístico Nacional capacitadas)*100/Total Entidades SEN; ya que el indicador se está aplicando con porcentajes. También es importante especificar el alcance de la meta, ya que el denominador del indicador indica el total de las entidades del SEN, lo cual aduce que la meta de capacitación a entidades, abarca la totalidad del SEN.
En cuanto a las evidencias, se observa que están acordes a lo reportado en el avance cualitativo.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</si>
  <si>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DIRPEN_24</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</si>
  <si>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</si>
  <si>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</si>
  <si>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</si>
  <si>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 xml:space="preserve"> 18. Gestión del conocimiento y la innovación </t>
  </si>
  <si>
    <t>Se recopilaron las respuestas del Formulario de priorización y se tiene un informe preliminar del  Informe de Priorización de capacidades el cual esta en proceso de ajuste conforme a las observaciones de la directora tecncia de DIRPEN.</t>
  </si>
  <si>
    <t>1. Informe Priorización de capacidades GCI Preliminar</t>
  </si>
  <si>
    <t>En el avance cuantitativo no se aplica la fórmula del indicador de la meta, la cual está dada por:  # de Documentos realizados *100 / # de documentos programados, pero se está calculando con porcentajes.
El reporte de avance cualitativo refleja un avance superior al programado para el semestre; se observan las evidencias enlistadas, en la carpeta dispuesta para tal fin, las cuales tienen fecha de 7 de septiembre de 2023.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</si>
  <si>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DIRPEN_25</t>
  </si>
  <si>
    <t>Política de Gestión del Conocimiento e Innovación GESCO, implementada</t>
  </si>
  <si>
    <t xml:space="preserve">Un (1)  Inventario de conocimiento explícito
Un (1) Informe trimestral de Intercambio de Conocimiento
Un (1) Documento con el Modelo para la implementación de gestión del conocimiento e innovación </t>
  </si>
  <si>
    <t>Se consolidó el inventario de conocimiento explícito.</t>
  </si>
  <si>
    <t>1. Un inventario de conocimiento explícito</t>
  </si>
  <si>
    <t>Se evidencian archivos relacionados con el reporte de avance cualitativo para el semestre.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</si>
  <si>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Dirección de Síntesis y Cuentas Nacionales - DSCN</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</si>
  <si>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</si>
  <si>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</si>
  <si>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</si>
  <si>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</si>
  <si>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</si>
  <si>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Siete (7) boletines técnicos junto a sus anexos estadísticos de la cuenta satélite ambiental</t>
  </si>
  <si>
    <t>Para el mes de mayo se generaron los productos de publicación de la Cuenta Ambiental y económica de flujos de energía con sus respectivos anexos; para el mes de junio se generaron los productos de publicación de la Cuenta Ambiental y económica de flujos
del bosque (CAE-FB)
2020 – 2021 provisional; a partir de la implementación del proceso de producción estadística bajo el modelo GSBPM, para su publicación en la página web del DANE</t>
  </si>
  <si>
    <t>1_Bol_Energia_emisiones_2021_provisional
2_cuadro_oferta_utilizacion_energia_emisiones_2021_provisional
1_bol-CAEFB-2021p
2_anex-CAEFB-BOUUnidFisicas-2021p
3_anex-CAEFB-CuadroOferUnidadeFisicas-2021p
4_anex-CAEFB-CuadroOferUnidadeMonetarias-2021p</t>
  </si>
  <si>
    <t xml:space="preserve"> $                                      309.086.943,87</t>
  </si>
  <si>
    <t xml:space="preserve"> $                                      207.178.519,68</t>
  </si>
  <si>
    <t xml:space="preserve">
Una vez finalizada la verificación de las evidencias, se identificó que la dependencia ha aportado dos (2) boletines técnicos: "Cuenta ambiental y económica de flujos de energía (CAE-FE)" y "Cuenta ambiental y económica de flujos del bosque (CAE-FB)". 
En relación con la observación en la que se señaló que la fecha de finalización de la meta era el 10/06/2023, pero la programación de las publicaciones abarcaba desde mayo hasta octubre, la DSCN informa, a través del memorando número 20231100011053 emitido el 14 de septiembre de 2023 por la Oficina de Planeación, que se solicitará a la Oficina Asesora de Planeación la modificación de la fecha final de la meta con el objetivo de asegurar su cumplimiento. La Oficina de Control Interno ha verificado este documento y ha evidenciado el ajuste respectivo.</t>
  </si>
  <si>
    <t>DSCN_2</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</si>
  <si>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</si>
  <si>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</si>
  <si>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</si>
  <si>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Boletines técnicos de la cuenta satélite de turismo</t>
  </si>
  <si>
    <t>DSCN_3</t>
  </si>
  <si>
    <t>Publicación de la Cuenta Satélite de Turismo (CST), finalizada</t>
  </si>
  <si>
    <t>Número de boletines y anexos publicados de la CST sobre boletines y anexos proyectados a publicar</t>
  </si>
  <si>
    <t>Un (1) boletín técnico y un (1) anexo de publicación de la CST, finalizados</t>
  </si>
  <si>
    <t>Se generaron los productos de publicación de la Cuenta Satélite de Turismo; a partir de la implementación del proceso de producción estadística bajo el modelo GSBPM, para su publicación en la página web del DANE</t>
  </si>
  <si>
    <t>1_Boletín Técnico
Cuenta satélite de turismo (CST)
2021 provisional y 2022 preliminar.
2_Anexos (2015-2022Pr)
3_Informe técnico submesa de  empleo.
4_Anexos (2021p-2022pr)
https://www.dane.gov.co/index.php/estadisticas-por-tema/cuentas-nacionales/cuentas-satelite/cuentas-economicas-cuenta-satelite-de-turismo-cst</t>
  </si>
  <si>
    <t>Una vez finalizada la verificación de las evidencias, se identificó que la dependencia ha aportado  los productos de publicación de la Cuenta Satélite de Turismo: . Con lo anterior se cumple con el avance proyectado para el segundo trimestre de 2023, dando cumplimiento de la meta establecida.
La DSCN confirma, a través del memorando número 20231100011053 emitido el 14 de septiembre de 2023 por la Oficina de Planeación, que la meta fue finalizada en mayo de 2023, cumpliendo así con lo programado.</t>
  </si>
  <si>
    <t>Boletines técnicos de la cuenta satélite de cultura</t>
  </si>
  <si>
    <t>DSCN_4</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</si>
  <si>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</si>
  <si>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</si>
  <si>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</si>
  <si>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Boletines técnicos de la cuenta satélite de cultura Bogotá</t>
  </si>
  <si>
    <t>DSCN_5</t>
  </si>
  <si>
    <t>Publicación de la Cuenta Satélite de Cultura y Economía Creativa Bogotá, finalizada</t>
  </si>
  <si>
    <t>Un (1) boletín técnico y un (1) anexo de publicación de la CSCECB, finalizados</t>
  </si>
  <si>
    <t xml:space="preserve">Para el seguimiento realizado al I semestre del 2023 la meta no reporta avance; esta proyectada para ser finalizada y presentado el reporte de cumplimiento en septiembre 2023. </t>
  </si>
  <si>
    <t>Boletines técnicos de la cuenta satélite piloto de agroindustria</t>
  </si>
  <si>
    <t>DSCN_6</t>
  </si>
  <si>
    <t>Publicaciones de la Cuenta Satélite de la Agroindustria: Arroz (CSAA); Avícola (CSAAV); Maíz, Sorgo y Soya (CSAMSS) finalizadas.</t>
  </si>
  <si>
    <t>Un (1) boletín técnico y su anexo de publicación de las CSAA, CSAAV y CSAMSS, finalizados</t>
  </si>
  <si>
    <t xml:space="preserve">Para el seguimiento realizado al I semestre del 2023 la meta no reporta avance; esta proyectada para iniciar reporte de avance a partir de septiembre 2023. </t>
  </si>
  <si>
    <t>Boletines técnicos del pib nacional</t>
  </si>
  <si>
    <t>DSCN_7</t>
  </si>
  <si>
    <t>Publicaciones del PIB trimestral desde los enfoques de la producción y el gasto, para los periodos del: cuarto trimestre de 2022, y los tres primeros trimestre de 2023, finalizadas.</t>
  </si>
  <si>
    <t>Cuatro (4) boletines técnicos y sus anexos estadísticos finalizados</t>
  </si>
  <si>
    <t>Se generaron los productos de publicación del PIB Trimestral desde los enfoques de la producción y el gasto correspondiente al IV trimestre de 2022; a partir de la implementación del proceso de producción estadística bajo el modelo GSBPM, para su publicación en la página web del DANE</t>
  </si>
  <si>
    <t>1. Boletín Técnico PIB IV trimestre de 2022
2. Anexos PIB IV trimestre de 2022
3. Presentación PIB IV trimestre de 2022
4. Comunicado PIB IV trimestre de 2022
5. Enlace publicación PIB IV trimestre de 2022: https://www.dane.gov.co/index.php/estadisticas-por-tema/cuentas-nacionales/cuentas-nacionales-trimestrales/pib-informacion-tecnica</t>
  </si>
  <si>
    <t>Se generaron los productos de publicación de PIB  desde los enfoques de la producción y el gasto, para los periodos del: cuarto trimestre de 2022, y los tres primeros trimestre de 2023, finalizadas; a partir de la implementación del proceso de producción estadística bajo el modelo GSBPM, para su publicación en la página web del DANE</t>
  </si>
  <si>
    <t>1_ bol_PIB_Itrim23_producion_y_gasto
2_cp_PIB_Itrim23
3_pib-especificaciones-ajuste-estacional-I-23
4_pib-nota-metodologica-implementacion-fase2-15-feb-2022
5_presen_rueda_de_prensa_PIB_Itrim23
6_Anexos_gasto_constantes_I_2023
7_Anexos_gasto_corrientes_I_2023
8_ Anexos_produccion_constantes_I_2023
9_Anexos_produccion_corrientes_I_2023
https://www.dane.gov.co/index.php/estadisticas-por-tema/cuentas-nacionales/cuentas-nacionales-trimestrales/pib-informacion-tecnica</t>
  </si>
  <si>
    <t>Tras la conclusión de la verificación de las evidencias en el repositorio designado, se pudo constatar que la dependencia ha aportado los productos de publicación del PIB proyectados tanto para el primer como para el segundo trimestre de 2023. Con lo anterior se cumple con el avance proyectado</t>
  </si>
  <si>
    <t>DSCN_8</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</si>
  <si>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</si>
  <si>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</si>
  <si>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Se generaron los productos de publicación de las Cuentas Nacionales Trimestrales por Sector Institucional (CNTSI) correspondientes al IV Trim de 2022; a partir de la implementación del proceso de producción estadística bajo el modelo GSBPM, para su publicación en la página web del DANE</t>
  </si>
  <si>
    <t>1. Boletín Técnico CNTSI IV trimestre de 2022
2. Anexos CNTSI IV trimestre de 2022
3. Enlace publicación CNTSI IV trimestre de 2022: https://www.dane.gov.co/index.php/estadisticas-por-tema/cuentas-nacionales/cuentas-nacionales-trimestrales-por-sector-institucional-cntsi</t>
  </si>
  <si>
    <t>Se generaron los productos de publicación de las Cuentas Nacionales Trimestrales por Sector Institucional (CNTSI) correspondientes a enfoque ingreso-secuencia cuentas de actores institucionales I trimestre 2023 pr</t>
  </si>
  <si>
    <t>1_bol-CNTSI-ITrim2023
2_anex-CNTSI-Serie-ITrim2023
3_anex-CNTSI-ConciCuentaNoFinayFina-ITrim2023
https://www.dane.gov.co/index.php/estadisticas-por-tema/cuentas-nacionales/cuentas-nacionales-trimestrales-por-sector-institucional-cntsi</t>
  </si>
  <si>
    <t>En la verificación de las evidencias en el repositorio designado,  la dependencia ha aportado los productos de publicación de las Cuentas Nacionales Trimestrales por Sector Institucional, proyectados tanto para el primer como para el segundo trimestre de 2023. , se cumple con el avance proyectado para el período.</t>
  </si>
  <si>
    <t>Boletines técnicos del indicador de seguimiento a la economía -ise</t>
  </si>
  <si>
    <t>DSCN_9</t>
  </si>
  <si>
    <t>Publicaciones del Indicador de Seguimiento a la Economía ISE para los periodos: noviembre y diciembre de 2022, y los meses de enero a octubre de 2023, finalizadas.</t>
  </si>
  <si>
    <t>Doce (12) boletines técnicos y sus anexos estadísticos finalizados</t>
  </si>
  <si>
    <t>Se generaron los productos de publicación del ISE correspondiente al mes de enero_2023; a partir de la implementación del proceso de producción estadística bajo el modelo GSBPM, para su publicación en la página web del DANE</t>
  </si>
  <si>
    <t>1. Boletín Técnico ISE diciembre_2022
2. Anexos_ISE diciembre_2022
3. Enlace publicación ISE: https://www.dane.gov.co/index.php/estadisticas-por-tema/cuentas-nacionales/indicador-de-seguimiento-a-la-economia-ise</t>
  </si>
  <si>
    <t>Se generaron los productos de publicación del ISE correspondiente al mes de abril_2023; a partir de la implementación del proceso de producción estadística bajo el modelo GSBPM, para su publicación en la página web del DANE</t>
  </si>
  <si>
    <t>1_bol-ISE-abr2023
2_anex-ISE-09actividades-abr2023
3_anex-ISE-12actividades-abr2023
https://www.dane.gov.co/index.php/estadisticas-por-tema/cuentas-nacionales/indicador-de-seguimiento-a-la-economia-ise/historicos-ise-comunicados-y-boletines</t>
  </si>
  <si>
    <t>Tras finalizar la verificación de las evidencias en el repositorio designado, se ha confirmado que la dependencia ha aportado los productos de publicación del Indicador de Seguimiento a la Economía (ISE) en  cada uno de los meses del periodo. con lo cual cumple con el avance cuantitativo proyectado para el primer y segundo trimestre de 2023."</t>
  </si>
  <si>
    <t>Boletines técnicos de las cuentas anuales de bienes y servicios</t>
  </si>
  <si>
    <t>DSCN_10</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</si>
  <si>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</si>
  <si>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 xml:space="preserve">Un (1) boletín técnico y sus anexos estadísticos, finalizados; y una (1) base de datos procesada. </t>
  </si>
  <si>
    <t>Se generaron los productos de publicación de la Productividad Total de los Factores años 2020p,  2021p y 2022pr; a partir de la implementación del proceso de producción estadística bajo el modelo GSBPM, para su publicación en la página web del DANE</t>
  </si>
  <si>
    <t>1. Boletín Técnico PTF años 2020p,  2021p y 2022pr
2. AnexosPTF años 2020p,  2021p y 2022pr
3. Enlace publicación PTF: https://www.dane.gov.co/index.php/estadisticas-por-tema/cuentas-nacionales/productividad</t>
  </si>
  <si>
    <t>Reporte realizado en marzo de 2023 de acuerdo con lo programado.</t>
  </si>
  <si>
    <t>De los dos productos entregables proyectados para la vigencia, la dependencia aportó como evidencia en el primer trimestre de 2023 el boletín técnico "Productividad Total de los Factores (PTF) 2022". Con esto, se demuestra el cumplimiento del avance esperado para el período de seguimiento. Se espera que el siguiente entregable esté programado para el cuarto trimestre de 2023 (diciembre), de acuerdo con la planificación de metas</t>
  </si>
  <si>
    <t>DSCN_11</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</si>
  <si>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</si>
  <si>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</si>
  <si>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 xml:space="preserve">Para el seguimiento realizado al I semestre del 2023 la meta no reporta avance; esta proyectada para iniciar reporte de avance a partir de julio 2023. </t>
  </si>
  <si>
    <t>DSCN_12</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</si>
  <si>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</si>
  <si>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Un (1) boletín técnico y sus anexos estadísticos, finalizados; y una (1) base de datos procesada.</t>
  </si>
  <si>
    <t>Se generaron los productos de publicación de las Cuentas Anuales de Bienes y Servicios 2021p; a partir de la implementación del proceso de producción estadística bajo el modelo GSBPM, para su publicación en la página web del DANE</t>
  </si>
  <si>
    <t>1. Boletín Técnico Cuentas Anuales de Bienes y Servicios 2021p
2. Anexos Cuentas Anuales de Bienes y Servicios 2021p
3. Enlace publicación Cuentas Anuales de Bienes y Servicios 2021p: https://www.dane.gov.co/index.php/estadisticas-por-tema/cuentas-nacionales/cuentas-nacionales-anuales#cuadros-oferta-utilizacion-y-matrices-complementarias</t>
  </si>
  <si>
    <t>Se realizo el reporte correspondiente en el mes de febrero según lo programado.</t>
  </si>
  <si>
    <t>De los dos productos entregables proyectados para la vigencia, la dependencia aportó como evidencia en el primer trimestre de 2023 el boletín técnico " Cuentas Nacionales Anuales  2021p" y sus anexos. Con esto, se demuestra el cumplimiento del avance esperado para el período de seguimiento. Se espera que el siguiente entregable esté programado para el cuarto trimestre de 2023 (diciembre), de acuerdo con la planificación de metas.</t>
  </si>
  <si>
    <t>Boletines técnicos de las cuentas departamentales</t>
  </si>
  <si>
    <t>DSCN_13</t>
  </si>
  <si>
    <t>Publicaciones del Producto Interno Bruto por departamentos:
- años 2020 definitivo, 2021 provisional y 2022 preliminar y Valor agregado por municipios años 2020 definitivo y 2021 provisional</t>
  </si>
  <si>
    <t>Dos (2) boletines técnicos y sus respectivos anexos estadísticos de publicación, finalizados</t>
  </si>
  <si>
    <t>Se generaron los productos de publicación del Producto Interno Bruto por departamentos años 2020 definitivo, 2021 provisional; a partir de la implementación del proceso de producción estadística bajo el modelo GSBPM, para su publicación en la página web del DANE</t>
  </si>
  <si>
    <t>1. Boletín Técnico Producto Interno Bruto por departamentos años 2020 definitivo, 2021 provisional
2. Anexos Producto Interno Bruto por departamentos años 2020 definitivo, 2021 provisional
3. Enlace publicación Producto Interno Bruto por departamentos años 2020 definitivo, 2021 provisional: https://www.dane.gov.co/index.php/estadisticas-por-tema/cuentas-nacionales/cuentas-nacionales-departamentales</t>
  </si>
  <si>
    <t>Se generaron los productos de publicación del Producto Interno Bruto por departamentos 2022 preliminar; a partir de la implementación del proceso de producción estadística bajo el modelo GSBPM, para su publicación en la página web del DANE</t>
  </si>
  <si>
    <t>1_bol-PIBDep-2022pr
2_anex-PIBDep-TotalDepartamento-2022pr
3_anex-PIBDep-RetropolacionDepartamento-2022pr
4_anex-PIBDep-Regiones-2022pr
5_anex-PIBDep-departamento-2022pr
6_anex-PIBDep-Actividad-economica-2022pr
7_anexo-2020-2021-provisional-valor-agregado-municipio-2011-2021
https://www.dane.gov.co/index.php/estadisticas-por-tema/cuentas-nacionales/cuentas-nacionales-departamentales</t>
  </si>
  <si>
    <t>Una vez finalizada la verificación de las evidencias, se identificó que la dependencia ha aportado los boletines y anexos del Producto Interno Bruto por departamentos (publicados en marzo y mayo). Con este aporte, se cumple con el avance proyectado para el primer semestre de 2023, lo que implica un cumplimiento  de la meta establecida
La DSCN confirma, a través del memorando número 20231100011053 emitido el 14 de septiembre de 2023 por la Oficina de Planeación, que la meta fue finalizada en mayo de 2023, cumpliendo así con lo programado.</t>
  </si>
  <si>
    <t>DSCN_14</t>
  </si>
  <si>
    <t>Publicación del indicador trimestral de actividad económica por departamentos trimestres III y IV de 2022, y trimestres I y II de 2023</t>
  </si>
  <si>
    <t>Cuatro (4) boletines técnicos y sus respectivos anexos de publicación, finalizados</t>
  </si>
  <si>
    <t>Se generaron los productos de publicación del Indicador Trimestral de Actividad Económica Departamental (ITAED), correspondiente al III trimestre de 2022; a partir de la implementación del proceso de producción estadística bajo el modelo GSBPM, para su publicación en la página web del DANE. Se adelantó la fecha de publicación, que estaba programada para el mes de marzo 2023</t>
  </si>
  <si>
    <t>1. Boletín Técnico Indicador Trimestral de Actividad Económica Departamental (ITAED) III trimestre de 2022
2. Anexos Resultados Indicador Trimestral de Actividad Económica Departamental (ITAED) III trimestre de 2022
3. Enlace publicación Indicador Trimestral de Actividad Económica Departamental (ITAED) III trimestre de 2022: https://www.dane.gov.co/index.php/estadisticas-por-tema/cuentas-nacionales/indicador-trimestral-de-actividad-economica-departamental-itaed</t>
  </si>
  <si>
    <t>Se generaron los productos de publicación del Indicador Trimestral de Actividad Económica Departamental (ITAED), correspondiente al VI trimestre de 2022; a partir de la implementación del proceso de producción estadística bajo el modelo GSBPM, para su publicación en la página web del DANE. Se adelantó la fecha de publicación, que estaba programada para el mes de marzo 2023</t>
  </si>
  <si>
    <t>1_bol-ITAED-IVTrim2022
2_anex-ITAED-IVTrim2022
https://www.dane.gov.co/index.php/estadisticas-por-tema/cuentas-nacionales/indicador-trimestral-de-actividad-economica-departamental-itaed</t>
  </si>
  <si>
    <t>De los dos productos entregables proyectados, la dependencia aportó como evidencia en el primer semestre de 2023 los boletines técnicos "Indicador Trimestral de Actividad Económica Departamental (ITAED) Tercer trimestre 2022 preliminar" e "Indicador Trimestral de Actividad Económica Departamental (ITAED) Cuarto trimestre de 2022 preliminar" (publicados en febrero y mayo, respectivamente). Con esto, se demuestra el cumplimiento del avance esperado para el período de seguimiento. Se espera que los dos siguientes entregables estén programados para el segundo semestre de 2023, de acuerdo con la planificación de metas.</t>
  </si>
  <si>
    <t>Boletines técnicos de las cuentas anuales de sectores institucionales</t>
  </si>
  <si>
    <t>DSCN_15</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</si>
  <si>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</si>
  <si>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 xml:space="preserve">Un (1) boletín técnico y tres (3) anexos estadísticos y una (1) base de datos del año 2021 definitivo y 2022 provisional, finalizados. </t>
  </si>
  <si>
    <t>"Se generaron los productos de publicación de las Cuentas nacionales anuales por sector institucional 
 para los años 2020 def y 2021 provisionalr; a partir de la implementación del proceso de producción estadística bajo el modelo GSBPM, para su publicación en la página web del DANE"</t>
  </si>
  <si>
    <t>1. Boletín-cuentas-nal-anuales-2021provisional
2. anexo-conciliacion-nofinanciera-y-financiera-2021p
3. anexo-cuentas-economicas-integradas-2014-2021p
4. anexo_secuencia-de-cuentas-por-sector-institucional-2005-2021p
5. https://www.dane.gov.co/index.php/estadisticas-por-tema/cuentas-nacionales/cuentas-nacionales-anuales</t>
  </si>
  <si>
    <t xml:space="preserve">Tras la verificación documental de las evidencias aportadas por la dependencia, se observó en el repositorio designado para la meta DSCN_15, el boletín técnico "Cuentas nacionales trimestrales por sector institucional (CNTSI) IV trimestre 2022 pr"y Un (1) anexo . No obstante, de acuerdo con la formulación de la meta, se esperaba como evidencia la publicación de las cuentas anuales por sector institucional para los años 2020 definitivo y 2021 provisional.
En vista de lo mencionado, no es posible determinar si se ha cumplido con el avance esperado de la meta establecida. En este sentido, se sugiere llevar a cabo una revisión adicional de las evidencias y presentar aclaraciones específicas sobre este aspecto.
</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</si>
  <si>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</si>
  <si>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</si>
  <si>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</si>
  <si>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</si>
  <si>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DSCN_17</t>
  </si>
  <si>
    <t>Documento para el plan general y diseño del cambio de año base de Cuentas Nacionales.</t>
  </si>
  <si>
    <t>Plan general elaborado/plan general proyectado</t>
  </si>
  <si>
    <t>Un (1) plan general elaborado.</t>
  </si>
  <si>
    <t>Recursos de Funcionamiento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</si>
  <si>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</si>
  <si>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</si>
  <si>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</si>
  <si>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</si>
  <si>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</si>
  <si>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</si>
  <si>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</si>
  <si>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</si>
  <si>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</si>
  <si>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</si>
  <si>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</si>
  <si>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</si>
  <si>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Se generaron los productos de publicación de la Cuenta satélite de las tecnologías de la información y las comunicaciones (CSTIC); a partir de la implementación del proceso de producción estadística bajo el modelo GSBPM, para su publicación en la página web del DANE</t>
  </si>
  <si>
    <t>1. Boletín Técnico Cuenta satélite de las tecnologías de la información y las comunicaciones (CSTIC)
2. Anexos Cuenta satélite de las tecnologías de la información y las comunicaciones (CSTIC)
3. Enlace publicación Cuenta satélite de las tecnologías de la información y las comunicaciones (CSTIC): https://www.dane.gov.co/index.php/estadisticas-por-tema/cuentas-nacionales/cuentas-satelite/cuenta-satelite-de-las-tecnologias-de-la-informacion-y-las-comunicaciones-tic</t>
  </si>
  <si>
    <t>Se realizo el reporte correspondiente en el mes de marzo según lo programado.</t>
  </si>
  <si>
    <t>Una vez finalizada la verificación de las evidencias, se identificó que la dependencia ha aportado los productos de publicación de la Cuenta satélite de las tecnologías de la información y las comunicaciones (CSTIC) (publicado en marzo ). Con este aporte, se cumple con el avance proyectado para el primer semestre de 2023, lo que implica un cumplimiento  de la meta establecida
La DSCN confirma, a través del memorando número 20231100011053 emitido el 14 de septiembre de 2023 por la Oficina de Planeación, que la meta fue finalizada en marzo de 2023, cumpliendo así con lo programado.</t>
  </si>
  <si>
    <t>DSCN_21</t>
  </si>
  <si>
    <t>Publicaciones del PIB trimestral de la ciudad de Bogotá, desde el enfoque de la producción, para los periodos: cuarto trimestre de 2022, y los tres primeros trimestre de 2023, finalizadas.</t>
  </si>
  <si>
    <t>Se generaron los productos de publicación del Producto Interno Bruto de Bogotá D.C. correspondiente al I trimestre de 2023; a partir de la implementación del proceso de producción estadística bajo el modelo GSBPM, para su publicación en la página web del DANE</t>
  </si>
  <si>
    <t>"1_bol-PIBBog-ITri2023
2_anex-PIBBog-EspecmodelosPIB-ITri2023
3_anex-PIBBog-ProdConstante-ITri2023
https://www.dane.gov.co/index.php/estadisticas-por-tema/cuentas-nacionales/cuentas-nacionales-departamentales/cuentas-nacionales-departamentales-pib-trimestral-bogota-d-c"</t>
  </si>
  <si>
    <t>Se generaron los productos de publicación del Producto Interno Bruto de Bogotá D.C. correspondiente al IV trimestre de 2022; a partir de la implementación del proceso de producción estadística bajo el modelo GSBPM, para su publicación en la página web del DANE</t>
  </si>
  <si>
    <t>1_bol-PIBBog-ITri2023
2_anex-PIBBog-EspecmodelosPIB-ITri2023
3_anex-PIBBog-ProdConstante-ITri2023
4_anex-PIBBog-ProdCorriente-ITri2023
https://www.dane.gov.co/index.php/estadisticas-por-tema/cuentas-nacionales/cuentas-nacionales-departamentales/cuentas-nacionales-departamentales-pib-trimestral-bogota-d-c</t>
  </si>
  <si>
    <t>De los dos productos entregables proyectados, la dependencia aportó como evidencia en el primer semestre de 2023 los productos de publicación del  Producto Interno Bruto (PIB) de Bogotá D.C.  IV trimestre de 2022 y I trimestre de 2023 (publicados en marzo  y junio, respectivamente). Con esto, se demuestra el cumplimiento del avance esperado para el período de seguimiento. Se espera que los dos siguientes entregables estén programados para el segundo semestre de 2023, de acuerdo con la planificación de metas.</t>
  </si>
  <si>
    <t>DSCN_22</t>
  </si>
  <si>
    <t>Publicación de la Cuenta Satélite de Salud (CSS), finalizada</t>
  </si>
  <si>
    <t>Un (1) boletín técnico y un (1) anexo de publicación de la CSS, finalizados</t>
  </si>
  <si>
    <t xml:space="preserve">Para el seguimiento realizado al I semestre del 2023 la meta no reporta avance; esta proyectada para ser finalizada y presentado el reporte de cumplimiento en octubre 2023. </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</si>
  <si>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</si>
  <si>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</si>
  <si>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</si>
  <si>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</si>
  <si>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Se generaron los productos de publicación de la Cuenta Satélite del Deporte de Bogotá (CSDB) 2018 - 2022 pr; a partir de la implementación del proceso de producción estadística bajo el modelo GSBPM, para su publicación en la página web del DANE</t>
  </si>
  <si>
    <t>1_bol-CSDB-2022pr
2_anex-CSDB-2022pr
https://www.dane.gov.co/index.php/estadisticas-por-tema/cuentas-nacionales/cuentas-satelite/cuenta-satelite-del-deporte-de-bogota-csdb</t>
  </si>
  <si>
    <t xml:space="preserve">Tras la verificación documental de las evidencias aportadas por la dependencia, se observó en el repositorio designado para la meta DSCN_23, archivo Excel con los resultados, Anexo y Boletin tecnico de la Cuenta Satélite del Deporte de Bogotá.
La DSCN confirma, a través del memorando número 20231100011053 emitido el 14 de septiembre de 2023 por la Oficina de Planeación, que la meta fue finalizada, cumpliendo así con lo programado.
</t>
  </si>
  <si>
    <t>DSCN_24</t>
  </si>
  <si>
    <t>Procesamiento y piloto de resultados de la medición de la economía digital en Colombia</t>
  </si>
  <si>
    <t>Un (1) Cuadro de resultados del piloto de la medición de la economía digital en Colombia.</t>
  </si>
  <si>
    <t>Dirección de Censos y Demografía - DCD</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</si>
  <si>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</si>
  <si>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</si>
  <si>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</si>
  <si>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</si>
  <si>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</si>
  <si>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Se realizó la publicación de cifras trimestrales de nacimientos, defunciones fetales y no fetales con la información
 IV trimestre 2022pr,
acumulado 2022pr y año corrido 2023pr</t>
  </si>
  <si>
    <t>PDF, con pantallazo de la página WEB donde están las publicaciones y enlaces para consulta de:
*Boletín técnico: nacimientos
*Boletín técnico: defunciones fetales y no fetales
*Cuadros de salida  de nacimientos y de defunciones fetales y no fetales
https://www.dane.gov.co/index.php/estadisticas-por-tema/demografia-y-poblacion/nacimientos-y-defunciones</t>
  </si>
  <si>
    <t>Se realizó publicación de cifras trimestrales de nacimientos, defunciones fetales y no fetales con la información
 I trimestre 2023pr,
acumulado 2022pr y año corrido 2023pr</t>
  </si>
  <si>
    <t>Después de verificar  las evidencias presentadas por la dependencia en el repositorio designado para la meta DCD_1, se pudo observar  pantallazos de la página web donde se encuentran las publicaciones correspondientes al primer y segundo trimestre de 2023. Sin embargo, de acuerdo con la formulación de la meta, es esencial presentar como evidencia, tal como se establece en el entregable, los "Boletines y cuadros de salida con información estadística de nacimientos y defunciones a nivel nacional producidos". 
En vista de esto, se sugiere llevar a cabo una revisión adicional de las evidencias presentadas para asegurarse de que estén en línea con los requisitos establecidos en la meta.</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</si>
  <si>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</si>
  <si>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</si>
  <si>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</si>
  <si>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</si>
  <si>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 xml:space="preserve">Se realizaron seis (6) talleres para la notificación de hechos vitales en grupos étnicos ( nacimiento y muerte) en los departamentos de Amazonas, Guainía, Chocó,  Guajira, Magdalena  y Valle del Cauca Parteras y parteros del municipio de Buenaventura adscritos a Asoparupa:
mazonas:  Puerto Alegría  
Guainía: En los resguardos (Almidón la ceiba, Cuenca media y alta rio Inírida cmari, Caranacoa Yuri laguna morocoto, Bachaco buena vista, Tierra alta, Ríos atabapo e Inírida cacahual, Selva mataven, laguna niñal cucuy loma baja municipio de Inírida – pueblo nuevo laguna colorada, minitas mirolindo municipio de barrancominas -  bajo rio Guainía y rio negro municipios de sanfelipe, puerto Colombia y la guadalupe - parte alta rio Guainía municipio de pana pana – ríos cuiari e isana municipio de Puerto Colombia.   
Choco: En los municipios de la subregión del Darién con parteras adscritas a ASOREDIPAR Chocó   
Valle del Cauca: Parteras y parteros del municipio de Buenaventura adscritos a Asoparupa. 
Magdalena: Pueblo Kogui de la Sierra Nevada Santa Marta. 
La Guajira: Pueblo Wiwa de la comunidad de Campo Alegre  </t>
  </si>
  <si>
    <t>(i) acuerdos (di) oficios de entrega de formatos(iii)listados de asistencia (vi) material fotográfico (v) informes de comisión por cada taller realizado por departamento.</t>
  </si>
  <si>
    <t>Después de revisar  el repositorio designado, se observó que la dependencia ha proporcionado evidencias (informes de comisión, listas de asistencia, material fotográfico, oficios de entrega de formatos) relacionadas con cuatro (6) talleres en grupos étnicos en los departamentos de Amazonas, Guainía, Chocó,  Guajira, Magdalena y Valle del  Cauca, parteras y parteros del  municipio de Buenaventura  adscritos a Asoparupa.
La DCD indica, a través del memorando número 20231100011053 emitido el 14 de septiembre de 2023 por la Oficina de Planeación, que se corrige la fecha final de ejecución de la meta y la periodicidad, teniendo en cuenta que es una meta finalizada en el mes de junio con soporte de las evidencias.
El avance al final del primer semestre de 2023 corresponde a lo esperado, por lo cual se da por finalizada la meta.</t>
  </si>
  <si>
    <t>DCD_3</t>
  </si>
  <si>
    <t>Dos (2) formatos de notificación (nacimiento y muerte) para grupos étnicos implementados en los departamentos de Amazonas, Guainía, Chocó, Vichada, Pueblo Kogui de la Sierra Nevada de Santa Marta y Buenaventura, producidos.</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</si>
  <si>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</si>
  <si>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 xml:space="preserve"> (i) acuerdos (ii) oficios de entrega de formatos (iii) listados de asistencia (iv) material fotográfico (v) informes de comisión por cada taller realizado.</t>
  </si>
  <si>
    <t>Pueblos y comunidades étnicas.</t>
  </si>
  <si>
    <t xml:space="preserve">Se entregaron formatos para la notificación de hechos vitales en grupos étnicos ( nacimiento y muerte) en los departamentos de Amazonas, Guainía, Chocó,  Guajira, Magdalena  y Valle del Cauca:
Amazonas:  Puerto Alegría  
Guainía: En los resguardos (Almidón la ceiba, Cuenca media y alta rio Inírida cmari, Caranacoa Yuri laguna morocoto, Bachaco buena vista, Tierra alta, Ríos atabapo e Inírida cacahual, Selva mataven, laguna niñal cucuy loma baja municipio de Inírida – pueblo nuevo laguna colorada, minitas mirolindo municipio de barrancominas -  bajo rio Guainía y rio negro municipios de sanfelipe, puerto Colombia y la guadalupe - parte alta rio Guainía municipio de pana pana – ríos cuiari e isana municipio de Puerto Colombia.   
Choco: En los municipios de la subregión del Darién con parteras adscritas a ASOREDIPAR Chocó   
Valle del Cauca: Parteras y parteros del municipio de Buenaventura adscritos a Asoparupa. 
Magdalena: Pueblo Kogui de la Sierra Nevada Santa Marta. 
La Guajira: Pueblo Wiwa de la comunidad de Campo Alegre </t>
  </si>
  <si>
    <t xml:space="preserve">Dentro del conjunto de evidencias presentadas por la dependencia para demostrar el cumplimiento de la meta, se han identificado pruebas de la entrega de formatos para la notificación de hechos vitales en grupos étnicos  en AMAZONAS, GUAINÍA, CHOCÓ, PUEBLO KOGUI DE LA SIERRA NEVADA DE SANTA MARTA Y BUENAVENTURA .
La DCD indica, a través del memorando número 20231100011053 emitido el 14 de septiembre de 2023 por la Oficina de Planeación, que en revisión con el área de las evidencias proporcionadas, se amplía la descripción de los municipios relacionados en el avance cualitativo, evidenciando el cumplimiento de la meta. Sin embargo, la OCI al verificar el repositorio de evidencias, no encontró evidencias de los dos (2) formatos de notificación (nacimiento y muerte) para grupos étnicos implementados en los departamentos de VICHADA. Por lo tanto, no es posible determinar el cumplimiento de la meta en este aspecto.
</t>
  </si>
  <si>
    <t>Documentos metodológicos del censo de población y vivienda</t>
  </si>
  <si>
    <t>DCD_4</t>
  </si>
  <si>
    <t>Documentos preliminares: plan general y diseño temático, para la operación censal liderada por la DCD en materia agropecuaria.</t>
  </si>
  <si>
    <t>Número de documentos producidos</t>
  </si>
  <si>
    <t>Documento preliminares: (i) plan general y (ii)documento metodológico del diseño temático, elaborados.</t>
  </si>
  <si>
    <t>DCD_5</t>
  </si>
  <si>
    <t>Documentación del diseño del conteo intercensal de población y vivienda 2025, elaborado.</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</si>
  <si>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</si>
  <si>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i) PRELIMINAR RUTA METODOLÓGICA PARA LA CONSULTA PREVIA Y CONCERTACIÓN DEL CONTEO INTERCENSAL DE COLOMBIA 2025 CON GRUPOS ÉTNICOS.  ii)PLAN DE PUEBAS CONTEO INTERCENSAL</t>
  </si>
  <si>
    <t>Durante la revisión de los documentos proporcionados en el repositorio designado, se ha identificado la presencia del documento titulado "PROPUESTA DE RUTA METODOLÓGICA PARA LA CONSULTA PREVIA Y CONCERTACIÓN DEL CONTEO INTERCENSAL DE COLOMBIA 2025 CON PUEBLOS INDÍGENAS". Esta documento está en concordancia con el avance esperado al finalizar el primer semestre de 2023. Se espera que los dos siguientes entregables estén programados para el segundo semestre de 2023, de acuerdo con la planificación de metas.</t>
  </si>
  <si>
    <t>DCD_6</t>
  </si>
  <si>
    <t>Sistema de información del pueblo Wayuu creado, en cumplimiento de la sentencia T 302 del 2017 y auto 696 de 2022.</t>
  </si>
  <si>
    <t>Porcentaje de avance en la creación de los sistemas</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</si>
  <si>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</si>
  <si>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Se avanzó en las actividades para el Sistema de información del pueblo Wayuu creado, en cumplimiento de la sentencia T 302 del 2017 y auto 696 de 2022.</t>
  </si>
  <si>
    <t>(i) Documentación técnica para la producción y recolección de información sociodemográfica del pueblo Wayuu (DCD). ii) Propuesta técnica Sistema de Información. iii) Formulario de Registro. iv)Actas de reunión con el pueblo Wayuu. v) istas de asistencia.</t>
  </si>
  <si>
    <t>A partir de la documentación presentada en el repositorio, se evidencia la realización de diversas actividades dirigidas a alcanzar el porcentaje previsto para el final del primer semestre de 2023. La dependencia ha informado un progreso del 50%.</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</si>
  <si>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</si>
  <si>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</si>
  <si>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</si>
  <si>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Documentos de estudios postcensales temáticas demográficas y poblacionales</t>
  </si>
  <si>
    <t>DCD_8</t>
  </si>
  <si>
    <t>Gestionar el almacenamiento y custodia de la información estadística recolectada, atendiendo los lineamientos del sistema de gestión documental del DANE.</t>
  </si>
  <si>
    <t>Porcentaje de seguimiento al proceso contractual de almacenamiento y custodia</t>
  </si>
  <si>
    <t xml:space="preserve">Evidencias de seguimiento del contrato de arrendamiento y reportes </t>
  </si>
  <si>
    <t>Se realizo registro presupuestal 5623 por valor de $ 71.957.295 como soporte de la vigencia futura generada, para cubrir los gastos de arrendamiento de la bodega de Funza.</t>
  </si>
  <si>
    <t>RP 5623 ENSOBRAMATIC- CENSOS Y DEMO</t>
  </si>
  <si>
    <t>Meta que se cumplió el 100% en el primer trimestre.</t>
  </si>
  <si>
    <t>Pantallazo control de arrendamiento
*20230125_Informe_Inspección_Bodega
*20230125_Informe_Inspección_Bodega
*20230321_Informe_Inspección_Bodega
*Cto 3338367 ENSOBRAMATIC - Arrendamiento 2023</t>
  </si>
  <si>
    <t>De acuerdo con los documentos proporcionados por la dependencia en el primer y segundo trimestre de 2023, se observa La dependencia reporta para el 
primer trimestre la generación del registro presupuestal 5623 por valor de $ 71.957.295 como soporte de la vigencia futura generada, para cubrir los gastos de arrendamiento de la 
bodega de Funza, Asimismo Tres INFORMES SEGUIMIENTO Y SUPERVISION (enero, febrero y marzo de 2023)
La DCD confirma, a través del memorando número 20231100011053 emitido el 14 de septiembre de 2023 por la Oficina de Planeación, que la meta fue finalizada en mayo de 2023, cumpliendo así con lo programado.</t>
  </si>
  <si>
    <t>Cuadros de resultados para la temática de demografía y población</t>
  </si>
  <si>
    <t>DCD_9</t>
  </si>
  <si>
    <t>Propuesta metodológica con variables socio ambientales a desarrollar en las operaciones estadísticas, en respuesta al Copes 4058 sobre variabilidad climática.</t>
  </si>
  <si>
    <t>Porcentaje de avance en la elaboración de la Propuesta metodológica con variables socio ambientales a desarrollar en las operaciones estadísticas</t>
  </si>
  <si>
    <t>Propuesta metodológica elaborada</t>
  </si>
  <si>
    <t>Avance en la elaboración de la Propuesta metodológica con variables socio ambientales a desarrollar en las operaciones estadísticas</t>
  </si>
  <si>
    <t>Matriz caracterización requerimientos de información Variabilidad Climática DCD-9</t>
  </si>
  <si>
    <r>
      <t xml:space="preserve">La dependencia informa un avance del 50% al concluir el primer semestre. Además, en el repositorio proporcionado por OPLAN, la dependencia presenta </t>
    </r>
    <r>
      <rPr>
        <i/>
        <sz val="9"/>
        <color theme="1"/>
        <rFont val="Segoe UI"/>
        <family val="2"/>
      </rPr>
      <t>"Matriz caracterización requerimientos de información Variabilidad Climática DCD-9"</t>
    </r>
    <r>
      <rPr>
        <sz val="9"/>
        <color theme="1"/>
        <rFont val="Segoe UI"/>
        <family val="2"/>
      </rPr>
      <t>. Se espera en el segundo semestre de 2023 la presentacion  de la Propuesta metodológica.
Se recomienda proporcionar una mayor cantidad  de evidencias que refuercen y respalden de manera más completa el avance reportado</t>
    </r>
  </si>
  <si>
    <t>DCD_10</t>
  </si>
  <si>
    <t>Producción de información sobre los pueblos y comunidades étnicas del país requeridos para atender los futuros acuerdos resultantes del proceso de consulta del Plan Nacional de Desarrollo 2022-2026.</t>
  </si>
  <si>
    <t>(i) Definición del Plan de trabajo DANE/UNFPA, (ii) Elaboración de los estudios previos para la celebración del acuerdo de cofinanciación DANE/UNFPA, (iii) Firma y perfeccionamiento del acuerdo, (iv)Estudios para el mejoramiento de la visibilidad estadística de población Negra, Afrocolombiana, Raizal y Palenque  y estrategia de comunicación con enfoque étnico.</t>
  </si>
  <si>
    <t>Participación en mesas de trabajo para el cumplimiento de los acuerdos del PND 2022-2026</t>
  </si>
  <si>
    <t>UNFPA_acuerdo de financiación 008 de 2023 DCD-10</t>
  </si>
  <si>
    <t>En el repositorio proporcionado por OPLAN, la dependencia ha presentado el documento "UNFPA_acuerdo de financiación 008 de 2023 DCD-10". Aunque esta evidencia está en consonancia con la meta propuesta, se sugiere ir ampliando las evidencias de acuerdo con los entregables propuestos por la misma dependencia:
(i) Definición del Plan de Trabajo DANE/UNFPA,
(ii) Elaboración de los Estudios Previos para la Celebración del Acuerdo de Cofinanciación DANE/UNFPA,
(iii) Firma y Perfeccionamiento del Acuerdo,
(iv) Estudios para el Mejoramiento de la Visibilidad Estadística de Población Negra, Afrocolombiana, Raizal y Palenque, y Estrategia de Comunicación con Enfoque Étnico.</t>
  </si>
  <si>
    <t>DCD_11</t>
  </si>
  <si>
    <t>Documento metodológico para la identificación de los territorios indígenas ubicados en áreas no municipalizadas de los departamentos de Amazonas, Guainía y Vaupés elaborado, en cumplimiento de la ley 632 de 2018.</t>
  </si>
  <si>
    <t>Documento metodológico realizado</t>
  </si>
  <si>
    <t>Documento metodológico</t>
  </si>
  <si>
    <t>DCD_12</t>
  </si>
  <si>
    <t>Sistema de seguimiento permanente a las proyecciones conformado, en el marco de fenómenos coyunturales que afecten la dinámica poblacional</t>
  </si>
  <si>
    <t>(i) Documento metodológico (ii) cuadros salida</t>
  </si>
  <si>
    <t>Durante el segundo trimestre de 2023, se llevó a cabo la actualización de las proyecciones de población posteriores a la COVID-19, teniendo en cuenta el impacto de la pandemia en los diferentes componentes demográficos. Además, se han estado probando métodos para rediseñar las estimaciones de estas proyecciones, lo cual ha implicado la construcción de tablas de contingencia y la recopilación de información demográfica.</t>
  </si>
  <si>
    <t>- Proyecciones post COVID-19.zip
- Rediseño de las estimaciones proyecciones.zip</t>
  </si>
  <si>
    <t>En el repositorio proporcionado por OPLAN, la dependencia ha presentado "Proyecciones post COVID-19.zip" "Rediseño de las estimaciones proyecciones.zip". Aunque estas evidencias están en consonancia con la meta propuesta, se recomienda ir ampliando las evidencias de acuerdo con el avance cuantitativo reportado y con los entregables propuestos por la misma dependencia:
(i) Documento metodológico 
(ii) cuadros salida</t>
  </si>
  <si>
    <t>DCD_13</t>
  </si>
  <si>
    <t>Documentos de análisis demográfico postcensales elaborados teniendo en cuenta los resultados del CNPV 2018 y otras fuentes de información.</t>
  </si>
  <si>
    <t>Durante el primer semestre de 2023, se centró el análisis demográfico en la estimación de la mortalidad infantil, así como en el desarrollo de programas de capacitación para el personal de la DCD en demografía básica y en el análisis demográfico a nivel municipal para respaldar el aplazamiento catastral de ciertos municipios. Para esto último, se llevaron a cabo ejercicios de clusterización para clasificar los municipios.
En la elaboración de los documentos de investigación, se ha llevado a cabo la recopilación de literatura pertinente que oriente los estudios sobre mortalidad, morbilidad, fecundidad y familia.
De igual forma se ha participado en la mesa nacional de seguimiento a la política de familia, la cual se reactivo desde el segundo trimestre del 2023.</t>
  </si>
  <si>
    <t>- Aplazamiento Catastral DCD.zip
- Tasa de Mortalidad Infantil 2021.zip
- Literatura Documentos de Investigación.zip</t>
  </si>
  <si>
    <t>En el repositorio proporcionado por OPLAN, la dependencia ha presentado '- "Aplazamiento Catastral DCD.zip",  "Tasa de Mortalidad Infantil 2021.zip" y "- Literatura Documentos de Investigación.zip". Aunque estas evidencias están en consonancia con la meta propuesta, se recomienda ir ampliando las evidencias de acuerdo con el avance cuantitativo reportado y con los entregables propuestos por la misma dependencia:
(i) Documento metodológico 
(ii) cuadros salida</t>
  </si>
  <si>
    <t>DCD_14</t>
  </si>
  <si>
    <t>Socializaciones focalizada de información demográfica y poblacional con enfoque territorial.</t>
  </si>
  <si>
    <t>(i) Ayuda de memoria (ii) listados de asistencia (iii) informes técnicos</t>
  </si>
  <si>
    <t xml:space="preserve">Durante el primer semestre de 2023, la DCD participó en el Congreso Nacional de Municipios, que tuvo lugar en la ciudad de Cartagena. En este congreso, se compartieron las cifras de población y demográficas con los distintos entes territoriales participantes. Además, se ha estado trabajando en colaboración con DICE en el rediseño del entorno web de las proyecciones de población y el entorno demográfico, con el objetivo de hacerlo más amigable y comprensible para los usuarios de la información.
Con el fin de difundir información sobre la mortalidad infantil, se ha desarrollado un visor departamental que permite observar la evolución de este indicador desde 1980 hasta 2021 para cada departamento.
Además, se sometió la operación de proyecciones de población a la evaluación ética del SETE, lo que implicó realizar un autodiagnóstico de dicha operación y presentarlo al comité evaluador del SETE.
Asimismo, se han llevado a cabo reuniones internas en el DANE y con el UNFPA, en las cuales se han establecido notas conceptuales para identificar y evaluar los requerimientos de información estadística territorial disponible. 
Se realizó socialización información sociodemográfica de que dispone el DANE, utilizando el criterio de menor a mayor calificación del índice del Índice de Capacidad Estadística Territorial con el fin de identificar necesidades de información poblacional y demográfica en los territorios con las autoridades en los municipios Montebello (Antioquia), Valparaiso (Cauca) y el Área Metropolitana de Cúcuta
</t>
  </si>
  <si>
    <t>Congreso Cartagena 
•	Rediseño Esquema de Publicación.zip
•	Visor_TMI.xlsx
•	Propuesta nota conceptual_17052023.docx
•	PPT_PPET_Eval_Etica_jcz.pptx
•	Socialización enfoque territorial</t>
  </si>
  <si>
    <t>Las evidencias presentadas, que incluyen "'- Fichas de población.zip - Rediseño Esquema de Publicación.zip - Visor_TMI.xlsx - Propuesta nota conceptual_17052023.docx - PPT_PPET_Eval_Etica_jcz.pptx", no  guardar una relación directa con la meta "Socializaciones focalizadas de información demográfica y poblacional con enfoque territorial". Es relevante señalar que los entregables propuestos por la misma dependencia para esta meta consisten en: (i) Ayuda de memoria, (ii) Listados de asistencia y (iii) Informes técnicos.
Dado que las evidencias actuales no se alinean con la meta ni con los entregables definidos, se sugiere revisar y proporcionar evidencias más específicas y pertinentes que demuestren el avance</t>
  </si>
  <si>
    <t>Boletines técnicos de la temática demografía y población</t>
  </si>
  <si>
    <t>DCD_15</t>
  </si>
  <si>
    <t>Informes de estadística sociodemográfica aplicada, con el aprovechamiento de la información poblacional y demográfica, producidos.</t>
  </si>
  <si>
    <t>Número de informes de estadística sociodemográfica aplicada</t>
  </si>
  <si>
    <t>Informes de estadística sociodemográfica aplicada producidos</t>
  </si>
  <si>
    <t>DCD_16</t>
  </si>
  <si>
    <t>Metodologías demográficas aplicadas: documentos metodológicos para la actualización continua de la producción de información poblacional y demográfica, elaborados.</t>
  </si>
  <si>
    <t>Número de documento metodológicos elaborados.</t>
  </si>
  <si>
    <t>(i) documento metodológico sobre fecundidad, (ii) estimación de la mortalidad adulta</t>
  </si>
  <si>
    <t>Versiones preliminares de los 2 documentos asociados a las temáticas descritas en la meta y entregables.</t>
  </si>
  <si>
    <t>Niveles y tendencias de las Tasas de Fecundidad Global y Específicas por edad en Colombia para el periodo 2004 – 2021: Tres posibilidades de estimación a partir del Método Indirecto de Hijos Propios con base en el Censo 2018 y las Encuestas Sociodemográficas GEIH-2021 y ENCV-2021.
Comparación de modelos para estimación de mortalidad en edades adultas en Colombia</t>
  </si>
  <si>
    <t>Luego de realizar la verificación documental de las evidencias presentadas, se ha observado en el repositorio designado la presencia de versiones preliminares de dos documentos:
• Niveles y tendencias de las Tasas de Fecundidad Global y Específicas por edad en Colombia para el periodo 2004 – 2021: Tres posibilidades de estimación a partir del Método Indirecto de Hijos Propios con base en el Censo 2018 y las Encuestas Sociodemográficas GEIH-2021 y ENCV-2021.
• Comparación de modelos para estimación de mortalidad en edades adultas en Colombia.
Estos documentos se relacionan de manera adecuada con la meta propuesta y los entregables establecidos.</t>
  </si>
  <si>
    <t>DCD_17</t>
  </si>
  <si>
    <t>Método de estimación de los componentes demográficos (probabilístico de Lee Carter en Mortalidad),aplicado y documentado.</t>
  </si>
  <si>
    <t>Número de documentos evaluados</t>
  </si>
  <si>
    <t xml:space="preserve">Para el seguimiento realizado al I semestre del 2023 la meta no reporta avance; esta proyectada para iniciar reporte de avance a partir de noviembre  2023. </t>
  </si>
  <si>
    <t>DCD_18</t>
  </si>
  <si>
    <t>Estimación de la población en áreas menores a partir del uso de modelos experimentales.</t>
  </si>
  <si>
    <t>Cuadros de salida con la población a nivel municipal (estadística con intervalos de credibilidad)</t>
  </si>
  <si>
    <t>DCD_19</t>
  </si>
  <si>
    <t>Informe de investigación en estadística aplicada para el ámbito sociodemográfico.</t>
  </si>
  <si>
    <t>Número de artículos producidos</t>
  </si>
  <si>
    <t xml:space="preserve">(i)  informe de intercambio de conocimientos, resultado de la consultoría: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 </t>
  </si>
  <si>
    <t>Informe del Taller sobre modelamiento estadístico de la población para el apoyo a los Censos - fuentes y técnicas de información innovadoras DANE, UNFPA, Universidad de Oxford</t>
  </si>
  <si>
    <t>Report_Statistical Modelling_drl_ALAP</t>
  </si>
  <si>
    <t xml:space="preserve">En el repositorio proporcionado por OPLAN, la dependencia ha presentado Informe del Taller sobre modelamiento estadístico de la población para el apoyo a los Censos. Aunque estas evidencias están en concordancia con la meta propuesta, se recomienda ir ampliando las evidencias de acuerdo con los entregables propuestos por la misma dependencia:
(i)  informe de intercambio de conocimientos, resultado de la consultoría: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 </t>
  </si>
  <si>
    <t>DCD_20</t>
  </si>
  <si>
    <t>La historia demográfica de la violencia en Colombia, producida.</t>
  </si>
  <si>
    <t>(i) Un documento con la historia demográfica de la violencia en Colombia.</t>
  </si>
  <si>
    <t>DCD_21</t>
  </si>
  <si>
    <t xml:space="preserve">Sistema de Información Estadística de Migración (SIEM) actualizado,  para la toma de decisiones y la evaluación de la Política Integral Migratoria colombiana. </t>
  </si>
  <si>
    <t>Cuadros de resultados para alimentar el SIEM</t>
  </si>
  <si>
    <t>DCD_22</t>
  </si>
  <si>
    <t xml:space="preserve">Conteos de población basado en el Registro Estadístico Base de Población (REBP) para los años 2021, como ejercicio complementario del diseño del conteo intercensal. </t>
  </si>
  <si>
    <t>(i) documento técnico y cuadros de salida resultado del diagnóstico de la variable de municipio de residencia habitual. (ii) Documento técnico sobre el conteo de población basado en el REBP.</t>
  </si>
  <si>
    <t>DCD_23</t>
  </si>
  <si>
    <t xml:space="preserve"> Seguimientos y análisis de la población panel del REBP, para avanzar en la realización de un censo basado en registros.</t>
  </si>
  <si>
    <t>(i) Documento técnico acerca de la generación de censos basados en registros para articulación con el REBP, (ii) Documento técnico de investigación acerca de la generación de un posible padrón poblacional basado en el REBP.</t>
  </si>
  <si>
    <t>DCD_24</t>
  </si>
  <si>
    <t>Gestiones para la obtención de información de proveedores de información secundaria, para el fortalecimiento de la variable de autorreconocimiento étnico en el Registro Estadístico Base de Población (REBP).</t>
  </si>
  <si>
    <t>(i) cuadros de salida con la difusión de resultados (ii) cuadros de salida entrega de resultados a cada proveedor (iii) ayudas de memoria y listados de asistencia.</t>
  </si>
  <si>
    <t>DCD_25</t>
  </si>
  <si>
    <t>Documento con la metodología a aplicar para la adecuación del SEN con enfoque diferencial étnico, elaborado.</t>
  </si>
  <si>
    <t>(Número de documentos de la fase de diseño de la implementación del enfoque diferencial étnico en el SEN, producidos/ total de documentos de la fase de diseño de la implementación del enfoque diferencial étnico en el SEN, propuestos) * 100</t>
  </si>
  <si>
    <t>Porcentaje de avance en la entrega de los documentos de la fase de diseño de la implementación del enfoque diferencial étnico en el SEN</t>
  </si>
  <si>
    <t>Dirección de Difusión y Cultura Estadística - DICE</t>
  </si>
  <si>
    <t>CULTURA ESTADISTICA</t>
  </si>
  <si>
    <t xml:space="preserve">Servicio de apoyo a la gestión de conocimiento y consolidación de la cultura estadística </t>
  </si>
  <si>
    <t>DICE_1</t>
  </si>
  <si>
    <t>Estrategia  para relacionamiento con un enfoque de pedagogía social dirigidas a grupos de interés. - Implementada</t>
  </si>
  <si>
    <t>Porcentaje de avance de implementación de la estrategia en el trimestre (acumulado)</t>
  </si>
  <si>
    <t>Documento estrategia implementada</t>
  </si>
  <si>
    <t>2. Comunicación</t>
  </si>
  <si>
    <t>9. Participación ciudadana en la gestión pública</t>
  </si>
  <si>
    <t>1. Diseño de las actividades pedagógicas para la apropiación de la cultura estadística en el marco de la estrategia “DANE al Barrio”
• ConcentraDANE
• Ábrele la puerta al DANE
• Encuesta de evaluación y caracterización de grupos de interés 
• Trivia DANE Filbo
2. Formación para equipos operativos (CAMPUS DANE):
Se hizo acompañamiento a la estructuración del proceso de aprendizaje de cinco (5) operaciones estadísticas: Encuesta Pulso de la Migración (EPM), Encuesta sobre Ambiente y Desempeño Institucional Departamental y Nacional (EDI-EDID), Encuestas económicas, Educación Formal (EDUC) y el Registro de población multidimensional Wayuu. Entrenamiento en los temas de relacionamiento y sensibilización de la Encuesta sobre Ambiente y Desempeño Institucional Departamental y Nacional (EDI-EDID). 
3. Relacionamiento y sensibilización con Grupos de Interés:
• Construcción de una pieza de sensibilización para la Gran Encuesta Integrada de Hogares (GEIH)
• Construcción de dos (2) piezas de comunicación para la Encuesta de Pulso Social con el propósito de difundir los propósitos de la operación estadística.
4. Conmemoración del Día Internacional de la Mujer 
El DANE organizó un conversatorio para conmemorar el Día Internacional de la Mujer, en el cual se destacó la transformación de la entidad a lo largo de su historia, los avances en producción de información estadística desagregada y la importancia de la información para la toma de decisiones.</t>
  </si>
  <si>
    <t xml:space="preserve">Documento Estrategia de relacionamiento con un enfoque de pedagogía social dirigida a grupos de interés </t>
  </si>
  <si>
    <r>
      <rPr>
        <b/>
        <sz val="9"/>
        <color rgb="FF000000"/>
        <rFont val="Segoe UI"/>
        <family val="2"/>
      </rPr>
      <t xml:space="preserve">1. Presencia institucional en la Feria del Libro de Bogotá para el fomento de la cultura estadística.
</t>
    </r>
    <r>
      <rPr>
        <sz val="9"/>
        <color rgb="FF000000"/>
        <rFont val="Segoe UI"/>
        <family val="2"/>
      </rPr>
      <t xml:space="preserve">
El DANE  participó como expositor en la feria del libro en el pabellón Colombia del 18 de abril al 2 de mayo de 2023; la feria tuvo un total de 517.000 visitantes en los 14 días. En este espacio se realizaron las siguientes acciones pedagógicas con el propósito de comunicar la misionalidad de la entidad, su rol como entidad pública y la utilidad de la información estadística para el país:
I.	Herramienta Geoportal dirigida a diversos públicos como academia, gremios y usuarios que utilizan los productos cartográficos para la consulta de estadísticas
II.	ConcentraDANE
III.	Colombia: datos y relatos
IV.	Ábrale la puerta al DANE
V.	Promoción de la participación ciudadana y la rendición de cuentas (Ruedas de prensa y consulta PEI).
</t>
    </r>
    <r>
      <rPr>
        <b/>
        <sz val="9"/>
        <color rgb="FF000000"/>
        <rFont val="Segoe UI"/>
        <family val="2"/>
      </rPr>
      <t xml:space="preserve">
2. Formación para equipos operativos (CAMPUS DANE):
</t>
    </r>
    <r>
      <rPr>
        <sz val="9"/>
        <color rgb="FF000000"/>
        <rFont val="Segoe UI"/>
        <family val="2"/>
      </rPr>
      <t xml:space="preserve">Durante este periodo, se llevaron a cabo dos sesiones presenciales para desarrollar los planes de aprendizaje de las Encuestas Pulsos y Percepciones, así como las Encuestas Sociales. Además, se efectuaron ajustes en cuatro materiales pedagógicos transversales utilizados por la Dirección de Difusión y Cultura Estadística (DICE) para los procesos de aprendizaje de las encuestas. Además, se organizó una sesión de entrenamiento con el equipo operativo del Proyecto Transversal, centrada en discutir las acciones de comunicación que se pueden aplicar en campo con fuentes de información y actores clave.
</t>
    </r>
    <r>
      <rPr>
        <b/>
        <sz val="9"/>
        <color rgb="FF000000"/>
        <rFont val="Segoe UI"/>
        <family val="2"/>
      </rPr>
      <t xml:space="preserve">
3. DANE 70 AÑOS 
</t>
    </r>
    <r>
      <rPr>
        <sz val="9"/>
        <color rgb="FF000000"/>
        <rFont val="Segoe UI"/>
        <family val="2"/>
      </rPr>
      <t xml:space="preserve">
Se avanzó en la elaboración de un documental y la definición de los indicadores para los visores de datos de los 70 años. Para esto, se realizaron reuniones con la dirección de Canal Institucional, </t>
    </r>
    <r>
      <rPr>
        <sz val="9"/>
        <color rgb="FFFF0000"/>
        <rFont val="Segoe UI"/>
        <family val="2"/>
      </rPr>
      <t>parte de RTVC</t>
    </r>
    <r>
      <rPr>
        <sz val="9"/>
        <color rgb="FF000000"/>
        <rFont val="Segoe UI"/>
        <family val="2"/>
      </rPr>
      <t xml:space="preserve"> Sistema de Medios Públicos, en las que se exploraron rutas de colaboración respecto al documental y se definieron posibles personas para entrevistar, acorde a estos temas:
• Para qué sirven los INE, los censos y sus protagonistas.
• El país en cifras (IPC, Mercado Laboral y PIB a lo largo del tiempo).
• Fortalecimiento del SEN.
• Colombia comparada en cifras a nivel global.
• El futuro del DANE.
</t>
    </r>
    <r>
      <rPr>
        <sz val="9"/>
        <color rgb="FFFF0000"/>
        <rFont val="Segoe UI"/>
        <family val="2"/>
      </rPr>
      <t>En segundo lugar,</t>
    </r>
    <r>
      <rPr>
        <sz val="9"/>
        <color rgb="FF000000"/>
        <rFont val="Segoe UI"/>
        <family val="2"/>
      </rPr>
      <t xml:space="preserve"> se están revisando los indicadores relevantes buscando un criterio de continuidad y comparabilidad de los datos para elaborar su respectiva representación visual.</t>
    </r>
  </si>
  <si>
    <t>Se evidencio para el primer y segundo trimestre documento Word: Estrategia de relacionamiento con un enfoque de pedagogía social dirigida a grupos de interés  en el cual su objetivo es el Diseño e implementación de la metodología Campus DANE que permite la construcción e implementación de procesos de aprendizaje para el personal operativo de las operaciones estadísticas del DANE, por el cual se observa el cumplimiento en el avance programado. Se recomienda al proceso describir los documentos o soportes  que coincidan con el nombre de los archivos cargados en el repositorio que son evidencia de la meta.</t>
  </si>
  <si>
    <t>DICE_2</t>
  </si>
  <si>
    <t>Estrategia digital para la divulgación de información pública - Implementada</t>
  </si>
  <si>
    <r>
      <rPr>
        <b/>
        <sz val="9"/>
        <color rgb="FF000000"/>
        <rFont val="Segoe UI"/>
        <family val="2"/>
      </rPr>
      <t xml:space="preserve">En la implementación de la estrategia digital para el primer trimestre del año se alcanzaron los siguientes logros: 
</t>
    </r>
    <r>
      <rPr>
        <sz val="9"/>
        <color rgb="FF000000"/>
        <rFont val="Segoe UI"/>
        <family val="2"/>
      </rPr>
      <t xml:space="preserve">
1. Producción de piezas audiovisuales en formato vertical en redes sociales como reels de Instagram y videos pedagógicos en formato vertical con una vocera institucional.
2. Diseño de  nuevos productos para redes sociales como #datoDANE y la parrilla de sensibilización (sobre trabajo en campo y la importancia de darle info al DANE). Se rediseñaron productos existentes como videoboletín DANE.
3. Conformación y difusión de paquetes informativos de estadísticas con desagregación territorial y atados a fechas conmemorativas para periodistas a nivel nacional y regional.
4. Construcción de la sección DANE en la página web de la entidad, en la cual se dispondrán las notas periodísticas en las cuales se menciona a la entidad, principalmente entrevistas
5, Difusión de información con enfoque territorial en medios con ocasión de fechas conmemorativas como el Día de la Mujer, la cual se envió con una semana de anticipación y de forma independiente a periodistas de 28 medios de comunicación de Colombia: 15 medios regionales, 4 medios nacionales y 2 medios económicos.
6, Seminarios mensuales con ocasión de los 70 años transmitidos por streaming para el público en general a partir de marzo de 2023, lo que significa que para el primer trimestre solo se organizó un evento:
Todos cuentan: la fotografía instantánea de la población que complementa las estadísticas oficiales
Dictado por Douglas Leasure, investigador sénior y científico de datos del Leverhulme Center for Demographic Science (LCDS) de la Universidad de Oxford.</t>
    </r>
  </si>
  <si>
    <t>Documento Estrategia Digital de divulgación de información pública</t>
  </si>
  <si>
    <r>
      <t xml:space="preserve">En desarrollo de la estrategia digital de divulgación de información pública,  para el II trimestre del año se hicieron las siguientes actividades:
</t>
    </r>
    <r>
      <rPr>
        <b/>
        <sz val="9"/>
        <color rgb="FF000000"/>
        <rFont val="Segoe UI"/>
        <family val="2"/>
      </rPr>
      <t>Ruedas de prensa y elaboración de boletines técnicos:</t>
    </r>
    <r>
      <rPr>
        <sz val="9"/>
        <color rgb="FF000000"/>
        <rFont val="Segoe UI"/>
        <family val="2"/>
      </rPr>
      <t xml:space="preserve"> se realizaron 10 ruedas de prensa entre las que se destacan, Estadísticas Vitales (nacimientos y defunciones), Índice de precios al consumidor (IPC), Encuesta nacional de vida y Mercado laboral GEIH. 
</t>
    </r>
    <r>
      <rPr>
        <b/>
        <sz val="9"/>
        <color rgb="FF000000"/>
        <rFont val="Segoe UI"/>
        <family val="2"/>
      </rPr>
      <t xml:space="preserve">Difusión de información a través de redes sociales: </t>
    </r>
    <r>
      <rPr>
        <sz val="9"/>
        <color rgb="FF000000"/>
        <rFont val="Segoe UI"/>
        <family val="2"/>
      </rPr>
      <t xml:space="preserve">se realizaron 655 publicaciones en todas las redes sociales oficiales del DANE: 302 en Twitter, 143 en Facebook, 157 en Instagram, 53 en YouTube.  
</t>
    </r>
    <r>
      <rPr>
        <b/>
        <sz val="9"/>
        <color rgb="FF000000"/>
        <rFont val="Segoe UI"/>
        <family val="2"/>
      </rPr>
      <t>Seminarios mensuales con ocasión de los 70 años:</t>
    </r>
    <r>
      <rPr>
        <sz val="9"/>
        <color rgb="FF000000"/>
        <rFont val="Segoe UI"/>
        <family val="2"/>
      </rPr>
      <t xml:space="preserve"> El DANE ha venido convocando a una serie de seminarios mensuales en el marco del aniversario de la entidad. En este trimestre se llevó a cabo el segundo seminario en el cual se realizó la transmisión del evento y se hizo un registro fotográfico (https://www.youtube.com/watch?v=GMkaUY5DH0U). Además, para el tercer seminario se dispusieron los textos para las piezas gráficas, se preparó la transmisión y se gestionó la logística del lugar.
</t>
    </r>
    <r>
      <rPr>
        <b/>
        <sz val="9"/>
        <color rgb="FF000000"/>
        <rFont val="Segoe UI"/>
        <family val="2"/>
      </rPr>
      <t>Difusión de información con enfoque territorial en medios</t>
    </r>
    <r>
      <rPr>
        <sz val="9"/>
        <color rgb="FF000000"/>
        <rFont val="Segoe UI"/>
        <family val="2"/>
      </rPr>
      <t xml:space="preserve">: se consolidó un documento con información estadística del DANE desagregada por ciudades y sexo que se envió a los principales medios impresos y plataformas web del país con ocasión del Día Internacional de los Trabajadores y se les hizo llegar con algunos días de anticipación. </t>
    </r>
  </si>
  <si>
    <t>Se evidencio para el primer y segundo trimestre documento Word: Estrategia de relacionamiento con un enfoque de pedagogía social dirigida a grupos de interés  en el cual uno de sus objetivos es la publicaciones en medios digitales de las piezas de difusión que se trabajaron y seguimiento a las métricas que dan cuenta del alcance obtenido con el objetivo de dar a conocer la misionalidad del DANE, sus operaciones estadísticas y los eventos convocados a la ciudadanía en general., por el cual se observa el cumplimiento en el avance programado en pro del cumplimiento de la meta.</t>
  </si>
  <si>
    <t>Servicio de difusión de la información estadística</t>
  </si>
  <si>
    <t>DICE_3</t>
  </si>
  <si>
    <t>Estrategia de difusión con desarrollos web y aplicaciones móviles  - Implementada</t>
  </si>
  <si>
    <t>En la estrategia de desarrollos web y aplicaciones móviles para el primer trimestre del año se alcanzaron los siguientes logros: 
Actualización, ajustes de diseño y ajustes de código fuente de las siguientes herramientas de visualización de datos: 
•	Visor de datos Índices de precios al consumidor – IPC- (Actualización de la herramienta) 
•	Visor de datos población indígena Wayuu (Actualización de la herramienta) 
•	Visor de datos estadísticas de migración (Actualización de la herramienta)
Se inició con el diagnóstico para la actualización de las siguientes herramientas:
•	Simulador del trabajo doméstico y de cuidado no remunerado para el hogar y la comunidad – Simulador TDCNR 
•	Visor de datos principales agregados macroeconómicos (Actualización de la herramienta)
•	Visor de datos de pobreza (Actualización de la herramienta)
•	Herramienta SIAC
Nuevos visores 
•	Visor 70 años DANE (Desarrollo nuevo)</t>
  </si>
  <si>
    <t>Estrategia de difusión con desarrollos web y aplicaciones móviles</t>
  </si>
  <si>
    <r>
      <rPr>
        <b/>
        <sz val="9"/>
        <color rgb="FF000000"/>
        <rFont val="Segoe UI"/>
        <family val="2"/>
      </rPr>
      <t xml:space="preserve">Visor 70 años DANE:
</t>
    </r>
    <r>
      <rPr>
        <sz val="9"/>
        <color rgb="FF000000"/>
        <rFont val="Segoe UI"/>
        <family val="2"/>
      </rPr>
      <t xml:space="preserve">
Se inició con el proyecto de backend para tener todos los indicadores y sus datos en una base de datos y de allí publicar dicha información por medio de servicios. 
•	Avance cuantitativo del mes:  
•	Definición de indicadores: 90% 
•	Ajustes del diseño: 10% 
•	Ajustes de código fuente: 40% 
</t>
    </r>
    <r>
      <rPr>
        <b/>
        <sz val="9"/>
        <color rgb="FF000000"/>
        <rFont val="Segoe UI"/>
        <family val="2"/>
      </rPr>
      <t xml:space="preserve">Visor de datos de Indicadores relevantes (Actualización de la herramienta)
</t>
    </r>
    <r>
      <rPr>
        <sz val="9"/>
        <color rgb="FF000000"/>
        <rFont val="Segoe UI"/>
        <family val="2"/>
      </rPr>
      <t xml:space="preserve">
Se actualizó la versión de angular de la 8.2 a la 15 y se adelantó la migración de archivos json a base de datos. 
•	Avance cuantitativo del mes 
•	Ajustes de diseño: 100% 
•	Ajustes de código fuente: 90% 
•	Configuraciones: 100% 
•	Pruebas: 100% 
•	Paso a producción: 0% 
</t>
    </r>
    <r>
      <rPr>
        <b/>
        <sz val="9"/>
        <color rgb="FF000000"/>
        <rFont val="Segoe UI"/>
        <family val="2"/>
      </rPr>
      <t xml:space="preserve">Visor de datos conteo de unidades económicas (Actualización de la herramienta) 
</t>
    </r>
    <r>
      <rPr>
        <sz val="9"/>
        <color rgb="FF000000"/>
        <rFont val="Segoe UI"/>
        <family val="2"/>
      </rPr>
      <t xml:space="preserve">
Se actualizó la versión de angular de la 8.2 a la 15 y se implementó el nuevo logo del DANE versión 70 años.
</t>
    </r>
  </si>
  <si>
    <t xml:space="preserve">Se evidencio para el primer y segundo trimestre documento Word: Estrategia de Difusión con Desarrollos Web y Aplicaciones Móviles, por el cual se observa el cumplimiento en el avance programado en pro del cumplimiento de la meta </t>
  </si>
  <si>
    <t>DICE_4</t>
  </si>
  <si>
    <t>Estrategia de rediseño de la página del DANE para dar cumplimiento a la clasificación del nivel AA, de conformidad con la norma NTC 5854 - Implementada</t>
  </si>
  <si>
    <t xml:space="preserve">Estrategia de rediseño de la página del DANE para el primer trimestre del año se alcanzó el siguiente logro: 
Se realizó una prueba de usabilidad en el micositio de ANDA para medir la satisfacción de los usuarios con respecto al portal web obteniendo los siguientes resultados:  Identidad 94,81%, contenidos 49,35%, navegación 42,86% y gráfica web 85,71 para un indicador de: 68,1% del portal web, con la participación de 18 usuarios y diligenciamiento de 11 cuestionarios. </t>
  </si>
  <si>
    <t>Estrategia de rediseño de la página del DANE.
Anexo1, Presentacion_resultadosITrimestre</t>
  </si>
  <si>
    <r>
      <rPr>
        <b/>
        <sz val="9"/>
        <color rgb="FF000000"/>
        <rFont val="Segoe UI"/>
        <family val="2"/>
      </rPr>
      <t xml:space="preserve">Accesibilidad para el cumplimiento de la clasificación del nivel AA de conformidad con la norma  NTC 5854 en el portal web del DANE.
</t>
    </r>
    <r>
      <rPr>
        <sz val="9"/>
        <color rgb="FF000000"/>
        <rFont val="Segoe UI"/>
        <family val="2"/>
      </rPr>
      <t xml:space="preserve">•	Se realizaron nuevos ajustes y actualizaciones al footer del portal web DANE de acuerdo con las indicaciones del anexo2 de la resolución 1519 de 2020. 
•	Se realizó el informe de accesibilidad del portal web de acuerdo al diagnóstico de criterios de la resolución 1519 de 2020 
•	Se aplicaron pruebas de usabilidad para dar cumplimiento al indicador COM 11 
•	Se reportó informe de accesibilidad para FURAG 
•	Se realizó el análisis de pruebas de usabilidad para COM 11 realizando el reporte en ISOLUCION. 
•	Se realiza la maquetación y ajustes de las secciones de Proyecciones de población, DANE en los medios, Estimaciones del cambio demográfico y Registro de tracción animal  </t>
    </r>
  </si>
  <si>
    <t xml:space="preserve">Se evidencio para el primer trimestre se encontro documento word:  y segundo trimestre documento Word: Estrategia de rediseño de la página del DANE y ppt: Presentación_resultadosTrimestre; Asi mismo, para el segundo trimestre se identifico documento word: Estrategia de rediseño de la página del DANE, sin embargo no se encontro el Anexo1, Presentacion_resultadosITrimestre reportado por el proceso como evidencia del avance programado </t>
  </si>
  <si>
    <t>DICE_5</t>
  </si>
  <si>
    <t>Estrategia para el fortalecimiento de servicio al ciudadano - Implementada</t>
  </si>
  <si>
    <t>8. Servicio al ciudadano</t>
  </si>
  <si>
    <r>
      <rPr>
        <b/>
        <sz val="9"/>
        <color rgb="FF000000"/>
        <rFont val="Segoe UI"/>
        <family val="2"/>
      </rPr>
      <t xml:space="preserve">En la implementación de la estrategia de Servicio al Ciudadano para el primer trimestre del año se alcanzaron los siguientes logros: 
</t>
    </r>
    <r>
      <rPr>
        <sz val="9"/>
        <color rgb="FF000000"/>
        <rFont val="Segoe UI"/>
        <family val="2"/>
      </rPr>
      <t xml:space="preserve">
1. Elaboración del documento de caracterización de la ciudadanía 2022. (https://www.dane.gov.co/files/control_participacion/grupos-de-interes/caracterizaci%C3%B3n_ciudadan%C3%ADa_2022.pdf)
2. Actualización y publicación de preguntas frecuentes en el sitio web.
3. Se realizó la estrategia de racionalización de trámites 2023 en el SUIT y solicitud actualización en el sitio web del DANE.
4. Fortalecimiento de la apropiación de la cultura estadística realizando en el primer cuatrimestre de 2023 con 10 charlas de los siguientes temas: EDIT, exploración de la página web, Conceptos básicos de REDATAM y Micro datos, Mercado laboral, Censo Económico, Página Web
5 Chat Virtual. Se estableció para el año 2023  implementación de dos (2) nuevas funcionalidades en el chat bot: cambios gráficos mediante la inclusión de elementos visuales y la implementación de un panel de seguimiento de asesores.
6. Fortalecimiento de la sala especializada. </t>
    </r>
  </si>
  <si>
    <t>Documento Estrategia de servicio al ciudadano.
Anexos. Caracterización_ciudadanía_2022
Estrategia racionalización de trámites y correo.</t>
  </si>
  <si>
    <r>
      <rPr>
        <b/>
        <sz val="9"/>
        <color rgb="FF000000"/>
        <rFont val="Segoe UI"/>
        <family val="2"/>
      </rPr>
      <t xml:space="preserve">CHAT VIRTUAL
Cambios gráficos por inclusión visual: </t>
    </r>
    <r>
      <rPr>
        <sz val="9"/>
        <color rgb="FF000000"/>
        <rFont val="Segoe UI"/>
        <family val="2"/>
      </rPr>
      <t xml:space="preserve">Se acondicionaron los cambios gráficos para soportar inclusión visual en la página web del chatbot y en la vista del chatbot. Se adicionaron botones para cambios de contraste a oscuro, cambio de escala de grises, permitir aumento o disminución de tamaño de fuente. Los ciudadanos pueden acceder a estas funcionalidades desde su navegador o dispositivos móviles, para acondicionar la interfaz de acuerdo a cada necesidad. 
</t>
    </r>
    <r>
      <rPr>
        <b/>
        <sz val="9"/>
        <color rgb="FF000000"/>
        <rFont val="Segoe UI"/>
        <family val="2"/>
      </rPr>
      <t>Implementación funcionalidad del panel de seguimiento de asesores:</t>
    </r>
    <r>
      <rPr>
        <sz val="9"/>
        <color rgb="FF000000"/>
        <rFont val="Segoe UI"/>
        <family val="2"/>
      </rPr>
      <t xml:space="preserve"> Se adicionó una vista en el módulo de reportes que permita visualizar información en tiempo real y con actualización cada 30 segundos, sobre la información de la operación de los asesores que atienden a los ciudadanos. Se puede ver la siguiente información:
I. Estado de los asesores del DANE conectados al sistema (disponible, ausente, ocupado);  II. Cantidad de ciudadanos en cola de espera del sistema de chatbot; III. Cantidad de conversaciones que actualmente este manteniendo un asesor del DANE por medio del sistema con los ciudadanos. 
</t>
    </r>
    <r>
      <rPr>
        <b/>
        <sz val="9"/>
        <color rgb="FF000000"/>
        <rFont val="Segoe UI"/>
        <family val="2"/>
      </rPr>
      <t xml:space="preserve">
</t>
    </r>
    <r>
      <rPr>
        <sz val="9"/>
        <color rgb="FF000000"/>
        <rFont val="Segoe UI"/>
        <family val="2"/>
      </rPr>
      <t xml:space="preserve">La Directora Nacional del DANE firma el convenio marco con la Universidad Nacional de Colombia por medio del cual se establecen canales de cooperación entre los que se acuerda el establecimiento de centros de datos en las diferentes sedes de la Universidad.
Se reciben tres memorandos de entendimiento firmados. El primero entre la Universidad Católica de Pereira y la Territorial Centro Occidente; el segundo entre la Universidad de Manizales y la Territorial Centro Occidente y el tercero entre la Universidad Colegio Mayor del Cauca y la Territorial Sur Occidente. La Oficina de Sistemas y el GIT de Información y Servicio al Ciudadano proceden con la implementación de estos centros de datos. 
Los centros de datos de las universidades Católica de Pereira, de Manizales y Colegio Mayor del Cauca aún se encuentran en proceso de implementación. Se realizó capacitación y ya tienen activa la conexión VP. 
</t>
    </r>
  </si>
  <si>
    <t xml:space="preserve">Documento Estrategia de servicio al ciudadano.
</t>
  </si>
  <si>
    <t>Se evidencio para el primer trimestre el proceso reporta como evidencia Documento Estrategia de servicio al ciudadano.
Anexos. Caracterización_ciudadanía_2022; Asi mismo, para el segundo trimestre Documento Estrategia de servicio al ciudadano, al verificar con el repositorio no se logro identificar todos los documentos en el reporte del seguimiento, por lo cual se recomienda al proceso realizar la verificación de los  documentos o soportes que son evidencia de la meta, coincidan con el nombre de los archivos cargados en el repositorio.</t>
  </si>
  <si>
    <t>Dirección de Geo estadística - DIG</t>
  </si>
  <si>
    <t>INFORMACION GEOESPACIAL</t>
  </si>
  <si>
    <t>Bases de datos del marco geo estadístico nacional - DIG</t>
  </si>
  <si>
    <t>DIG_1</t>
  </si>
  <si>
    <t>Bases de datos del registro estadístico base de empresas, actualizadas.</t>
  </si>
  <si>
    <t xml:space="preserve">Número de bases de datos generadas en la vigencia </t>
  </si>
  <si>
    <t>Dos (2) bases de datos producto de la actualización y mantenimiento del Registro Estadístico Base de Empresas. 
Una (1) base de datos con la caracterización de la vinculación por prestación de servicios en entidades del nivel nacional</t>
  </si>
  <si>
    <t xml:space="preserve">Para el seguimiento realizado al I semestre del 2023 la meta no reporta avance; esta proyectada para iniciar reporte de avance a partir de julio  2023. </t>
  </si>
  <si>
    <t>DIG_2</t>
  </si>
  <si>
    <t>Boletines generados con indicadores a partir del aprovechamiento de registros estadísticos producidos.</t>
  </si>
  <si>
    <t>Numero de boletines con indicadores generados en la vigencia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</si>
  <si>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</si>
  <si>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En este periodo se avanza en los boletines, así:
BOLETIN_COBERTURA: Un (1) informe realizado con la información obtenida de la encuesta a coordinadores sobre el uso del DEE en las OOEE.
BOLETIN_GENERO: Dos (2) informes realizados sobre la información entregada por FEDESOFT y un (1) protocolo de buenas prácticas para la creación de un directorio en el marco del directorio de economía digital.
BOLETIN_TAXONOMIA: Una (1) presentación extendida correspondiente a la utilizada en la rueda de prensa de demografía empresarial. Una (1) base de datos con los registros estructurados de permanentes de RUES (NITs duplicados y corregidos) del periodo 2022.</t>
  </si>
  <si>
    <t>https://danegovco.sharepoint.com/:f:/r/sites/PlanesInstitucionales-MetasHisttricasporrea2018-2022/Documentos%20compartidos/DIG/Evidencias%20Planes%20Institucionales%202023/PAI/DIG_2/I%20Trimestre/MARZO?csf=1&amp;web=1&amp;e=dLLRKQ
Contiene:
BOLETIN_COBERTURA
BOLETIN_GENERO
BOLETIN_TAXONOMIA</t>
  </si>
  <si>
    <t>-</t>
  </si>
  <si>
    <t>Se termino el Boletín de caracterización con enfoque de género de los directivos de las entidades públicas, el cual cuenta con Una (1) base de datos con la información de las entidades públicas a contactar, para la actualización de información en el marco del ICET; Una (1) Base de datos con la integración de resultado de webscraping de la información de la página web del SECOP, y su comparativa con otras bases de datos con el fin de buscar NITs asociados a entidades complementarias y sucursales</t>
  </si>
  <si>
    <t>BOLETIN 1
https://danegovco.sharepoint.com/:f:/r/sites/PlanesInstitucionales-MetasHisttricasporrea2018-2022/Documentos%20compartidos/DIG/Evidencias%20Planes%20Institucionales%202023/PAI/DIG_2/II%20Trimestre/BOLETIN%201?csf=1&amp;web=1&amp;e=4qudxd</t>
  </si>
  <si>
    <t>Se esperan 3 boletines correspondientes a: caracterización con enfoque de género, cobertura de los servicios del estado a partir de la información desagregada de las sedes, seccionales, territoriales y demás oficinas y centros de atención de las entidades del orden nacional y un boletín de taxonomía de la formalidad empresarial en tres dimensiones: entrada, insumos y tributaria a partir de registros administrativos empresariales, estos tres boletines se realizaron para el segundo trimestres de 2023, sin embargo, se sugiere revisar si son 3 boletines por trimestre o 9 boletines, no es claro, dado que aparece en la programación un boletín por cada trimestre a partir de junio.</t>
  </si>
  <si>
    <t>DIG_3</t>
  </si>
  <si>
    <t xml:space="preserve">Marco geo estadístico nacional actualizado en sus componentes cartográficos y temáticos </t>
  </si>
  <si>
    <t>Numero de bases de datos generadas en la vigencia</t>
  </si>
  <si>
    <t xml:space="preserve">Una (1) base de datos del Marco Geo 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</si>
  <si>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</si>
  <si>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</si>
  <si>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</si>
  <si>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</si>
  <si>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</si>
  <si>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</si>
  <si>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</si>
  <si>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Numero de iniciativas ejecutadas en la vigencia al 100%</t>
  </si>
  <si>
    <t>Documento actividades realizadas</t>
  </si>
  <si>
    <t>13. Gestión de desarrollo de capacidades e innovación</t>
  </si>
  <si>
    <t xml:space="preserve"> $                                                       59.800.000</t>
  </si>
  <si>
    <t xml:space="preserve">Durante este periodo se generaron los documentos: 
1. Reporte de consulta global sobre el documento “Authoritative Data in an Evolving Geospatial Landscape: An Exploration of Policy and Legal Challenges” en el marco del comité de Expertos de las Naciones Unidas sobre la Gestión de la Información Geoespacial Mundial.
2. Revisión de niveles de información geográfica desagregada para el fortalecimiento del marco estadístico y geoespacial de las Américas - MEGA. Donde en el marco de MEGA se determina la importancia de la desagregación geográfica, dado que garantiza que los datos se habiliten geoespacial mente de forma coherente y sean integrables; permitiendo a los usuarios descubrir, acceder, integrar, analizar y visualizar la información estadística en todas las geografías de interés. 
</t>
  </si>
  <si>
    <t>2 DOCUMENTOS
https://danegovco.sharepoint.com/:f:/r/sites/PlanesInstitucionales-MetasHisttricasporrea2018-2022/Documentos%20compartidos/DIG/Evidencias%20Planes%20Institucionales%202023/PAI/DIG_5/I%20Semestre/2%20DOCUMENTOS?csf=1&amp;web=1&amp;e=fU43jr</t>
  </si>
  <si>
    <t>Se recomienda revisar la unidad de medida del indicador, este correponde a un número no a porcentaje, las evidencias adjuntadas corresponden al avance de la meta, se acordaron dos inciativas de 4 y hasta el primer semestre de 2023 se realizadon dos: " Reporte de consulta global sobre el documento “Authoritative Data in an Evolving Geospatial Landscape y Revisión de niveles de información geográfica desagregada para el fortalecimiento del marco estadístico y geoespacial de las Américas - MEGA".</t>
  </si>
  <si>
    <t>DIG_6</t>
  </si>
  <si>
    <t>Un Catastro Multipropósito que aporte a la creación de valor público</t>
  </si>
  <si>
    <t>Proyectos de investigación e innovación, enmarcados en el análisis y modelado de datos geoespaciales, en aras de fortalecer y generar valor agregado sobre el marco de procesos estadísticos, ejecutados</t>
  </si>
  <si>
    <t xml:space="preserve">Numero de documentos de proyectos de investigación e innovación ejecutados </t>
  </si>
  <si>
    <t>Documentos generados</t>
  </si>
  <si>
    <t>DIG_7</t>
  </si>
  <si>
    <t>Actualizar el sistema de información geo estadística (SIGE) para aumentar la disponibilidad de información estadística y geoespacial de alta calidad.</t>
  </si>
  <si>
    <t>Numero de sistemas de información actualizados al 100%</t>
  </si>
  <si>
    <t xml:space="preserve">
Sistema de información Geo estadística actualizado</t>
  </si>
  <si>
    <t>DIG_8</t>
  </si>
  <si>
    <t>Productos geoespaciales que soporte los procesos de difusión de las operaciones estadísticas y otras fuentes, generados.</t>
  </si>
  <si>
    <t>Porcentaje de avance en la generación de productos geoespaciales</t>
  </si>
  <si>
    <t>Bases de datos generadas</t>
  </si>
  <si>
    <t>Se elaboraron los productos geoespaciales, geo analíticos y de geo visualización a demanda, donde se tiene los productos geoespaciales temáticos como soporte a la difusión de resultados de operaciones estadísticas,  requeridos para publicaciones, informes,  reportes, socializaciones, entre otros. Y la elaboración de reportes y productos de prueba de las aplicaciones para la implementación de geo visualizaciones y otros productos geo-estadísticos.</t>
  </si>
  <si>
    <t>https://danegovco.sharepoint.com/:f:/r/sites/PlanesInstitucionales-MetasHisttricasporrea2018-2022/Documentos%20compartidos/DIG/Evidencias%20Planes%20Institucionales%202023/PAI/DIG_8/I%20Trimestre?csf=1&amp;web=1&amp;e=2bPDM4
Contiene:
Explorar nuevos desarrollos y aplicaciones de uso abierto
Productos geoespaciales, geo analíticos y de geo visualización a demanda</t>
  </si>
  <si>
    <t>PRODUCTOS GEOESPACIALES
https://danegovco.sharepoint.com/:f:/r/sites/PlanesInstitucionales-MetasHisttricasporrea2018-2022/Documentos%20compartidos/DIG/Evidencias%20Planes%20Institucionales%202023/PAI/DIG_8/II%20Trimestre/PRODUCTOS%20GEOESPACIALES?csf=1&amp;web=1&amp;e=rWz8Rt</t>
  </si>
  <si>
    <t>Revisar en el  cronograma los porcentajes de avance, especificar si el avance es acumulativo, (0%, 40%, 70%, 100%), dentro de las evidencias adjuntadas existe una carpeta llamada HITO1, esta se encuentra vacía y la carpeta HITO2 no abre, por lo que no se pudo confirmar la información, se recomienda revisar.</t>
  </si>
  <si>
    <t>DIG_9</t>
  </si>
  <si>
    <t>Implantación, socialización y mantenimiento del Sistema para la Gestión de la Estratificación Socioeconómica - SIGESCO y de las coberturas de los servicios públicos domiciliarios.</t>
  </si>
  <si>
    <t>Porcentaje de cumplimiento alcanzado en la implantación, socialización y mantenimiento SIGESCO</t>
  </si>
  <si>
    <t>Documentos de implantación, socialización y mantenimiento del Sistema para la Gestión de la Estratificación Socioeconómica y de las coberturas de los servicios públicos domiciliarios</t>
  </si>
  <si>
    <t>5. Convergencia regional.</t>
  </si>
  <si>
    <t>Modelos de desarrollo supramunicipales para el fortalecimiento de vínculos urbano-rurales y la integración de territorios.</t>
  </si>
  <si>
    <t>Dirección de Recolección y Acopio - DRA</t>
  </si>
  <si>
    <t>Bases de datos de la temática de pobreza y condiciones de vida</t>
  </si>
  <si>
    <t>DRA_1</t>
  </si>
  <si>
    <t>Bases de datos operativas recolectadas, depuradas y consolidadas de la Encuesta de Gasto Interno en Turismo - EGIT</t>
  </si>
  <si>
    <t xml:space="preserve">Bases recolectadas de la EGIT/Bases proyectadas a recolectar de la EGIT </t>
  </si>
  <si>
    <t>Una base de datos operativa recolectada, depurada y consolidada de la Encuesta de Gasto Interno en Turismo - EGIT</t>
  </si>
  <si>
    <t>Se realiza la evidencia de entrega de las bases de información recolectada, depurada y consolidada correspondiente a los tres primeros meses del 2023</t>
  </si>
  <si>
    <t>3. Cierre estapa 2303 EGIT</t>
  </si>
  <si>
    <t>Se realiza la recolección de las bases correspondientes a los meses de abril, mayo y junio con los parámetros requeridos para la EGIT</t>
  </si>
  <si>
    <t>1. Cierre etapa 2304 EGIT.pdf
2. Cierre etapa 2305 EGIT.pdf
3. Cierre etapa 2306 EGIT.pdf</t>
  </si>
  <si>
    <t>La evidencia permite observar que el  avance reportado coincide con el avance programado para el semestre. Ya que el entregable es una base de datos, se recomienda adjuntar evidencia correspondiente en donde se pueda visualizar dicha base.
Se tomó en cuenta recomendación de ajuste en indicador.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</si>
  <si>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DRA_2</t>
  </si>
  <si>
    <t>Bases de datos operativas recolectadas, depuradas y consolidadas de la Encuesta Pulso Social - EPS</t>
  </si>
  <si>
    <t>Bases recolectadas de Pulso/Bases proyectadas a recolectar de Pulso</t>
  </si>
  <si>
    <t>Una base de datos operativa recolectada, depurada y consolidada de la Encuesta Pulso Social - EPS</t>
  </si>
  <si>
    <t>3. Cierre estapa 2303 EPS</t>
  </si>
  <si>
    <t>Se realiza la evidencia de entrega de las bases de información recolectada, depurada y consolidada correspondiente a los meses de abril y mayo del 2023, la base del mes de junio se encuentra en procesamiento pero realizó su recolección sin novedad.</t>
  </si>
  <si>
    <t>1. Cierre etapa 2304 EPS.pdf
2. Cierre etapa 2305 EPS.pdf</t>
  </si>
  <si>
    <t>Se observan 5 reportes por  correo electrónico, correspondientes al cierre de operativo EPS, lo cual permite evidenciar lo reportado en el avance cualitativo.
 Ya que el entregable es una base de datos, se recomienda adjuntar evidencia correspondiente en donde se pueda visualizar dicha base.
Se tomó en cuenta recomendación de ajuste en indicador y unidad de medida.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</si>
  <si>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de gobierno</t>
  </si>
  <si>
    <t>DRA_3</t>
  </si>
  <si>
    <t>Base de datos operativa recolectada, depurada y consolidada de las Encuestas sobre ambiente y desempeño Institucional nacional y departamental EDI-EDID</t>
  </si>
  <si>
    <t xml:space="preserve">Porcentaje de cobertura obtenida /  Porcentaje de cobertura esperada </t>
  </si>
  <si>
    <t>Una base de datos operativa recolectada, depurada y consolidada de las Encuestas sobre ambiente y desempeño Institucional nacional y departamental EDI-EDID</t>
  </si>
  <si>
    <t>Bases de datos de la temática agropecuaria</t>
  </si>
  <si>
    <t>DRA_4</t>
  </si>
  <si>
    <t>Bases de datos de Encuesta de Sacrificio de Ganado ESAG recolectada</t>
  </si>
  <si>
    <t>Numero de fuentes recolectadas / numero total de fuentes</t>
  </si>
  <si>
    <t>Una base de datos de Encuesta de Sacrificio de Ganado ESAG mensual recolectada</t>
  </si>
  <si>
    <t>Se realiza la consolidación y entrega de información correspondiente a la recolección de bases de los meses de enero hasta marzo.</t>
  </si>
  <si>
    <t>ESAG_Consolidado_reporte_mensual_marzo.xlsx</t>
  </si>
  <si>
    <t>Se realiza el levantamiento de la información con las bases de datos acordes a los parámetros definidos para la recolección de información, la base del mes de junio se encuentra en procesamiento debido al cierre mes vencido que lleva la operación para su entrega mensual verificada.</t>
  </si>
  <si>
    <t>ESAG_Consolidado_reporte_mensual_junio_2023</t>
  </si>
  <si>
    <t>Se recomienda revisar que la meta total, la fórmula del indicador y la unidad de media, presenten una relación coherente; ya que la fórmula está dada por: Numero de fuentes recolectadas / numero total de fuentes; sin embargo, dicha medición no refleja el cumplimiento de la meta y el entregable de la misma, dado por bases de datos recolectadas, no por número de fuentes de dichas bases de datos. Por lo anterior, no es posible establecer si el avance cuantitativo corresponde a la cantidad de bases recolectadas en el periodo o al número de fuentes recolectadas en el periodo. En cuanto al avance cualitativo y la evidencia proporcionada, se puede ver que estas últimas reflejan lo mencionado en el reporte para el periodo.
Finalmente se evidencia seguimiento a los avances en las metas por parte de la primera y segunda línea de defensa. Para esta última, se encuentra plazmado, en los informes de seguimiento a PAI 2023, generados por la Oficina Asesora de Planeación para el primer y segundo semestre. Sin embargo, no se observa identificación de las inconsistencias en la formulación del plan.</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</si>
  <si>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</si>
  <si>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</si>
  <si>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</si>
  <si>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</si>
  <si>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MARZO.zip</t>
  </si>
  <si>
    <t>Se realiza la consolidación y entega de información correspondiente a la recolección de bases de los meses de abril hasta junio.</t>
  </si>
  <si>
    <t>17 archivos en excel con los precios, insumos y abastecimiento.</t>
  </si>
  <si>
    <t>Se recomienda revisar que la meta total, la fórmula del indicador y la unidad de medida, presenten una relación coherente; dado que la meta e indicador tienen que ver con bases de datos de SIPSA, mientras que en el entregable se mencionan documentos con las pruebas de los aplicativos y los requerimientos de desarrollo de los aplicativos de SIPSA. En ese sentido, no es comprensible si la meta  es la generación de las bases o aplicar pruebas al aplicativo, más aún, cuando el  reporte de avance cualitativo y cuantitativo y las evidencias describen y muestran bases de datos y no documentos de pruebas.
En cuanto a la revisión de evidencias, estas reflejan lo descrito en el reporte cualitativo y cuantitativo.
Finalmente se evidencia seguimiento a los avances en las metas por parte de la primera y segunda línea de defensa. Para esta última, se encuentra plazmado, en los informes de seguimiento a PAI 2023, generados por la Oficina Asesora de Planeación para el primer y segundo semestre.  Sin embargo, no se observa identificación de las inconsistencias en la formulación del plan.</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</si>
  <si>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</si>
  <si>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</si>
  <si>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</si>
  <si>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</si>
  <si>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</si>
  <si>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</si>
  <si>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</si>
  <si>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Bases de datos recolectadas/ bases de datos proyectadas*100</t>
  </si>
  <si>
    <t xml:space="preserve"> Base de datos</t>
  </si>
  <si>
    <t>Se realiza la entrega de las bases de datos del grupo de Precios y Costos con relación al primer trimestre del 2023 con sus soportes mes a mes.</t>
  </si>
  <si>
    <t>6 carpetas con la descripción de entrega para cada operación programada.</t>
  </si>
  <si>
    <t>Se realiza la entrega de las bases de datos del grupo de Precios y Costos con relación al segundo trimestre del 2023 con sus soportes mes a mes.</t>
  </si>
  <si>
    <t>Se evidencia aplicación de la recomendación en la construcción del indicador, formula y unidad de medida.
En cuanto al avance cualitativo y cuantitativo, el reporte evidencia cumplimiento del avance esperado para el periodo; sin embargo, se recomienda adjuntar evidencia que permita ver las bases de datos generadas y su ubicación.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</si>
  <si>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DRA_8</t>
  </si>
  <si>
    <t>Base de datos de la información recolectada, consolidada, depurada mensualmente de la Gran Encuesta Integrada de Hogares</t>
  </si>
  <si>
    <t>Numero de segmentos trabajados/ total segmentos anuales*100</t>
  </si>
  <si>
    <t>Base de datos recolectada</t>
  </si>
  <si>
    <t>Se realiza la consolidación de las bases de recolección con la información con los parámetros requeridos para los meses de enero, febrero y marzo.</t>
  </si>
  <si>
    <t>carpeta: 03. Marzo</t>
  </si>
  <si>
    <t>Se realiza la entrega de las bases de información consolidad y depurada por mes acorde al segundo trimestre de recolección de la GEIH</t>
  </si>
  <si>
    <t>Carpeta 06. Junio</t>
  </si>
  <si>
    <t>Se evidencia aplicación de la recomendación en la construcción del indicador, formula y unidad de medida.
En cuanto al reporte de avance cualitativo y cuantitativo, este es coherente con lo observado en las evidencias, lo cuál da cumplimiento al avance programado para el periodo.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</si>
  <si>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DRA_9</t>
  </si>
  <si>
    <t>Base de resultados depurados operativos de los procesos de recuento y sensibilización</t>
  </si>
  <si>
    <t>Base de datos criticada</t>
  </si>
  <si>
    <t>3 carpetas con la información de los informes de verificación y cierre de los procesos de recuento y sensibilización a corte del primer semestre de 2023.</t>
  </si>
  <si>
    <t>Carpetas:
1. Cronograma con la planeacion de la OOEE
2. Informe de cierre o critica entregado con puntualidad
3. Informe con los mecanismos de verificación de la informacion recolectada</t>
  </si>
  <si>
    <t>Se evidencia aplicación de la recomendación en la construcción del indicador, formula y unidad de medida.
En cuanto al avance cualitativo y cuantitativo reportado, este guarda coherencia con los soportes proporcionados; lo cual evidencia cumplimiento del avance programado para el periodo.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</si>
  <si>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de construcción</t>
  </si>
  <si>
    <t>DRA_10</t>
  </si>
  <si>
    <t>Bases de datos recolectadas y criticadas de acuerdo con la metodología y lineamientos establecidos de las operaciones CEED, IPOC y CHV.</t>
  </si>
  <si>
    <t>Base recolectada y criticada/Base planeada a recolectar*100</t>
  </si>
  <si>
    <t>La base final del CEED al primer trimestre de 2023 esta en proceso de cierre, la base final se tiene programada para entrega el 03 de mayo.
La base de IPOC será entregada por cronograma el 27 de abril, aún estamos en operativo.
La base de CHV se entrega el 18 de mayo, estamos en proceso de recolección.</t>
  </si>
  <si>
    <t>Se realiza el reporte de entrega del trimestre correspondiente a las operaciones de la CEED y de la CHV, debido a que la operación de la IPOC se encuentra en proceso de cierre pero sin novedad en la recolección de la base de información.</t>
  </si>
  <si>
    <t>Reporte IPOC_II_julio 07072023-R.docx
Entrega base CEED inicial-segundo trimestre2023.pdf</t>
  </si>
  <si>
    <t>No se evidencia reporte de avance cualitativo ni cuanttitativo para el primer trimestre. Teniendo en cuenta la justificación proporcionada, se recomienda que la planeación se ajuste a los tiempos requeridos para cada etapa del proceso, de manera tal que no se generen retrasos. Adicionalmente, se recomienda verificar la  repercusión de dicho retraso en el cumplimiento de la meta total, de manera tal que puedan generarse alertas y tomarse medidas para llegar a término o en caso de ser necesario aplicar los ajustes correspondientes.
En cuanto a la revisión de evidencias para el segundo trimestre, se observa registro de la base de datos de CHV que se menciona en el avance cualitativo, con fecha 13 de septiembre de 2023.
Se recomienda revisar que la meta total, la fórmula del indicador y la unidad de media, presenten una relación coherente; ya que la fórmula del indicador no está multiplicada por 100, por lo cual al aplicarla, por tratarse de cantidades y no de porcentajes, no representaría un resultado en porcentaje, sino numérico.
Finalmente no se evidencia seguimiento a los avances en las metas por parte de la primera y segunda línea de defensa. Lo anterior, teniendo en cuenta que no se observa generación de alerta, plan de contingencia o ajuste en la formulación de la meta.</t>
  </si>
  <si>
    <t>DRA_11</t>
  </si>
  <si>
    <t>Bases de datos recolectadas y criticadas de acuerdo con la metodología y lineamientos establecidos de las operaciones ELIC y FIVI.</t>
  </si>
  <si>
    <t>Se realiza la entrega de las bases finales de las operaciones en sus periodos de recolección de enero y febrero, la base ELIC de marzo esta en proceso de recolección y se entrega el 05 de mayo. La base FIVI de marzo se entrega el 02 de mayo.</t>
  </si>
  <si>
    <t>4 archivos en word con los informes finales de operativo
4 archivos en excel con las bases de información de enero y febrero de la FIVI y de la ELIC.</t>
  </si>
  <si>
    <t>La recolección del mes de junio se encuentra en cierre, sin novedades que alteraran los parámetros requeridos para la recolección de la operación.</t>
  </si>
  <si>
    <t>Informe Final Operativo ELIC JUN_2023-R.docx</t>
  </si>
  <si>
    <t>Se evidencian soportes que dan cuenta de lo reportado cualitativa y cuantitativamente para el periodo, dando cumplimiento al avance programado.
Se evidencia aplicación de la recomendación en la construcción del indicador, formula y unidad de medida.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</si>
  <si>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ambiental</t>
  </si>
  <si>
    <t>DRA_12</t>
  </si>
  <si>
    <t>Base de datos mensuales con los criterios de cobertura, calidad y oportunidad definidos en el plan de recolección de las operaciones:
Encuesta Mensual Manufacturera con Enfoque Territorial
Estadística de cemento Gris y Concreto
Indicador de Mezcla Asfáltica</t>
  </si>
  <si>
    <t>Número de bases entregadas / Número de bases a entregar*100</t>
  </si>
  <si>
    <t>Bases de datos</t>
  </si>
  <si>
    <t xml:space="preserve">Se realiza la entrega de las 15 bases de información correspondientes a la ejecución de los tres primeros meses de recolección </t>
  </si>
  <si>
    <t>Cinco carpetas con los registros de las operaciones de EAI, EC, ECG, EMMET, IMA.</t>
  </si>
  <si>
    <t>Se realiza la consolidación de cada una de las bases con la información recolectada en las operaciones correspondientes mes a mes, para el periodo de marzo a mayo, el mes de junio se encuentra en cierre la ECG, EC y la EAI.</t>
  </si>
  <si>
    <t>6 carpetas con las nomenclaturas de las operaciones a reportar y los meses de recolección.</t>
  </si>
  <si>
    <t>Se evidencia aplicación de la recomendación en la construcción del indicador, formula y unidad de medida.
De acuerdo al reporte cualitativo, se logró evidenciar lo descrito para las bases de las OOEE: EAI, ECG, EMMET, IMA y EC.
Finalmente no se evidencia seguimiento a los avances en las metas por parte de la primera y segunda línea de defensa. Lo anterior, teniendo en cuenta que la meta se reporta con cumplimiento al 100% en los informes de seguimiento a PAI 2023, generados por la Oficina Asesora de Planeación para el primer y segundo trimestre.</t>
  </si>
  <si>
    <t>Bases de datos de la temática de industria</t>
  </si>
  <si>
    <t>DRA_13</t>
  </si>
  <si>
    <t>Base de datos anual con los criterios de cobertura, calidad y oportunidad definidos en el plan de recolección  de las operaciones:
Encuesta Anual Manufacturera
Encuesta Ambiental Industrial</t>
  </si>
  <si>
    <t>DRA_14</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</si>
  <si>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</si>
  <si>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Número de planes de recolección actualizados/ Número de planes de recolección a actualizar</t>
  </si>
  <si>
    <t>Plan de acopio para cada operación estadística correspondiente</t>
  </si>
  <si>
    <t>Se realiza la proyección de los planes de recolección para las operaciones establecidas en el grupo de Industria y Ambiente acorde a la programación de cada una de estas operaciones, estos se encuentran en revisión para su publicación final en isolución</t>
  </si>
  <si>
    <t>4 carpetas con las nomenclaturas de las operaciones con sus planes de recolección.</t>
  </si>
  <si>
    <t>Se observan documentos Plan de Recolección para las OOE: EAM, ECG, IMA; EAI. Se adjunta plan de recolección para la Encuesta Mensual Manufacturera con enfoque diferencial el día 13 de septiembre de 2023. Se recomienda que una vez se publique la versión final de los documentos en Isolucion, adjuntar la evidencia respectiva.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</si>
  <si>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de comercio internacional</t>
  </si>
  <si>
    <t>DRA_15</t>
  </si>
  <si>
    <t>Manuales para la producción de las operaciones actualizados y alineados con:
Registro de Exportaciones
Registro de Importaciones
Zonas Francas</t>
  </si>
  <si>
    <t>Número de Manuales actualizados/ Número de Manuales a actualizar</t>
  </si>
  <si>
    <t>Manuales de producción de las encuestas correspondientes</t>
  </si>
  <si>
    <t>DRA_16</t>
  </si>
  <si>
    <t>Plan de recolección actualizado y alineado con el operativo de la Encuesta Mensual de Comercio Exterior de Servicios 2023</t>
  </si>
  <si>
    <t>Número de planes de recolección actualizados/ Número de planes de recolección a actualizar*100</t>
  </si>
  <si>
    <t>Plan de recolección de la encuesta correspondiente</t>
  </si>
  <si>
    <t>El plan de recolección de esta operación estadística se encuentra en revisión de pares desde el 16 de junio. Este archivo que encuentra en la carpeta compartida dispuesta para tal fin.</t>
  </si>
  <si>
    <t>Plan de recolección EMCES_junio.docx</t>
  </si>
  <si>
    <t>Se evidencia aplicación de la recomendación en la construcción del indicador, formula y unidad de medida.
En cuanto a la respuesta recibida por parte de la OPLAN al informe preliminar, es importante precisar que, de acuerdo a los lineamientos de la entidad, el sistema por medio del cual los documentos son considerados como aplicables, vigentes y de adopción en su versión final, son los que se encuentren disponibles en Isolucion. En este sentido, los archivos adjuntados como soporte, no evidencian el cumplimiento de la meta, ya que son suceptibles de cambios o ajustes hasta tanto no se encuentren aprobados en este sistema.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</si>
  <si>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DRA_17</t>
  </si>
  <si>
    <t>Bases de datos semestrales con los criterios de cobertura, calidad y oportunidad definidos en el plan de recolección de los registro de:
Exportaciones  2023
Importaciones 2023
Zonas Francas 2023</t>
  </si>
  <si>
    <t>Número de bases entregadas / Número de bases proyectadas a entregar*100</t>
  </si>
  <si>
    <t>Se realiza la consolidación de las bases de información del acopio realizado a las operaciones de ZF, IMPO y EXPO en el primer semestre de 2023, las bases del mes de junio se encuentran en cierre por mes vencido pero se consolidaron con los parámetros requeridos.</t>
  </si>
  <si>
    <t>3 carpetas de cada operación de ZF, IMPO y EXPO</t>
  </si>
  <si>
    <t>Se evidencia aplicación de la recomendación en la construcción del indicador, fórmula y unidad de medida de la meta.
Se observa que el avance cualitativo y cuantitativo está en línea con las evidencias cargadas parcialmente, dado que para las exportaciones, no se adjuntó la base de mayo. Se recomienda adjuntar la totalidad de las evidencias descritas.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</si>
  <si>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DRA_18</t>
  </si>
  <si>
    <t>Base de datos mensuales con los criterios de cobertura, calidad y oportunidad definidos en el plan de recolección de la Encuesta Mensual de Comercio Exterior de Servicios 2023</t>
  </si>
  <si>
    <t>Se realiza la entrega de las bases por cada mes de ejecución en el primer trimestre.</t>
  </si>
  <si>
    <t xml:space="preserve">3 carpetas por mes con los archivos .csv </t>
  </si>
  <si>
    <t>Esta encuenta es un rediseño de la MTCES, en la cual ya se estan entregando bases de enero, febrero y marzo de 2023, se continúa con la entrega de bases de abril y mayo y actualmente se está recolectando junio</t>
  </si>
  <si>
    <t>Carpetas con las bases de información por mes de recolección</t>
  </si>
  <si>
    <t>Se evidencia aplicación de la recomendación en la construcción del indicador, fórmula y unidad de medida de la meta.
Se evidencia cumplimiento del avance programado para el periodo, de acuerdo a lo descrito en el avance cualitativo, cuantitativo y las evidencias proporcionadas.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</si>
  <si>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de comercio interno</t>
  </si>
  <si>
    <t>DRA_19</t>
  </si>
  <si>
    <t>Planes de recolección actualizados y alineados con los  operativos:
Encuesta Mensual de Comercio
Encuesta Anual de Comercio
Precio de Venta al Público de Cigarrillos y Tabaco</t>
  </si>
  <si>
    <t>Planes de recolección de las encuestas correspondientes</t>
  </si>
  <si>
    <t>Los planes de recolección se encuentran en periodo de revisión por el equipo técnico encargado de la aprobación de los documentos, el plan de recolección de Precio de Venta al Público de Cigarrillos y Tabaco aún se encuentra en construcción y cuenta con un avance de cierre del 80%.</t>
  </si>
  <si>
    <t>PLAN DE RECOLECIÓN EMC 2023.docx
PLAN DE RECOLECIÓN EAC 2022.docx</t>
  </si>
  <si>
    <t>El plan de recolección de Precio de Venta al Público de Cigarrillos y Tabaco presenta retrasos, debido a las variaciones en la formulación de la operación que incidieron en los cambios documentales por los que pasa el proceso de producción que produjo la proyección de un 80% del total del documento para su paso a la revisión del equipo técnico. Este documento queda finalizado al iniciar el mes de agosto.</t>
  </si>
  <si>
    <t>De acuerdo al reporte de avance cuantitativo y cualitativo, la meta se cumple de manera parcial. Se recomienda que una vez se cuente con la versión final y cargada en Isolucion de los planes de recolección actualizados, esta se cargue en la carpeta de evidencias del PAI.
En cuanto a la respuesta recibida por parte de la OPLAN al informe preliminar, es importante precisar que, de acuerdo a los lineamientos de la entidad, el sistema por medio del cual los documentos son considerados como aplicables, vigentes y de adopción en su versión final, son los que se encuentren disponibles en Isolucion. En este sentido, los archivos adjuntados como soporte, no evidencian el cumplimiento de la meta, ya que son suceptibles de cambios o ajustes hasta tanto no se encuentren aprobados en este sistema.
Finalmente no se evidencia seguimiento a los avances en las metas por parte de la primera y segunda línea de defensa. Lo anterior, teniendo en cuenta que no se observó evidencia de generación de alerta temprana para el cumplimiento de la meta, ni se hicieron los ajustes correspondientes en cuanto a la fecha de finalización de la misma, teniendo en cuenta las contingencias presentadas.</t>
  </si>
  <si>
    <t>DRA_20</t>
  </si>
  <si>
    <t>Base de datos mensuales con los criterios de cobertura, calidad y oportunidad definidos en el plan de recolección de la  Encuesta Mensual de Comercio 2023</t>
  </si>
  <si>
    <t>Se realiza la entrega de los soportes de envío de las bases consolidadas al área temática de cada uno de los meses de recolección.</t>
  </si>
  <si>
    <t>Archivo en word con los registros de envío de las bases de información.</t>
  </si>
  <si>
    <t>Se realiza la recolección de las bases de información de la EMC acorde a los parámetros requeridos para la operación en los meses de abril y mayo, para junio se presenta aún en cierre pero sin novedad en la bases de información.</t>
  </si>
  <si>
    <t>BD_EMC_ENE19_JUN23_30_06_2023 ENTREGA TEMATICA3.xlsx</t>
  </si>
  <si>
    <t>Se evidencia aplicación de la recomendación en la construcción del indicador, fórmula y unidad de medida de la meta.
Se evidencia cumplimiento del avance programado.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</si>
  <si>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DRA_21</t>
  </si>
  <si>
    <t>Base de datos anual con los criterios de cobertura, calidad y oportunidad definidos en el plan de recolección de la Encuesta Anual de Comercio 2022</t>
  </si>
  <si>
    <t>Base de datos</t>
  </si>
  <si>
    <t>DRA_22</t>
  </si>
  <si>
    <t>Base de datos semestrales con los criterios de cobertura, calidad y oportunidad definidos en el plan de recolección del Precio de venta al público de Cigarrillos y Tabaco 2023</t>
  </si>
  <si>
    <t>Se realiza la entrega de la base semestral de la operación acorde a los tiempos y parámetros de calidad que fueron formulados para la misma.</t>
  </si>
  <si>
    <t>Base_Cigarrillos_Dic22_May23_con Cálculo.xlsx</t>
  </si>
  <si>
    <t>Se evidencia aplicación de la recomendación en la construcción del indicador, fórmula y unidad de medida de la meta.
Se evidencia base de datos descrita, lo cuál es coherente con el avance cualitativo y cuantitativo reportado. Sin embargo, en la misma no es posible identificar los criterios de cobertura, calidad y oportunidad descritos en la meta.
Finalmente, no se evidencia seguimiento a los avances en las metas por parte de la primera y segunda línea de defensa. Ya que en los informes de seguimiento a PAI 2023, generados por la Oficina Asesora de Planeación para el segundo trimestre, la meta se da como cumplida y no se encuentra observación de la falta de evidencia.</t>
  </si>
  <si>
    <t>Bases de datos de la temática de transporte</t>
  </si>
  <si>
    <t>DRA_23</t>
  </si>
  <si>
    <t>Plan de recolección actualizado y alineado con el operativo de la Encuesta de Transporte Urbano de Pasajeros  2023</t>
  </si>
  <si>
    <t xml:space="preserve">Para el seguimiento realizado al I semestre del 2023 la meta no reporta avance; esta proyectada para ser finalizada y presentado el reporte de cumplimiento en septiembre  2023. </t>
  </si>
  <si>
    <t>DRA_24</t>
  </si>
  <si>
    <t>Base de datos trimestral con los criterios de cobertura, calidad y oportunidad definidos en el plan de recolección de la Encuesta de Transporte Urbano de Pasajeros  2023</t>
  </si>
  <si>
    <t>Se realiza la entrega de la base clasificada por cada mes de ejecución en el primer trimestre.</t>
  </si>
  <si>
    <t>3 carpetas por mes con los archivos en excel de las bases enviadas</t>
  </si>
  <si>
    <t>Se entregó las bases de abril y mayo. Actualmente, se está cerrando la recoleción de junio. La publicación de resultados de la ETUP es trimestral</t>
  </si>
  <si>
    <t>Se evidencia aplicación de la recomendación en la construcción del indicador, fórmula y unidad de medida de la meta.
Se observa cumplimiento del avance programado para el periodo.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</si>
  <si>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Bases de datos de la temática de servicios</t>
  </si>
  <si>
    <t>DRA_25</t>
  </si>
  <si>
    <t>Planes de recolección actualizados y alineados con los operativos:
Encuesta Anual de Servicios
Encuesta Mensual de Servicios
Encuesta Mensual de Alojamiento</t>
  </si>
  <si>
    <t>*El plan de recolección de la Encuesta Anual de Servicios - EAS se encuentra en revisión por parte de los líderes de la investigación en la DRA.
*El plan de recolección de la Emcuesta Mensual de Servicios - EMS y Encuesta Mensual de Alojamiento - EMA se encuentran en revisión de pares. Este archivo se cargó en la carpeta compratida para tal fin.</t>
  </si>
  <si>
    <t>Plan de recolección EMS y EMSB.docx
Plan de recolección EMA.docx
Plan de recolección EAID.docx</t>
  </si>
  <si>
    <t>Se evidencia cumplimiento parcial de la meta, ya que están cargados los planes de recolección de la EMS, EMA; el plan de recolección de la EAS, se anexa con fecha 13 de septiembre de 2023. Se recomienda adjuntar en la carpeta compartida del reporte PAI, las versiones finales y cargadas en Isolucion, de los planes de recolección relacionados con la meta.
En cuanto a la respuesta recibida por parte de la OPLAN al informe preliminar, es importante precisar que, de acuerdo a los lineamientos de la entidad, el sistema por medio del cual los documentos son considerados como aplicables, vigentes y de adopción en su versión final, son los que se encuentren disponibles en Isolucion. En este sentido, los archivos adjuntados como soporte, no evidencian el cumplimiento de la meta, ya que son suceptibles de cambios o ajustes hasta tanto no se encuentren aprobados en este sistema.
Finalmente se evidencia seguimiento a los avances en las metas por parte de la primera y segunda línea de defensa. Para esta última, se encuentra plazmado, en los informes de seguimiento a PAI 2023, generados por la Oficina Asesora de Planeación para el primer y segundo trimestre.</t>
  </si>
  <si>
    <t>DRA_26</t>
  </si>
  <si>
    <t>Base de datos anual con los criterios de cobertura, calidad y oportunidad definidos en el plan de recolección  de la Encuesta Anual de Servicios 2022</t>
  </si>
  <si>
    <t>DRA_27</t>
  </si>
  <si>
    <t>Base de datos mensuales con los criterios de cobertura, calidad y oportunidad definidos en el plan de recolección de la Encuesta Mensual de Servicios 2023</t>
  </si>
  <si>
    <t xml:space="preserve">Se entregó las bases de abril y mayo. Actualmente, se está cerrando la recolección de junio. </t>
  </si>
  <si>
    <t>DRA_28</t>
  </si>
  <si>
    <t>Base de datos mensuales con los criterios de cobertura, calidad y oportunidad definidos en el plan de recolección de la Encuesta Mensual de Alojamiento 2023</t>
  </si>
  <si>
    <t>3 carpetas por mes con los archivos en excel de las bases enviadas por módulo de recolección</t>
  </si>
  <si>
    <t>Dirección de Metodología y Producción Estadística - DIMPE</t>
  </si>
  <si>
    <t>TEMAS ECONOMICOS</t>
  </si>
  <si>
    <t>Boletines técnicos de la temática agropecuaria</t>
  </si>
  <si>
    <t>DIMPE_1</t>
  </si>
  <si>
    <t>Operaciones estadísticas en temas económicos gestionadas y diagnosticadas para la óptima producción  de información estadística.</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</si>
  <si>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</si>
  <si>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</si>
  <si>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La Dimpe para la temática de económica en el primer cuatrimestre del año realizó  las difusión en página web de 244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</si>
  <si>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carac-herra-agropecuarias
carac-herra-ambiental
carac-herra-comercio</t>
  </si>
  <si>
    <t>Para esta meta se establecieron 4 indicadores y se propusieron 4 productos, sin embargo, al revisar las evidencias, se adjuntaron archivos en Excel y estos no son claros para poder confirmar que corresponden a:
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Se recomienda aclarar la información adjuntada en el repositorio , informar cuál es el producto esperado real y especificar cuántos cuadros, boletines y demás productos se deben realizar, en este sentido, no es claro el denomidador de los indicadores, no se evidencia cuál es el avance de los boletines, diagnósticos, cuadros producidos.</t>
  </si>
  <si>
    <t>Boletines técnicos de la temática ambiental</t>
  </si>
  <si>
    <t>Boletines técnicos de la temática comercio internacional</t>
  </si>
  <si>
    <t>Boletines técnicos temática construcción</t>
  </si>
  <si>
    <t>Boletines técnicos de la temática industria</t>
  </si>
  <si>
    <t>Boletines técnicos de la temática precios y costos</t>
  </si>
  <si>
    <t>Boletines técnicos para la temática de servicios</t>
  </si>
  <si>
    <t>Boletines técnicos de la temática tecnología e innovación</t>
  </si>
  <si>
    <t>Boletines técnicos temática transporte</t>
  </si>
  <si>
    <t>Cuadros de resultados para la temática agropecuaria</t>
  </si>
  <si>
    <t>Cuadros de resultados para la temática ambiental</t>
  </si>
  <si>
    <t>Cuadros de resultados para la temática de comercio internacional</t>
  </si>
  <si>
    <t>Cuadros de resultados para la temática de comercio interno</t>
  </si>
  <si>
    <t>Cuadros de resultados para la temática construcción</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</si>
  <si>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</si>
  <si>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</si>
  <si>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</si>
  <si>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</si>
  <si>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de transporte</t>
  </si>
  <si>
    <t>Boletines técnicos de la temática cultura</t>
  </si>
  <si>
    <t>DIMPE_2</t>
  </si>
  <si>
    <t xml:space="preserve">Operaciones estadísticas en temas sociales gestionadas y diagnosticadas para la óptima producción de información  estadística.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</si>
  <si>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</si>
  <si>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</si>
  <si>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La Dimpe para la temática de sociales en el primer cuatrimestre del año realizó las difusión en página web de 41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</si>
  <si>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carac-herra-Cali vida</t>
  </si>
  <si>
    <t>Para lameta se establecieron 4 indicadores y se propusieron 4 productos, sin embargo, al revisar las evidencias, se adjuntaron archivos en Excel, estos no son claros para poder confirmar que corresponden a:
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Se recomienda aclarar la información adjuntada en el repositorio, la recomendación es igual para  la meta económica</t>
  </si>
  <si>
    <t>Boletines técnicos de la temática educación</t>
  </si>
  <si>
    <t>Boletines técnicos de la temática gobierno</t>
  </si>
  <si>
    <t>Boletines técnicos de la temática mercado laboral</t>
  </si>
  <si>
    <t>Boletines técnicos temática de la seguridad y defensa</t>
  </si>
  <si>
    <t>Cuadros de resultados para la temática de cultura</t>
  </si>
  <si>
    <t>Cuadros de resultados temática educación</t>
  </si>
  <si>
    <t>Cuadros de resultados para la temática de gobierno</t>
  </si>
  <si>
    <t>Cuadros de resultados para la temática de mercado laboral</t>
  </si>
  <si>
    <t>Cuadros de resultados para la temática de seguridad y defensa</t>
  </si>
  <si>
    <t>DIMPE_3</t>
  </si>
  <si>
    <t xml:space="preserve">Operaciones  estadísticas con la inclusión de enfoque de género en los cuadros de resultados  </t>
  </si>
  <si>
    <t>Total OOEE con inclusión de enfoque de genero en sus cuadros de resultados / Total de OOEE susceptibles de inclusión de enfoque de género en sus cuadros de resultados * 100</t>
  </si>
  <si>
    <t>Tres (3) cuadros de resultados con inclusión de enfoque de género.</t>
  </si>
  <si>
    <t>Durante el primer cuatrimestre el Dimpe realizó la publicación de los resultados de la encuesta de calidad de vida con los resultados desagregados por sexo.</t>
  </si>
  <si>
    <t>https://www.dane.gov.co/index.php/estadisticas-por-tema/salud/calidad-de-vida-ecv/encuesta-nacional-de-calidad-de-vida-ecv-2022</t>
  </si>
  <si>
    <t>De esta meta se esperan 3 cuadros de  de resultados con inclusión de enfoque de género, al revisar las evidencias, la carpeta se encuentra vacía, no fue posible realizar la respectiva revisión, se recomienda adjuntar.</t>
  </si>
  <si>
    <t>Direcciones Territoriales - DT</t>
  </si>
  <si>
    <t>DT_1</t>
  </si>
  <si>
    <t>Acuerdos con universidades o centros culturales, para fortalecer actividades operativas de las sedes en el territorio planeados en el 2022 y formalizados en el 2023 
Un (1) convenio y/o acuerdo realizado por la Dirección Territorial Centro - Bogotá
Un (1) convenio y/o acuerdo realizado por la Dirección Territorial Centro Oriente - Bucaramanga
Un (1) convenio y/o acuerdo realizados por la Dirección Territorial Noroccidente - Medellín</t>
  </si>
  <si>
    <t xml:space="preserve">(Número de convenios y/o acuerdos realizados en el periodo)*100/ Número de convenios y/o acuerdos totales </t>
  </si>
  <si>
    <t>Convenios y/o acuerdos firmados con universidades o centros culturales</t>
  </si>
  <si>
    <t xml:space="preserve">Se realizo relacionamiento con las siguientes universidades: Universidad Nacional Abierta y a Distancia-UNAD, Universidad de Antioquía y el Observatorio Regional del Mercado del Trabajo- ORMET . Realizando las presentaciones del convenio y elaborando estudios previos preliminares. </t>
  </si>
  <si>
    <t>https://danegovco.sharepoint.com/:f:/r/sites/PlanesInstitucionales-MetasHisttricasporrea2018-2022/Documentos%20compartidos/DIRECCIONES%20TERRITORIALES/Evidencias%20Planes%20Institucionales%202023/PAI/DT_1/1.%20Trimestre?csf=1&amp;web=1&amp;e=Qc6Jzb</t>
  </si>
  <si>
    <t>DT_2</t>
  </si>
  <si>
    <t>Implementación de los mejoramientos que se han realizado en las diferentes Direcciones Territoriales como un ejercicio de unificación de procesos.</t>
  </si>
  <si>
    <t>% Avance de la implementación de las mejoras /  % total de la meta</t>
  </si>
  <si>
    <t>documento  final con un proceso implentado por territorial</t>
  </si>
  <si>
    <t xml:space="preserve">En el marco del desarrollo de la actividad concertada para la Implementación de los mejoramientos que se tienen en las Direcciones Territoriales como un ejercicio de unificación de procesos; se dio inicio a la Feria de Innovación, la cual crea la oportunidad de compartir los desarrollos de cada DT, con los GIT de las demás Territoriales, para que sean postulados, expuestos analizados, y/o seleccionados para su implementación, por los GIT donde se pretende implementar una mejora que signifique que los procesos sean más autónomos, eficaces y efectivos.
La feria de Innovación, está diseñada para ejecutarse en tres fases a saber: Preparación, Implementación y Seguimiento, lo cual se encuentra ampliamente descrito en el documento denominado Feria de Innovación – Direcciones Territoriales. 
Para el mes de abril se presenta avance del 33%, correspondiente a la fase de preparación, donde al realizar la depuración, resultan un total de 17 innovaciones inscritas, listas para avanzar a la siguiente fase. 
</t>
  </si>
  <si>
    <t>https://danegovco.sharepoint.com/:f:/r/sites/PlanesInstitucionales-MetasHisttricasporrea2018-2022/Documentos%20compartidos/DIRECCIONES%20TERRITORIALES/Evidencias%20Planes%20Institucionales%202023/PAI/DT_2/2.%20Trimestre?csf=1&amp;web=1&amp;e=ehObsb</t>
  </si>
  <si>
    <t>De acuerdo con las evidencias reportadas se evidencia que el avance cualitativo con el cuantitativo no coinciden, además de que las evidencias reportadas no se ecuentran con el nombre de los documentos que se encuentran en el repositorio de acuerdo con las especificaciones, de manera que no coinciden los archivos cargados, por lo anterior se recomienda al proceso verificar y ajustar los soportes para dar cumplimiento a la meta propuesta de acuerdo con los avances reportados.</t>
  </si>
  <si>
    <t>DT_3</t>
  </si>
  <si>
    <t>Primera fase de implementación del esquema de seguimiento de las actividades de las Direcciones Territoriales.</t>
  </si>
  <si>
    <t>% Avance de desarrollo de la implementación / % total de la meta</t>
  </si>
  <si>
    <t>Desarrollo y prueba de una fase  de las Funcionalidades del esquema de seguimiento de las actividades de las Direcciones Territoriales</t>
  </si>
  <si>
    <t>Para  dar cumplimiento a esta primera fase del esquema de seguimiento de las activiades de la DTC. se realizó un desarrollo partiendo de la parte precontractual, sistematizando todo el proceso desde la recepción de la base de inscritos a la invitación pública hasta lel alistamietno de la documentaciióm completa de la carpeta para proceder a la elaboración del contrato</t>
  </si>
  <si>
    <t>https://danegovco.sharepoint.com/:f:/r/sites/PlanesInstitucionales-MetasHisttricasporrea2018-2022/Documentos%20compartidos/DIRECCIONES%20TERRITORIALES/Evidencias%20Planes%20Institucionales%202023/PAI/DT_3/2.%20Trimestre?csf=1&amp;web=1&amp;e=jspd5g</t>
  </si>
  <si>
    <t>De acuerdo con las evidencias reportadas se encuentra que el proceso viene generando avances En el marco del desarrollo de la actividad concertada para la Implementación de los mejoramientos que se tienen en las Direcciones Territoriales como un ejercicio de unificación de procesos, documentos que se encuentran en el repositorio, sin embargo se recomienda al proceso  realizar la verificación de los  documentos o soportes que son evidencia de la meta, coincidan con el nombre de los archivos cargados en el repositorio.
Por lo anterior,  mediante el memorando número 20234500002203 emitido el 08 de septiembre de 2023 por la se informa se concibe la nueva meta en términos de la funcionalidad de la herramienta, es decir en términos de módulos.  Adicionalmente, teniendo en cuenta la disponibilidad de desarrolladores en OSIS se esta desarrollando a nivel territorial. Además de que el entregable se ajusta según la modificación de la meta, por tanto, se plantean entregables en términos modulares.  Para este período se propone un entregable del primer módulo referido a la gestión precontractual (módulo precontractual- I) con la documentación respectiva (manual)
El indicador se ajusta según la modificación de la meta, por tanto, se plantea un indicador de cumplimiento de entrega (Se cumple / No se Cumple). En consecuencia, La Oficina de Control Interno ha verificado el repositorio de evidencias dispuesto y ha confirmado la información mencionada; no obstante, aun no se encuentra ajustado el indicador de acuerdo con lo mencionado en el memorando, se recomienda que se realicen los ajustes pertinentes en el presente formato, donde se describe el indicador con los ajustes pertinentes.</t>
  </si>
  <si>
    <t>DT_4</t>
  </si>
  <si>
    <t>Operaciones Estadísticas continuas con revisión de proceso  realizada por las Direcciones Territoriales</t>
  </si>
  <si>
    <t>(Número de OOEE con revisión de procesos de producción estadística en el periodo)*100/ Número total de OOEE planeadas para auditar</t>
  </si>
  <si>
    <t>Documento de resultados de la revisión de procesos</t>
  </si>
  <si>
    <t>Para el cumplimiento de la meta: “Operaciones Estadísticas continúas con revisión de proceso realizada por las Direcciones Territoriales”, se llevaron a cabo los siguientes objetivos:
- Desarrollo de los seguimientos internos a las operaciones estadísticas continuas, en aras de verificar la ejecución de procesos, y procedimientos de la entidad.
- Identificación de fortalezas y acciones de mejora.
- Preparación de las diferentes auditorías de los SIGI que tiene el DANE programados para el año 2023.
- Se realizó seguimiento a la Encuesta Mensual De Manufactura Con Enfoque Territorial-EMMET, desde el proceso de recolección y acopio que se efectúa en las sedes de las territoriales.</t>
  </si>
  <si>
    <t>https://danegovco.sharepoint.com/:f:/r/sites/PlanesInstitucionales-MetasHisttricasporrea2018-2022/Documentos%20compartidos/DIRECCIONES%20TERRITORIALES/Evidencias%20Planes%20Institucionales%202023/PAI/DT_4/2.%20Trimestre?csf=1&amp;web=1&amp;e=SXXX0G</t>
  </si>
  <si>
    <t>De acuerdo con las evidencias reportadas en el repositorio se encontro dos carpetas denominadas DT Centroccidente y DT CentrOriente, en donde se encuentra la evidencia para el segunddo trimestre, sin embargo es importante que el proceso  realice la verificación de los  documentos o soportes que son evidencia de la meta coincidan con el nombre de los archivos cargados en el repositorio.</t>
  </si>
  <si>
    <t>FONDANE</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</si>
  <si>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</si>
  <si>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</si>
  <si>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</si>
  <si>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</si>
  <si>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</si>
  <si>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</si>
  <si>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 xml:space="preserve">Se suscribieron 3 convenios interadministrativos con:
1. DANE/FONDANE - Dirección General Marítima
2. DANE/FONDANE - Fondo Nacional del Turismo (Encuesta de Visitantes Internacionales)
3. DANE/FONDANE - Fondo Nacional del Turismo (Encuesta Mensual de Alojamiento)
4. DANE/FONDANE </t>
  </si>
  <si>
    <t xml:space="preserve">*Minuta Convenio DIMAR - DANE FONADE
*FNTC-180-2023-1_EVI
*FNTC-181-2023_EMA
</t>
  </si>
  <si>
    <t>Se evidencio para el  segundo trimestre documento pdf: Minuta Convenio DIMAR - DANE FONADE, FNTC-180-2023-1_EVI y FNTC-181-2023_EMA, dando cumplimiento con el  avance propuesto pata el seguimiento.</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</si>
  <si>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</si>
  <si>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</si>
  <si>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</si>
  <si>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</si>
  <si>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</si>
  <si>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Fueron suscritos 2 contratos para el proceso de evaluación de operaciones estadísticas de entidades del SEN:
1. Contrato DANE - Auditoria General de la República
2. Contrato DANE - INPEC</t>
  </si>
  <si>
    <t xml:space="preserve">*Contrato DANE - FONDANE-1 Contrato Auditoria
*MINUTA~1-1_Contrato INPEC
</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</si>
  <si>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</si>
  <si>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</si>
  <si>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</si>
  <si>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</si>
  <si>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</si>
  <si>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</si>
  <si>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</si>
  <si>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</si>
  <si>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</si>
  <si>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</si>
  <si>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</si>
  <si>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</si>
  <si>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</si>
  <si>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</si>
  <si>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</si>
  <si>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</si>
  <si>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</si>
  <si>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</si>
  <si>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</si>
  <si>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</si>
  <si>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</si>
  <si>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</si>
  <si>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</si>
  <si>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</si>
  <si>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</si>
  <si>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</si>
  <si>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</si>
  <si>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</si>
  <si>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Economía</t>
  </si>
  <si>
    <t>DIG</t>
  </si>
  <si>
    <t>Desarrollo Censo Economico. Nacional</t>
  </si>
  <si>
    <t>Bases de datos del marco geoestadístico nacional - DIG</t>
  </si>
  <si>
    <t>Sedes adquiridas</t>
  </si>
  <si>
    <t>Bases de datos del directorio estadístico</t>
  </si>
  <si>
    <t>C-0401-1003-28</t>
  </si>
  <si>
    <t>CENSO ECONOMICO</t>
  </si>
  <si>
    <t>Hambre Cero</t>
  </si>
  <si>
    <t>DIMPE</t>
  </si>
  <si>
    <t>Fortalecimiento de la capacidad tecnica y administrativa</t>
  </si>
  <si>
    <t>Bases de datos del marco geoestadístico nacional - CE</t>
  </si>
  <si>
    <t>Direccion</t>
  </si>
  <si>
    <t>C-0499-1003-6</t>
  </si>
  <si>
    <t>2. Plan Anual de Adquisiciones</t>
  </si>
  <si>
    <t>2. Integridad</t>
  </si>
  <si>
    <t>El cambio es con las Mujeres</t>
  </si>
  <si>
    <t>Dirección de Geoestadística - DIG</t>
  </si>
  <si>
    <t>DIRPEN</t>
  </si>
  <si>
    <t>Caracter Sociodemografico</t>
  </si>
  <si>
    <t>Servicio de educación informal para la gestión administrativa</t>
  </si>
  <si>
    <t>Documentos metodológicos - CE</t>
  </si>
  <si>
    <t>Direccion de Censos y Demografia</t>
  </si>
  <si>
    <t>C-0401-1003-20</t>
  </si>
  <si>
    <t>3. Regulación</t>
  </si>
  <si>
    <t>3. Plan Anual de Vacantes</t>
  </si>
  <si>
    <t xml:space="preserve">3. Planeación Institucional </t>
  </si>
  <si>
    <t>Economía para la Vida: Colombia Líder en la Lucha Contra el Cambio Climático</t>
  </si>
  <si>
    <t>DICE</t>
  </si>
  <si>
    <t>Cultura Estadistica</t>
  </si>
  <si>
    <t>Documentos metodológicos - DCD</t>
  </si>
  <si>
    <t>Direccion de Difusion y Cultura Estadística</t>
  </si>
  <si>
    <t>Equidad</t>
  </si>
  <si>
    <t>Planes Administrativos</t>
  </si>
  <si>
    <t>4. Plan de Previsión de Recursos Humanos</t>
  </si>
  <si>
    <t>4. Gestión presupuestal y eficiencia del gasto público.</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</si>
  <si>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</si>
  <si>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</si>
  <si>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</si>
  <si>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</si>
  <si>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</si>
  <si>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C-0401-1003-30</t>
  </si>
  <si>
    <t>Valoración de costos ambientales</t>
  </si>
  <si>
    <t>Colombia Sociedad Joven para la Vida</t>
  </si>
  <si>
    <t>SISTEMAS</t>
  </si>
  <si>
    <t>Coordinacion y Regulacion del SEN</t>
  </si>
  <si>
    <t>Boletines técnicos de la temática comercio interno</t>
  </si>
  <si>
    <t>Direccion de Geoestadistica</t>
  </si>
  <si>
    <t>C-0401-1003-21</t>
  </si>
  <si>
    <t>Plan Anticorrupción y de Atención al Ciudadano</t>
  </si>
  <si>
    <t>6. Plan Institucional de Capacitación</t>
  </si>
  <si>
    <t>6. Transparencia, acceso a la información pública y lucha contra la corrupción</t>
  </si>
  <si>
    <t>Democratización del Estado, Libertades Fundamentales y Agenda Internacional para la Vida</t>
  </si>
  <si>
    <t>DT</t>
  </si>
  <si>
    <t>Cuentas Nacionales y Macroeconomia</t>
  </si>
  <si>
    <t>Boletines técnicos de la cuenta satélite economía del cuidado</t>
  </si>
  <si>
    <t>Direccion de Regulacion, Planeacion, Estandarizacion y Normalizacion</t>
  </si>
  <si>
    <t>C-0401-1003-26</t>
  </si>
  <si>
    <t>7. Plan de Incentivos Institucionales</t>
  </si>
  <si>
    <t>7. Fortalecimiento organizacional y  simplificación de procesos</t>
  </si>
  <si>
    <t>Dejaremos Atrás la Guerra y Entraremos por Fin a una Era de Paz</t>
  </si>
  <si>
    <t>Subdireccion</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</si>
  <si>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</si>
  <si>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</si>
  <si>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</si>
  <si>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</si>
  <si>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</si>
  <si>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</si>
  <si>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</si>
  <si>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</si>
  <si>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</si>
  <si>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</si>
  <si>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Gestión Documental</t>
  </si>
  <si>
    <t>C-0499-1003-8</t>
  </si>
  <si>
    <t>Plan Nacional de Gestión del Riesgo de Desastre - PNGRD</t>
  </si>
  <si>
    <t>9. Participación ciudadana en la gestión pública</t>
  </si>
  <si>
    <t>COOP</t>
  </si>
  <si>
    <t>Mejoramiento infraestructura y equipamiento fIsico</t>
  </si>
  <si>
    <t>Boletines técnicosdel pib nacional</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</si>
  <si>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</si>
  <si>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</si>
  <si>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</si>
  <si>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</si>
  <si>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</si>
  <si>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</si>
  <si>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</si>
  <si>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</si>
  <si>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</si>
  <si>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</si>
  <si>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Boletines técnicos de la cuenta satélite de cultura bogotá</t>
  </si>
  <si>
    <t>Oficina de Cooperación Internacional</t>
  </si>
  <si>
    <t>12. Gestión de proovedores de datos</t>
  </si>
  <si>
    <t>12. Seguridad digital</t>
  </si>
  <si>
    <t>Secretaria General - GIT PQRSD</t>
  </si>
  <si>
    <t>Temas Sociales</t>
  </si>
  <si>
    <t>Oficina de Sistemas</t>
  </si>
  <si>
    <t>C-0499-1003-5</t>
  </si>
  <si>
    <t>13. Defensa jurídica</t>
  </si>
  <si>
    <t>SUBDIRECCION</t>
  </si>
  <si>
    <t>Fortalecimiento de Informacion - SEN</t>
  </si>
  <si>
    <t>Oficina Jurídica</t>
  </si>
  <si>
    <t>CENSOE</t>
  </si>
  <si>
    <t>Bases de datos de la temática de tecnología e innovación</t>
  </si>
  <si>
    <t>Secretaria General</t>
  </si>
  <si>
    <t>DIRECCION</t>
  </si>
  <si>
    <t xml:space="preserve">16. Gestión documental </t>
  </si>
  <si>
    <t>GESTIONDOC</t>
  </si>
  <si>
    <t>C-0499-1003-7</t>
  </si>
  <si>
    <t>17. Gestión de la información estadística</t>
  </si>
  <si>
    <t>18. Gestión del conocimiento y la innovación</t>
  </si>
  <si>
    <t>A-03-02-02-105-002-10</t>
  </si>
  <si>
    <t>DIRECCIONES TERRITORIALES</t>
  </si>
  <si>
    <t>Direccion de Metodologia y Produccion Estadistica</t>
  </si>
  <si>
    <t>C-0401-1003-22</t>
  </si>
  <si>
    <t>C-0401-1003-23</t>
  </si>
  <si>
    <t>C-0401-1003-3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</si>
</sst>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_ * #,##0.00_ ;_ * \-#,##0.00_ ;_ * &quot;-&quot;??_ ;_ @_ "/>
    <numFmt numFmtId="168" formatCode="dd/mm/yyyy;@"/>
    <numFmt numFmtId="169" formatCode="_-&quot;$&quot;\ * #,##0_-;\-&quot;$&quot;\ * #,##0_-;_-&quot;$&quot;\ * &quot;-&quot;??_-;_-@_-"/>
    <numFmt numFmtId="170" formatCode="_-[$$-409]* #,##0.00_ ;_-[$$-409]* \-#,##0.00\ ;_-[$$-409]* &quot;-&quot;??_ ;_-@_ "/>
    <numFmt numFmtId="171" formatCode="_-[$$-409]* #,##0_ ;_-[$$-409]* \-#,##0\ ;_-[$$-409]* &quot;-&quot;??_ ;_-@_ "/>
    <numFmt numFmtId="172" formatCode="_-[$$-240A]\ * #,##0.00_-;\-[$$-240A]\ * #,##0.00_-;_-[$$-240A]\ * &quot;-&quot;??_-;_-@_-"/>
    <numFmt numFmtId="173" formatCode="_-[$$-240A]\ * #,##0_-;\-[$$-240A]\ * #,##0_-;_-[$$-240A]\ * &quot;-&quot;??_-;_-@_-"/>
  </numFmts>
  <fonts count="8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u/>
      <sz val="12"/>
      <color theme="10"/>
      <name val="Calibri"/>
      <family val="2"/>
      <scheme val="minor"/>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sz val="12"/>
      <color rgb="FF000000"/>
      <name val="Calibri"/>
      <family val="2"/>
      <scheme val="minor"/>
    </font>
    <font>
      <b/>
      <sz val="20"/>
      <color theme="1"/>
      <name val="Calibri"/>
      <family val="2"/>
      <scheme val="minor"/>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
      <b/>
      <sz val="14"/>
      <color theme="0"/>
      <name val="Segoe UI"/>
      <family val="2"/>
    </font>
    <font>
      <b/>
      <sz val="11"/>
      <color theme="8" tint="-0.499984740745262"/>
      <name val="Segoe UI"/>
      <family val="2"/>
    </font>
    <font>
      <sz val="8"/>
      <color theme="1"/>
      <name val="Segoe UI"/>
      <family val="2"/>
    </font>
    <font>
      <b/>
      <sz val="8"/>
      <color theme="1"/>
      <name val="Segoe UI"/>
      <family val="2"/>
    </font>
    <font>
      <sz val="8"/>
      <color theme="3"/>
      <name val="Segoe UI"/>
      <family val="2"/>
    </font>
    <font>
      <sz val="9"/>
      <color rgb="FF000000"/>
      <name val="Segoe UI"/>
      <family val="2"/>
    </font>
    <font>
      <sz val="9"/>
      <color rgb="FF000000"/>
      <name val="Arial"/>
      <family val="2"/>
    </font>
    <font>
      <b/>
      <sz val="9"/>
      <color rgb="FF000000"/>
      <name val="Arial"/>
      <family val="2"/>
    </font>
    <font>
      <sz val="9"/>
      <name val="Arial"/>
      <family val="2"/>
    </font>
    <font>
      <b/>
      <sz val="9"/>
      <name val="Arial"/>
      <family val="2"/>
    </font>
    <font>
      <b/>
      <sz val="9"/>
      <color theme="1"/>
      <name val="Segoe UI"/>
      <family val="2"/>
    </font>
    <font>
      <sz val="9"/>
      <color theme="1"/>
      <name val="Segoe UI"/>
      <family val="2"/>
    </font>
    <font>
      <b/>
      <sz val="9"/>
      <color rgb="FF000000"/>
      <name val="Segoe UI"/>
      <family val="2"/>
    </font>
    <font>
      <b/>
      <sz val="9"/>
      <color rgb="FF548235"/>
      <name val="Segoe UI"/>
      <family val="2"/>
    </font>
    <font>
      <u/>
      <sz val="9"/>
      <color rgb="FF000000"/>
      <name val="Segoe UI"/>
      <family val="2"/>
    </font>
    <font>
      <u/>
      <sz val="9"/>
      <color rgb="FF0563C1"/>
      <name val="Calibri"/>
      <family val="2"/>
    </font>
    <font>
      <sz val="9"/>
      <color theme="1"/>
      <name val="Calibri"/>
      <family val="2"/>
      <scheme val="minor"/>
    </font>
    <font>
      <b/>
      <sz val="9"/>
      <color theme="8" tint="0.79998168889431442"/>
      <name val="Segoe UI"/>
      <family val="2"/>
    </font>
    <font>
      <b/>
      <sz val="8"/>
      <color rgb="FF548235"/>
      <name val="Segoe UI"/>
      <family val="2"/>
    </font>
    <font>
      <u/>
      <sz val="8"/>
      <color rgb="FF000000"/>
      <name val="Segoe UI"/>
      <family val="2"/>
    </font>
    <font>
      <b/>
      <sz val="9"/>
      <color theme="2" tint="-9.9978637043366805E-2"/>
      <name val="Segoe UI"/>
      <family val="2"/>
    </font>
    <font>
      <b/>
      <sz val="9"/>
      <color theme="2"/>
      <name val="Segoe UI"/>
      <family val="2"/>
    </font>
    <font>
      <sz val="9"/>
      <color rgb="FFBA004C"/>
      <name val="Segoe UI"/>
      <family val="2"/>
    </font>
    <font>
      <sz val="9"/>
      <color theme="3"/>
      <name val="Segoe UI"/>
      <family val="2"/>
    </font>
    <font>
      <u/>
      <sz val="9"/>
      <color theme="10"/>
      <name val="Segoe UI"/>
      <family val="2"/>
    </font>
    <font>
      <sz val="9"/>
      <color rgb="FFFF0000"/>
      <name val="Segoe UI"/>
      <family val="2"/>
    </font>
    <font>
      <sz val="8"/>
      <name val="Segoe UI"/>
      <family val="2"/>
    </font>
    <font>
      <sz val="10"/>
      <color rgb="FF000000"/>
      <name val="Calibri"/>
      <family val="2"/>
    </font>
    <font>
      <b/>
      <sz val="11"/>
      <color theme="9" tint="-0.499984740745262"/>
      <name val="Segoe UI"/>
      <family val="2"/>
    </font>
    <font>
      <b/>
      <sz val="9"/>
      <color theme="9" tint="-0.499984740745262"/>
      <name val="Segoe UI"/>
      <family val="2"/>
    </font>
    <font>
      <sz val="9"/>
      <color theme="9" tint="-0.499984740745262"/>
      <name val="Segoe UI"/>
      <family val="2"/>
    </font>
    <font>
      <u/>
      <sz val="9"/>
      <color theme="1"/>
      <name val="Segoe UI"/>
      <family val="2"/>
    </font>
    <font>
      <i/>
      <sz val="9"/>
      <color theme="1"/>
      <name val="Segoe UI"/>
      <family val="2"/>
    </font>
    <font>
      <sz val="9"/>
      <color rgb="FF000000"/>
      <name val="Segoe UI"/>
    </font>
    <font>
      <sz val="9"/>
      <color theme="1"/>
      <name val="Segoe UI"/>
    </font>
    <font>
      <b/>
      <sz val="9"/>
      <color rgb="FF000000"/>
      <name val="Segoe UI"/>
    </font>
    <font>
      <i/>
      <sz val="9"/>
      <color rgb="FF000000"/>
      <name val="Segoe UI"/>
    </font>
    <font>
      <i/>
      <u/>
      <sz val="9"/>
      <color rgb="FF000000"/>
      <name val="Segoe UI"/>
    </font>
  </fonts>
  <fills count="32">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4" tint="0.59999389629810485"/>
        <bgColor rgb="FF000000"/>
      </patternFill>
    </fill>
    <fill>
      <patternFill patternType="solid">
        <fgColor theme="8" tint="-0.249977111117893"/>
        <bgColor indexed="64"/>
      </patternFill>
    </fill>
    <fill>
      <patternFill patternType="solid">
        <fgColor theme="4" tint="0.79998168889431442"/>
        <bgColor rgb="FF000000"/>
      </patternFill>
    </fill>
    <fill>
      <patternFill patternType="solid">
        <fgColor theme="3"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A64463"/>
        <bgColor indexed="64"/>
      </patternFill>
    </fill>
    <fill>
      <patternFill patternType="solid">
        <fgColor rgb="FFD6DCE4"/>
        <bgColor rgb="FF000000"/>
      </patternFill>
    </fill>
    <fill>
      <patternFill patternType="solid">
        <fgColor rgb="FFA9D08E"/>
        <bgColor rgb="FFA9D08E"/>
      </patternFill>
    </fill>
    <fill>
      <patternFill patternType="solid">
        <fgColor rgb="FFDDEBF7"/>
        <bgColor rgb="FF000000"/>
      </patternFill>
    </fill>
    <fill>
      <patternFill patternType="solid">
        <fgColor rgb="FFFFFF00"/>
        <bgColor indexed="64"/>
      </patternFill>
    </fill>
    <fill>
      <patternFill patternType="solid">
        <fgColor theme="9" tint="-0.499984740745262"/>
        <bgColor rgb="FF000000"/>
      </patternFill>
    </fill>
    <fill>
      <patternFill patternType="solid">
        <fgColor theme="9" tint="0.59999389629810485"/>
        <bgColor rgb="FF000000"/>
      </patternFill>
    </fill>
  </fills>
  <borders count="14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
      <left/>
      <right/>
      <top/>
      <bottom style="hair">
        <color indexed="64"/>
      </bottom>
      <diagonal/>
    </border>
    <border>
      <left style="hair">
        <color indexed="64"/>
      </left>
      <right/>
      <top style="hair">
        <color indexed="64"/>
      </top>
      <bottom/>
      <diagonal/>
    </border>
    <border>
      <left style="dashed">
        <color rgb="FF808080"/>
      </left>
      <right style="dashed">
        <color rgb="FF808080"/>
      </right>
      <top/>
      <bottom/>
      <diagonal/>
    </border>
    <border>
      <left/>
      <right style="dashed">
        <color rgb="FF808080"/>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medium">
        <color rgb="FF008080"/>
      </left>
      <right style="hair">
        <color indexed="64"/>
      </right>
      <top style="hair">
        <color indexed="64"/>
      </top>
      <bottom/>
      <diagonal/>
    </border>
    <border>
      <left style="hair">
        <color indexed="64"/>
      </left>
      <right style="medium">
        <color rgb="FF008080"/>
      </right>
      <top style="hair">
        <color indexed="64"/>
      </top>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rgb="FF008080"/>
      </left>
      <right style="hair">
        <color indexed="64"/>
      </right>
      <top/>
      <bottom/>
      <diagonal/>
    </border>
    <border>
      <left/>
      <right/>
      <top style="medium">
        <color theme="0"/>
      </top>
      <bottom style="medium">
        <color theme="0"/>
      </bottom>
      <diagonal/>
    </border>
    <border>
      <left style="medium">
        <color theme="0"/>
      </left>
      <right/>
      <top style="medium">
        <color theme="0"/>
      </top>
      <bottom/>
      <diagonal/>
    </border>
    <border>
      <left style="hair">
        <color theme="1"/>
      </left>
      <right style="hair">
        <color theme="1"/>
      </right>
      <top style="hair">
        <color theme="1"/>
      </top>
      <bottom style="hair">
        <color theme="1"/>
      </bottom>
      <diagonal/>
    </border>
    <border>
      <left style="hair">
        <color auto="1"/>
      </left>
      <right/>
      <top/>
      <bottom/>
      <diagonal/>
    </border>
    <border>
      <left style="hair">
        <color theme="1"/>
      </left>
      <right style="hair">
        <color auto="1"/>
      </right>
      <top style="hair">
        <color theme="1"/>
      </top>
      <bottom/>
      <diagonal/>
    </border>
    <border>
      <left style="hair">
        <color theme="1"/>
      </left>
      <right style="hair">
        <color auto="1"/>
      </right>
      <top/>
      <bottom style="hair">
        <color theme="1"/>
      </bottom>
      <diagonal/>
    </border>
    <border>
      <left style="hair">
        <color indexed="64"/>
      </left>
      <right style="hair">
        <color auto="1"/>
      </right>
      <top style="hair">
        <color theme="1"/>
      </top>
      <bottom/>
      <diagonal/>
    </border>
    <border>
      <left style="hair">
        <color indexed="64"/>
      </left>
      <right style="hair">
        <color auto="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dotted">
        <color rgb="FF000000"/>
      </left>
      <right style="dotted">
        <color rgb="FF000000"/>
      </right>
      <top style="dotted">
        <color rgb="FF000000"/>
      </top>
      <bottom style="dotted">
        <color rgb="FF000000"/>
      </bottom>
      <diagonal/>
    </border>
    <border>
      <left style="hair">
        <color auto="1"/>
      </left>
      <right style="hair">
        <color auto="1"/>
      </right>
      <top style="dotted">
        <color rgb="FF000000"/>
      </top>
      <bottom/>
      <diagonal/>
    </border>
    <border>
      <left/>
      <right style="hair">
        <color theme="1"/>
      </right>
      <top style="hair">
        <color theme="1"/>
      </top>
      <bottom style="hair">
        <color theme="1"/>
      </bottom>
      <diagonal/>
    </border>
    <border>
      <left style="dotted">
        <color rgb="FF000000"/>
      </left>
      <right style="dotted">
        <color rgb="FF000000"/>
      </right>
      <top style="dotted">
        <color rgb="FF000000"/>
      </top>
      <bottom/>
      <diagonal/>
    </border>
    <border>
      <left style="hair">
        <color indexed="64"/>
      </left>
      <right style="dotted">
        <color rgb="FF000000"/>
      </right>
      <top style="dotted">
        <color rgb="FF000000"/>
      </top>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indexed="64"/>
      </right>
      <top/>
      <bottom style="hair">
        <color rgb="FF000000"/>
      </bottom>
      <diagonal/>
    </border>
    <border>
      <left/>
      <right style="dotted">
        <color rgb="FF000000"/>
      </right>
      <top style="dotted">
        <color rgb="FF000000"/>
      </top>
      <bottom style="dotted">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rgb="FF000000"/>
      </left>
      <right style="hair">
        <color auto="1"/>
      </right>
      <top style="hair">
        <color rgb="FF000000"/>
      </top>
      <bottom/>
      <diagonal/>
    </border>
    <border>
      <left style="dotted">
        <color rgb="FF000000"/>
      </left>
      <right style="dotted">
        <color rgb="FF000000"/>
      </right>
      <top/>
      <bottom style="dotted">
        <color rgb="FF000000"/>
      </bottom>
      <diagonal/>
    </border>
    <border>
      <left/>
      <right/>
      <top style="medium">
        <color theme="0"/>
      </top>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dotted">
        <color rgb="FF000000"/>
      </left>
      <right style="dotted">
        <color rgb="FF000000"/>
      </right>
      <top style="dotted">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dotted">
        <color rgb="FF000000"/>
      </bottom>
      <diagonal/>
    </border>
    <border>
      <left style="dotted">
        <color rgb="FF000000"/>
      </left>
      <right/>
      <top style="dotted">
        <color rgb="FF000000"/>
      </top>
      <bottom style="hair">
        <color auto="1"/>
      </bottom>
      <diagonal/>
    </border>
    <border>
      <left style="dotted">
        <color rgb="FF000000"/>
      </left>
      <right/>
      <top style="hair">
        <color auto="1"/>
      </top>
      <bottom style="dotted">
        <color rgb="FF000000"/>
      </bottom>
      <diagonal/>
    </border>
    <border>
      <left style="dotted">
        <color rgb="FF000000"/>
      </left>
      <right/>
      <top style="dotted">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top style="thin">
        <color rgb="FF000000"/>
      </top>
      <bottom style="dotted">
        <color rgb="FF000000"/>
      </bottom>
      <diagonal/>
    </border>
    <border>
      <left/>
      <right style="dotted">
        <color rgb="FF000000"/>
      </right>
      <top style="dotted">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diagonal/>
    </border>
    <border>
      <left/>
      <right style="dotted">
        <color rgb="FF000000"/>
      </right>
      <top style="thin">
        <color rgb="FF000000"/>
      </top>
      <bottom/>
      <diagonal/>
    </border>
    <border>
      <left style="dotted">
        <color rgb="FF000000"/>
      </left>
      <right/>
      <top/>
      <bottom style="thin">
        <color rgb="FF000000"/>
      </bottom>
      <diagonal/>
    </border>
    <border>
      <left/>
      <right style="dotted">
        <color rgb="FF000000"/>
      </right>
      <top style="dotted">
        <color rgb="FF000000"/>
      </top>
      <bottom/>
      <diagonal/>
    </border>
    <border>
      <left/>
      <right style="thin">
        <color rgb="FFD3D3D3"/>
      </right>
      <top style="thin">
        <color rgb="FFD3D3D3"/>
      </top>
      <bottom/>
      <diagonal/>
    </border>
    <border>
      <left/>
      <right/>
      <top style="thin">
        <color rgb="FFD3D3D3"/>
      </top>
      <bottom/>
      <diagonal/>
    </border>
    <border>
      <left/>
      <right/>
      <top style="thin">
        <color rgb="FF000000"/>
      </top>
      <bottom style="thin">
        <color rgb="FF000000"/>
      </bottom>
      <diagonal/>
    </border>
    <border>
      <left/>
      <right/>
      <top style="thin">
        <color rgb="FF000000"/>
      </top>
      <bottom/>
      <diagonal/>
    </border>
    <border>
      <left style="dashed">
        <color rgb="FF000000"/>
      </left>
      <right style="dashed">
        <color rgb="FF000000"/>
      </right>
      <top style="dashed">
        <color rgb="FF000000"/>
      </top>
      <bottom/>
      <diagonal/>
    </border>
    <border>
      <left style="dashed">
        <color rgb="FF000000"/>
      </left>
      <right style="dashed">
        <color rgb="FF000000"/>
      </right>
      <top/>
      <bottom/>
      <diagonal/>
    </border>
    <border>
      <left style="dashed">
        <color rgb="FF000000"/>
      </left>
      <right style="dashed">
        <color rgb="FF000000"/>
      </right>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style="dashed">
        <color rgb="FF000000"/>
      </right>
      <top style="dashed">
        <color rgb="FF000000"/>
      </top>
      <bottom style="dashed">
        <color rgb="FF000000"/>
      </bottom>
      <diagonal/>
    </border>
    <border>
      <left style="hair">
        <color auto="1"/>
      </left>
      <right style="hair">
        <color auto="1"/>
      </right>
      <top/>
      <bottom style="double">
        <color rgb="FF000000"/>
      </bottom>
      <diagonal/>
    </border>
    <border>
      <left style="dashed">
        <color rgb="FF000000"/>
      </left>
      <right style="dashed">
        <color rgb="FF000000"/>
      </right>
      <top style="dashed">
        <color rgb="FF000000"/>
      </top>
      <bottom style="thin">
        <color rgb="FF000000"/>
      </bottom>
      <diagonal/>
    </border>
    <border>
      <left style="dashed">
        <color rgb="FF000000"/>
      </left>
      <right style="dashed">
        <color rgb="FF000000"/>
      </right>
      <top style="thin">
        <color rgb="FF000000"/>
      </top>
      <bottom style="thin">
        <color rgb="FF000000"/>
      </bottom>
      <diagonal/>
    </border>
    <border>
      <left style="dashed">
        <color rgb="FF000000"/>
      </left>
      <right style="dashed">
        <color rgb="FF000000"/>
      </right>
      <top style="thin">
        <color rgb="FF000000"/>
      </top>
      <bottom style="dashed">
        <color rgb="FF000000"/>
      </bottom>
      <diagonal/>
    </border>
    <border>
      <left style="dashed">
        <color rgb="FF000000"/>
      </left>
      <right/>
      <top style="dashed">
        <color rgb="FF000000"/>
      </top>
      <bottom style="thin">
        <color rgb="FF000000"/>
      </bottom>
      <diagonal/>
    </border>
    <border>
      <left style="dashed">
        <color rgb="FF000000"/>
      </left>
      <right/>
      <top style="thin">
        <color rgb="FF000000"/>
      </top>
      <bottom style="thin">
        <color rgb="FF000000"/>
      </bottom>
      <diagonal/>
    </border>
    <border>
      <left/>
      <right style="dashed">
        <color rgb="FF000000"/>
      </right>
      <top style="dashed">
        <color rgb="FF000000"/>
      </top>
      <bottom style="dashed">
        <color rgb="FF000000"/>
      </bottom>
      <diagonal/>
    </border>
    <border>
      <left style="dashed">
        <color rgb="FF000000"/>
      </left>
      <right/>
      <top style="thin">
        <color rgb="FF000000"/>
      </top>
      <bottom/>
      <diagonal/>
    </border>
    <border>
      <left style="dashed">
        <color rgb="FF000000"/>
      </left>
      <right/>
      <top style="dashed">
        <color rgb="FF000000"/>
      </top>
      <bottom style="dashed">
        <color rgb="FF000000"/>
      </bottom>
      <diagonal/>
    </border>
    <border>
      <left/>
      <right style="dashed">
        <color rgb="FF000000"/>
      </right>
      <top style="dashed">
        <color rgb="FF000000"/>
      </top>
      <bottom/>
      <diagonal/>
    </border>
    <border>
      <left/>
      <right style="dashed">
        <color rgb="FF000000"/>
      </right>
      <top/>
      <bottom style="dashed">
        <color rgb="FF000000"/>
      </bottom>
      <diagonal/>
    </border>
    <border>
      <left/>
      <right/>
      <top style="dashed">
        <color rgb="FF000000"/>
      </top>
      <bottom/>
      <diagonal/>
    </border>
    <border>
      <left/>
      <right/>
      <top/>
      <bottom style="dashed">
        <color rgb="FF000000"/>
      </bottom>
      <diagonal/>
    </border>
    <border>
      <left style="dotted">
        <color rgb="FF000000"/>
      </left>
      <right style="dotted">
        <color rgb="FF000000"/>
      </right>
      <top/>
      <bottom/>
      <diagonal/>
    </border>
    <border>
      <left/>
      <right style="hair">
        <color theme="1"/>
      </right>
      <top style="hair">
        <color theme="1"/>
      </top>
      <bottom/>
      <diagonal/>
    </border>
    <border>
      <left/>
      <right style="hair">
        <color theme="1"/>
      </right>
      <top/>
      <bottom style="hair">
        <color theme="1"/>
      </bottom>
      <diagonal/>
    </border>
    <border>
      <left style="thin">
        <color rgb="FFD3D3D3"/>
      </left>
      <right style="thin">
        <color rgb="FFD3D3D3"/>
      </right>
      <top style="thin">
        <color rgb="FFD3D3D3"/>
      </top>
      <bottom/>
      <diagonal/>
    </border>
    <border>
      <left/>
      <right style="dotted">
        <color rgb="FF000000"/>
      </right>
      <top/>
      <bottom style="dotted">
        <color rgb="FF000000"/>
      </bottom>
      <diagonal/>
    </border>
    <border>
      <left style="dotted">
        <color rgb="FF000000"/>
      </left>
      <right/>
      <top/>
      <bottom style="dotted">
        <color rgb="FF000000"/>
      </bottom>
      <diagonal/>
    </border>
    <border>
      <left style="medium">
        <color rgb="FF008080"/>
      </left>
      <right/>
      <top style="hair">
        <color indexed="64"/>
      </top>
      <bottom/>
      <diagonal/>
    </border>
    <border>
      <left style="medium">
        <color rgb="FF008080"/>
      </left>
      <right/>
      <top/>
      <bottom/>
      <diagonal/>
    </border>
    <border>
      <left style="medium">
        <color rgb="FF008080"/>
      </left>
      <right/>
      <top/>
      <bottom style="hair">
        <color indexed="64"/>
      </bottom>
      <diagonal/>
    </border>
    <border>
      <left style="dotted">
        <color rgb="FF000000"/>
      </left>
      <right/>
      <top style="dotted">
        <color rgb="FF000000"/>
      </top>
      <bottom/>
      <diagonal/>
    </border>
    <border>
      <left/>
      <right/>
      <top/>
      <bottom style="thin">
        <color rgb="FF000000"/>
      </bottom>
      <diagonal/>
    </border>
    <border>
      <left/>
      <right/>
      <top style="dashed">
        <color rgb="FF808080"/>
      </top>
      <bottom style="dashed">
        <color rgb="FF808080"/>
      </bottom>
      <diagonal/>
    </border>
    <border>
      <left/>
      <right/>
      <top/>
      <bottom style="dashed">
        <color rgb="FF808080"/>
      </bottom>
      <diagonal/>
    </border>
    <border>
      <left style="dashed">
        <color rgb="FF808080"/>
      </left>
      <right style="dashed">
        <color rgb="FF808080"/>
      </right>
      <top style="dashed">
        <color rgb="FF808080"/>
      </top>
      <bottom/>
      <diagonal/>
    </border>
    <border>
      <left/>
      <right style="dashed">
        <color rgb="FF808080"/>
      </right>
      <top style="dashed">
        <color rgb="FF808080"/>
      </top>
      <bottom/>
      <diagonal/>
    </border>
    <border>
      <left/>
      <right/>
      <top style="dotted">
        <color rgb="FF000000"/>
      </top>
      <bottom style="dotted">
        <color rgb="FF000000"/>
      </bottom>
      <diagonal/>
    </border>
    <border>
      <left/>
      <right/>
      <top/>
      <bottom style="dotted">
        <color rgb="FF000000"/>
      </bottom>
      <diagonal/>
    </border>
    <border>
      <left style="hair">
        <color indexed="64"/>
      </left>
      <right style="dotted">
        <color rgb="FF000000"/>
      </right>
      <top/>
      <bottom style="dotted">
        <color rgb="FF000000"/>
      </bottom>
      <diagonal/>
    </border>
    <border>
      <left style="dotted">
        <color rgb="FF000000"/>
      </left>
      <right style="hair">
        <color indexed="64"/>
      </right>
      <top style="double">
        <color rgb="FF000000"/>
      </top>
      <bottom/>
      <diagonal/>
    </border>
    <border>
      <left style="dotted">
        <color rgb="FF000000"/>
      </left>
      <right style="hair">
        <color indexed="64"/>
      </right>
      <top/>
      <bottom style="dotted">
        <color rgb="FF000000"/>
      </bottom>
      <diagonal/>
    </border>
    <border>
      <left style="hair">
        <color auto="1"/>
      </left>
      <right style="hair">
        <color indexed="64"/>
      </right>
      <top style="dotted">
        <color rgb="FF000000"/>
      </top>
      <bottom style="thin">
        <color rgb="FFD3D3D3"/>
      </bottom>
      <diagonal/>
    </border>
    <border>
      <left style="thin">
        <color theme="0"/>
      </left>
      <right style="thin">
        <color theme="0"/>
      </right>
      <top style="thin">
        <color theme="0"/>
      </top>
      <bottom style="thin">
        <color theme="0"/>
      </bottom>
      <diagonal/>
    </border>
  </borders>
  <cellStyleXfs count="81">
    <xf numFmtId="0" fontId="0" fillId="0" borderId="0"/>
    <xf numFmtId="0" fontId="18" fillId="0" borderId="0"/>
    <xf numFmtId="9" fontId="18" fillId="0" borderId="0" applyFont="0" applyFill="0" applyBorder="0" applyAlignment="0" applyProtection="0"/>
    <xf numFmtId="167" fontId="20" fillId="0" borderId="0" applyFont="0" applyFill="0" applyBorder="0" applyAlignment="0" applyProtection="0"/>
    <xf numFmtId="165" fontId="18" fillId="0" borderId="0" applyFont="0" applyFill="0" applyBorder="0" applyAlignment="0" applyProtection="0"/>
    <xf numFmtId="0" fontId="20" fillId="0" borderId="0"/>
    <xf numFmtId="9" fontId="20" fillId="0" borderId="0" applyFont="0" applyFill="0" applyBorder="0" applyAlignment="0" applyProtection="0"/>
    <xf numFmtId="0" fontId="21" fillId="0" borderId="0" applyNumberFormat="0" applyFill="0" applyBorder="0" applyAlignment="0" applyProtection="0"/>
    <xf numFmtId="0" fontId="17" fillId="0" borderId="0"/>
    <xf numFmtId="166" fontId="17"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6" fillId="0" borderId="0"/>
    <xf numFmtId="43" fontId="1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0" fontId="13" fillId="0" borderId="0"/>
    <xf numFmtId="42" fontId="19" fillId="0" borderId="0" applyFont="0" applyFill="0" applyBorder="0" applyAlignment="0" applyProtection="0"/>
    <xf numFmtId="0" fontId="12" fillId="0" borderId="0"/>
    <xf numFmtId="0" fontId="12" fillId="0" borderId="0"/>
    <xf numFmtId="0" fontId="11" fillId="0" borderId="0"/>
    <xf numFmtId="0" fontId="11" fillId="0" borderId="0"/>
    <xf numFmtId="0" fontId="10" fillId="0" borderId="0"/>
    <xf numFmtId="0" fontId="9" fillId="0" borderId="0"/>
    <xf numFmtId="0" fontId="9" fillId="0" borderId="0"/>
    <xf numFmtId="0" fontId="8" fillId="0" borderId="0"/>
    <xf numFmtId="0" fontId="8" fillId="0" borderId="0"/>
    <xf numFmtId="0" fontId="7" fillId="0" borderId="0"/>
    <xf numFmtId="9" fontId="19" fillId="0" borderId="0" applyFont="0" applyFill="0" applyBorder="0" applyAlignment="0" applyProtection="0"/>
    <xf numFmtId="41" fontId="19"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2" fontId="1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0" fontId="5" fillId="0" borderId="0"/>
    <xf numFmtId="0" fontId="4" fillId="0" borderId="0"/>
    <xf numFmtId="0" fontId="4" fillId="0" borderId="0"/>
    <xf numFmtId="43" fontId="19" fillId="0" borderId="0" applyFont="0" applyFill="0" applyBorder="0" applyAlignment="0" applyProtection="0"/>
    <xf numFmtId="0" fontId="3" fillId="0" borderId="0"/>
    <xf numFmtId="0" fontId="3" fillId="0" borderId="0"/>
    <xf numFmtId="0" fontId="23" fillId="0" borderId="0" applyNumberFormat="0" applyFill="0" applyBorder="0" applyAlignment="0" applyProtection="0"/>
    <xf numFmtId="0" fontId="2" fillId="0" borderId="0"/>
    <xf numFmtId="0" fontId="2" fillId="0" borderId="0"/>
    <xf numFmtId="0" fontId="1" fillId="0" borderId="0"/>
    <xf numFmtId="0" fontId="1" fillId="0" borderId="0"/>
    <xf numFmtId="0" fontId="23" fillId="0" borderId="0" applyNumberFormat="0" applyFill="0" applyBorder="0" applyAlignment="0" applyProtection="0"/>
  </cellStyleXfs>
  <cellXfs count="991">
    <xf numFmtId="0" fontId="0" fillId="0" borderId="0" xfId="0"/>
    <xf numFmtId="0" fontId="0" fillId="2" borderId="0" xfId="0" applyFill="1"/>
    <xf numFmtId="0" fontId="0" fillId="4" borderId="0" xfId="0" applyFill="1"/>
    <xf numFmtId="0" fontId="0" fillId="5" borderId="0" xfId="0" applyFill="1"/>
    <xf numFmtId="0" fontId="0" fillId="0" borderId="0" xfId="0" applyAlignment="1">
      <alignment horizontal="center"/>
    </xf>
    <xf numFmtId="0" fontId="26" fillId="6" borderId="1" xfId="0" applyFont="1" applyFill="1" applyBorder="1" applyAlignment="1" applyProtection="1">
      <alignment horizontal="center" vertical="center" wrapText="1"/>
      <protection locked="0"/>
    </xf>
    <xf numFmtId="49" fontId="27" fillId="6" borderId="1" xfId="0" applyNumberFormat="1"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29" fillId="0" borderId="0" xfId="0" applyFont="1" applyAlignment="1" applyProtection="1">
      <alignment horizontal="center"/>
      <protection locked="0"/>
    </xf>
    <xf numFmtId="169" fontId="27" fillId="6" borderId="1" xfId="0" applyNumberFormat="1" applyFont="1" applyFill="1" applyBorder="1" applyAlignment="1" applyProtection="1">
      <alignment horizontal="center" vertical="center" wrapText="1"/>
      <protection locked="0"/>
    </xf>
    <xf numFmtId="49" fontId="29" fillId="0" borderId="0" xfId="0" applyNumberFormat="1" applyFont="1" applyAlignment="1" applyProtection="1">
      <alignment horizontal="center"/>
      <protection locked="0"/>
    </xf>
    <xf numFmtId="168" fontId="29" fillId="0" borderId="0" xfId="0" applyNumberFormat="1" applyFont="1" applyAlignment="1" applyProtection="1">
      <alignment horizontal="center"/>
      <protection locked="0"/>
    </xf>
    <xf numFmtId="169" fontId="28" fillId="0" borderId="0" xfId="0" applyNumberFormat="1" applyFont="1" applyAlignment="1">
      <alignment horizontal="center"/>
    </xf>
    <xf numFmtId="0" fontId="28" fillId="2" borderId="0" xfId="0" applyFont="1" applyFill="1" applyAlignment="1">
      <alignment horizontal="center"/>
    </xf>
    <xf numFmtId="0" fontId="25" fillId="3" borderId="0" xfId="34" applyFont="1" applyFill="1" applyAlignment="1">
      <alignment horizontal="center"/>
    </xf>
    <xf numFmtId="0" fontId="7" fillId="0" borderId="0" xfId="34"/>
    <xf numFmtId="0" fontId="28" fillId="0" borderId="0" xfId="0" applyFont="1"/>
    <xf numFmtId="0" fontId="30" fillId="0" borderId="0" xfId="0" applyFont="1" applyAlignment="1">
      <alignment horizontal="left" readingOrder="1"/>
    </xf>
    <xf numFmtId="0" fontId="30" fillId="0" borderId="0" xfId="0" applyFont="1" applyAlignment="1">
      <alignment horizontal="left" vertical="center" readingOrder="1"/>
    </xf>
    <xf numFmtId="0" fontId="7" fillId="0" borderId="0" xfId="34"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28" fillId="0" borderId="0" xfId="0" applyFont="1" applyAlignment="1">
      <alignment vertical="center"/>
    </xf>
    <xf numFmtId="0" fontId="27" fillId="6" borderId="1" xfId="0" applyFont="1" applyFill="1" applyBorder="1" applyAlignment="1">
      <alignment horizontal="center" vertical="center" wrapText="1"/>
    </xf>
    <xf numFmtId="0" fontId="0" fillId="5" borderId="0" xfId="0" applyFill="1" applyAlignment="1">
      <alignment vertical="center"/>
    </xf>
    <xf numFmtId="0" fontId="27" fillId="6" borderId="1" xfId="35" applyNumberFormat="1" applyFont="1" applyFill="1" applyBorder="1" applyAlignment="1" applyProtection="1">
      <alignment horizontal="center" vertical="center" wrapText="1"/>
      <protection locked="0"/>
    </xf>
    <xf numFmtId="0" fontId="27" fillId="8" borderId="1"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27" fillId="8" borderId="5" xfId="0" applyFont="1" applyFill="1" applyBorder="1" applyAlignment="1">
      <alignment horizontal="center" vertical="center" wrapText="1"/>
    </xf>
    <xf numFmtId="14" fontId="27" fillId="8" borderId="1" xfId="0" applyNumberFormat="1" applyFont="1" applyFill="1" applyBorder="1" applyAlignment="1">
      <alignment horizontal="center" vertical="center" wrapText="1"/>
    </xf>
    <xf numFmtId="14" fontId="27" fillId="8" borderId="2" xfId="0" applyNumberFormat="1" applyFont="1" applyFill="1" applyBorder="1" applyAlignment="1">
      <alignment horizontal="center" vertical="center" wrapText="1"/>
    </xf>
    <xf numFmtId="0" fontId="34" fillId="9" borderId="7" xfId="0" applyFont="1" applyFill="1" applyBorder="1" applyAlignment="1" applyProtection="1">
      <alignment horizontal="center" vertical="center" wrapText="1"/>
      <protection locked="0"/>
    </xf>
    <xf numFmtId="0" fontId="24" fillId="10" borderId="7" xfId="0" applyFont="1" applyFill="1" applyBorder="1" applyAlignment="1" applyProtection="1">
      <alignment horizontal="center" vertical="center" wrapText="1"/>
      <protection locked="0"/>
    </xf>
    <xf numFmtId="49" fontId="35" fillId="11" borderId="7" xfId="0" applyNumberFormat="1" applyFont="1" applyFill="1" applyBorder="1" applyAlignment="1" applyProtection="1">
      <alignment horizontal="center" vertical="center" wrapText="1"/>
      <protection locked="0"/>
    </xf>
    <xf numFmtId="49" fontId="24" fillId="10" borderId="7" xfId="0" applyNumberFormat="1" applyFont="1" applyFill="1" applyBorder="1" applyAlignment="1" applyProtection="1">
      <alignment horizontal="center" vertical="center" wrapText="1"/>
      <protection locked="0"/>
    </xf>
    <xf numFmtId="0" fontId="35" fillId="11" borderId="7" xfId="0" applyFont="1" applyFill="1" applyBorder="1" applyAlignment="1" applyProtection="1">
      <alignment horizontal="center" vertical="center" wrapText="1"/>
      <protection locked="0"/>
    </xf>
    <xf numFmtId="0" fontId="36" fillId="13" borderId="12" xfId="0" applyFont="1" applyFill="1" applyBorder="1" applyAlignment="1" applyProtection="1">
      <alignment horizontal="center" vertical="center" wrapText="1"/>
      <protection locked="0"/>
    </xf>
    <xf numFmtId="0" fontId="36" fillId="13" borderId="7" xfId="0" applyFont="1" applyFill="1" applyBorder="1" applyAlignment="1" applyProtection="1">
      <alignment horizontal="center" vertical="center" wrapText="1"/>
      <protection locked="0"/>
    </xf>
    <xf numFmtId="0" fontId="37" fillId="7" borderId="7" xfId="0" applyFont="1" applyFill="1" applyBorder="1" applyAlignment="1" applyProtection="1">
      <alignment horizontal="center" vertical="center" wrapText="1"/>
      <protection locked="0"/>
    </xf>
    <xf numFmtId="0" fontId="38" fillId="2" borderId="0" xfId="0" applyFont="1" applyFill="1"/>
    <xf numFmtId="0" fontId="39" fillId="9" borderId="0" xfId="0"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49" fontId="41" fillId="11" borderId="0" xfId="0" applyNumberFormat="1" applyFont="1" applyFill="1" applyAlignment="1" applyProtection="1">
      <alignment horizontal="center" vertical="center" wrapText="1"/>
      <protection locked="0"/>
    </xf>
    <xf numFmtId="49" fontId="40" fillId="10" borderId="0" xfId="0" applyNumberFormat="1" applyFont="1" applyFill="1" applyAlignment="1" applyProtection="1">
      <alignment horizontal="center" vertical="center" wrapText="1"/>
      <protection locked="0"/>
    </xf>
    <xf numFmtId="0" fontId="41" fillId="11" borderId="0" xfId="0" applyFont="1" applyFill="1" applyAlignment="1" applyProtection="1">
      <alignment horizontal="center" vertical="center" wrapText="1"/>
      <protection locked="0"/>
    </xf>
    <xf numFmtId="0" fontId="42" fillId="13" borderId="0" xfId="0" applyFont="1" applyFill="1" applyAlignment="1" applyProtection="1">
      <alignment horizontal="center" vertical="center" wrapText="1"/>
      <protection locked="0"/>
    </xf>
    <xf numFmtId="0" fontId="43" fillId="7" borderId="0" xfId="0" applyFont="1" applyFill="1" applyAlignment="1" applyProtection="1">
      <alignment horizontal="center" vertical="center" wrapText="1"/>
      <protection locked="0"/>
    </xf>
    <xf numFmtId="0" fontId="38" fillId="0" borderId="0" xfId="0" applyFont="1"/>
    <xf numFmtId="0" fontId="26" fillId="8" borderId="1" xfId="0" applyFont="1" applyFill="1" applyBorder="1" applyAlignment="1">
      <alignment horizontal="center" vertical="center" wrapText="1"/>
    </xf>
    <xf numFmtId="0" fontId="26" fillId="8" borderId="4" xfId="0" applyFont="1" applyFill="1" applyBorder="1" applyAlignment="1">
      <alignment horizontal="center" vertical="center" wrapText="1"/>
    </xf>
    <xf numFmtId="9" fontId="26" fillId="8" borderId="4" xfId="0" applyNumberFormat="1" applyFont="1" applyFill="1" applyBorder="1" applyAlignment="1">
      <alignment horizontal="center" vertical="center" wrapText="1"/>
    </xf>
    <xf numFmtId="9" fontId="26" fillId="8" borderId="3" xfId="0" applyNumberFormat="1" applyFont="1" applyFill="1" applyBorder="1" applyAlignment="1">
      <alignment vertical="center" wrapText="1"/>
    </xf>
    <xf numFmtId="0" fontId="26" fillId="8" borderId="4" xfId="0" applyFont="1" applyFill="1" applyBorder="1" applyAlignment="1">
      <alignment vertical="center" wrapText="1"/>
    </xf>
    <xf numFmtId="9" fontId="26" fillId="8" borderId="4" xfId="0" applyNumberFormat="1" applyFont="1" applyFill="1" applyBorder="1" applyAlignment="1">
      <alignment vertical="center" wrapText="1"/>
    </xf>
    <xf numFmtId="9" fontId="26" fillId="6" borderId="1" xfId="35" applyFont="1" applyFill="1" applyBorder="1" applyAlignment="1" applyProtection="1">
      <alignment horizontal="center" vertical="center" wrapText="1"/>
      <protection locked="0"/>
    </xf>
    <xf numFmtId="0" fontId="26" fillId="14" borderId="1" xfId="0" applyFont="1" applyFill="1" applyBorder="1" applyAlignment="1" applyProtection="1">
      <alignment horizontal="center" vertical="center" wrapText="1"/>
      <protection locked="0"/>
    </xf>
    <xf numFmtId="0" fontId="27" fillId="14" borderId="1" xfId="0" applyFont="1" applyFill="1" applyBorder="1" applyAlignment="1" applyProtection="1">
      <alignment horizontal="center" vertical="center" wrapText="1"/>
      <protection locked="0"/>
    </xf>
    <xf numFmtId="49" fontId="27" fillId="14" borderId="1" xfId="0" applyNumberFormat="1" applyFont="1" applyFill="1" applyBorder="1" applyAlignment="1" applyProtection="1">
      <alignment horizontal="center" vertical="center" wrapText="1"/>
      <protection locked="0"/>
    </xf>
    <xf numFmtId="169" fontId="27" fillId="14" borderId="1" xfId="0" applyNumberFormat="1"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26" fillId="15" borderId="4" xfId="0" applyFont="1" applyFill="1" applyBorder="1" applyAlignment="1">
      <alignment horizontal="center" vertical="center" wrapText="1"/>
    </xf>
    <xf numFmtId="0" fontId="26" fillId="14" borderId="4" xfId="0" applyFont="1" applyFill="1" applyBorder="1" applyAlignment="1">
      <alignment horizontal="center" vertical="center" wrapText="1"/>
    </xf>
    <xf numFmtId="0" fontId="27" fillId="14" borderId="2" xfId="0" applyFont="1" applyFill="1" applyBorder="1" applyAlignment="1">
      <alignment horizontal="center" vertical="center" wrapText="1"/>
    </xf>
    <xf numFmtId="49" fontId="27" fillId="14" borderId="13" xfId="0" applyNumberFormat="1" applyFont="1" applyFill="1" applyBorder="1" applyAlignment="1" applyProtection="1">
      <alignment horizontal="center" vertical="center" wrapText="1"/>
      <protection locked="0"/>
    </xf>
    <xf numFmtId="0" fontId="27" fillId="14" borderId="19" xfId="0" applyFont="1" applyFill="1" applyBorder="1" applyAlignment="1">
      <alignment horizontal="center" vertical="center"/>
    </xf>
    <xf numFmtId="0" fontId="26" fillId="14" borderId="5" xfId="0" applyFont="1" applyFill="1" applyBorder="1" applyAlignment="1" applyProtection="1">
      <alignment horizontal="center" vertical="center" wrapText="1"/>
      <protection locked="0"/>
    </xf>
    <xf numFmtId="0" fontId="27" fillId="14" borderId="5" xfId="0" applyFont="1" applyFill="1" applyBorder="1" applyAlignment="1" applyProtection="1">
      <alignment horizontal="center" vertical="center" wrapText="1"/>
      <protection locked="0"/>
    </xf>
    <xf numFmtId="0" fontId="26" fillId="16" borderId="1" xfId="0" applyFont="1" applyFill="1" applyBorder="1" applyAlignment="1" applyProtection="1">
      <alignment horizontal="center" vertical="center" wrapText="1"/>
      <protection locked="0"/>
    </xf>
    <xf numFmtId="9" fontId="26" fillId="16" borderId="1" xfId="0" applyNumberFormat="1" applyFont="1" applyFill="1" applyBorder="1" applyAlignment="1" applyProtection="1">
      <alignment horizontal="center" vertical="center" wrapText="1"/>
      <protection locked="0"/>
    </xf>
    <xf numFmtId="1" fontId="26" fillId="16" borderId="1" xfId="0" applyNumberFormat="1" applyFont="1" applyFill="1" applyBorder="1" applyAlignment="1" applyProtection="1">
      <alignment horizontal="center" vertical="center" wrapText="1"/>
      <protection locked="0"/>
    </xf>
    <xf numFmtId="9" fontId="26" fillId="13" borderId="1" xfId="0" applyNumberFormat="1" applyFont="1" applyFill="1" applyBorder="1" applyAlignment="1">
      <alignment horizontal="center" vertical="center" wrapText="1"/>
    </xf>
    <xf numFmtId="9" fontId="26" fillId="13" borderId="3" xfId="0" applyNumberFormat="1" applyFont="1" applyFill="1" applyBorder="1" applyAlignment="1">
      <alignment horizontal="center" vertical="center" wrapText="1"/>
    </xf>
    <xf numFmtId="9" fontId="26" fillId="13" borderId="4" xfId="0" applyNumberFormat="1" applyFont="1" applyFill="1" applyBorder="1" applyAlignment="1">
      <alignment horizontal="center" vertical="center" wrapText="1"/>
    </xf>
    <xf numFmtId="9" fontId="26" fillId="16" borderId="1" xfId="35" applyFont="1" applyFill="1" applyBorder="1" applyAlignment="1" applyProtection="1">
      <alignment horizontal="center" vertical="center" wrapText="1"/>
      <protection locked="0"/>
    </xf>
    <xf numFmtId="9" fontId="26" fillId="16" borderId="1" xfId="36" applyNumberFormat="1" applyFont="1" applyFill="1" applyBorder="1" applyAlignment="1" applyProtection="1">
      <alignment horizontal="center" vertical="center" wrapText="1"/>
      <protection locked="0"/>
    </xf>
    <xf numFmtId="1" fontId="26" fillId="16" borderId="13" xfId="0" applyNumberFormat="1" applyFont="1" applyFill="1" applyBorder="1" applyAlignment="1" applyProtection="1">
      <alignment horizontal="center" vertical="center" wrapText="1"/>
      <protection locked="0"/>
    </xf>
    <xf numFmtId="9" fontId="26" fillId="16" borderId="13" xfId="0" applyNumberFormat="1" applyFont="1" applyFill="1" applyBorder="1" applyAlignment="1" applyProtection="1">
      <alignment horizontal="center" vertical="center" wrapText="1"/>
      <protection locked="0"/>
    </xf>
    <xf numFmtId="1" fontId="26" fillId="16" borderId="1" xfId="35" applyNumberFormat="1" applyFont="1" applyFill="1" applyBorder="1" applyAlignment="1" applyProtection="1">
      <alignment horizontal="center" vertical="center" wrapText="1"/>
      <protection locked="0"/>
    </xf>
    <xf numFmtId="9" fontId="26" fillId="13" borderId="2" xfId="0" applyNumberFormat="1"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3" borderId="1" xfId="0" applyFont="1" applyFill="1" applyBorder="1" applyAlignment="1">
      <alignment horizontal="center" vertical="center" wrapText="1"/>
    </xf>
    <xf numFmtId="9" fontId="26" fillId="13" borderId="3" xfId="0" applyNumberFormat="1" applyFont="1" applyFill="1" applyBorder="1" applyAlignment="1">
      <alignment vertical="center" wrapText="1"/>
    </xf>
    <xf numFmtId="0" fontId="26" fillId="13" borderId="4" xfId="0" applyFont="1" applyFill="1" applyBorder="1" applyAlignment="1">
      <alignment vertical="center" wrapText="1"/>
    </xf>
    <xf numFmtId="9" fontId="26" fillId="13" borderId="4" xfId="0" applyNumberFormat="1" applyFont="1" applyFill="1" applyBorder="1" applyAlignment="1">
      <alignment vertical="center" wrapText="1"/>
    </xf>
    <xf numFmtId="0" fontId="26" fillId="6" borderId="5" xfId="0"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49" fontId="27" fillId="6" borderId="5" xfId="0" applyNumberFormat="1" applyFont="1" applyFill="1" applyBorder="1" applyAlignment="1" applyProtection="1">
      <alignment horizontal="center" vertical="center" wrapText="1"/>
      <protection locked="0"/>
    </xf>
    <xf numFmtId="49" fontId="27" fillId="6" borderId="13" xfId="0" applyNumberFormat="1" applyFont="1" applyFill="1" applyBorder="1" applyAlignment="1" applyProtection="1">
      <alignment horizontal="center" vertical="center" wrapText="1"/>
      <protection locked="0"/>
    </xf>
    <xf numFmtId="9" fontId="26" fillId="13" borderId="2" xfId="35" applyFont="1" applyFill="1" applyBorder="1" applyAlignment="1">
      <alignment horizontal="center" vertical="center" wrapText="1"/>
    </xf>
    <xf numFmtId="9" fontId="26" fillId="15" borderId="4" xfId="35" applyFont="1" applyFill="1" applyBorder="1" applyAlignment="1">
      <alignment horizontal="center" vertical="center" wrapText="1"/>
    </xf>
    <xf numFmtId="9" fontId="26" fillId="13" borderId="1" xfId="35" applyFont="1" applyFill="1" applyBorder="1" applyAlignment="1">
      <alignment horizontal="center" vertical="center" wrapText="1"/>
    </xf>
    <xf numFmtId="9" fontId="26" fillId="8" borderId="1" xfId="35" applyFont="1" applyFill="1" applyBorder="1" applyAlignment="1">
      <alignment horizontal="center" vertical="center" wrapText="1"/>
    </xf>
    <xf numFmtId="9" fontId="26" fillId="13" borderId="3" xfId="35" applyFont="1" applyFill="1" applyBorder="1" applyAlignment="1">
      <alignment vertical="center" wrapText="1"/>
    </xf>
    <xf numFmtId="9" fontId="26" fillId="8" borderId="3" xfId="35" applyFont="1" applyFill="1" applyBorder="1" applyAlignment="1">
      <alignment vertical="center" wrapText="1"/>
    </xf>
    <xf numFmtId="0" fontId="27" fillId="6" borderId="30" xfId="0" applyFont="1" applyFill="1" applyBorder="1" applyAlignment="1" applyProtection="1">
      <alignment horizontal="center" vertical="center" wrapText="1"/>
      <protection locked="0"/>
    </xf>
    <xf numFmtId="49" fontId="27" fillId="14" borderId="3" xfId="0" applyNumberFormat="1" applyFont="1" applyFill="1" applyBorder="1" applyAlignment="1" applyProtection="1">
      <alignment horizontal="center" vertical="center" wrapText="1"/>
      <protection locked="0"/>
    </xf>
    <xf numFmtId="49" fontId="27" fillId="6" borderId="3" xfId="0" applyNumberFormat="1" applyFont="1" applyFill="1" applyBorder="1" applyAlignment="1" applyProtection="1">
      <alignment horizontal="center" vertical="center" wrapText="1"/>
      <protection locked="0"/>
    </xf>
    <xf numFmtId="0" fontId="26" fillId="8" borderId="3" xfId="0" applyFont="1" applyFill="1" applyBorder="1" applyAlignment="1">
      <alignment horizontal="center" vertical="center" wrapText="1"/>
    </xf>
    <xf numFmtId="0" fontId="26" fillId="15" borderId="20" xfId="0" applyFont="1" applyFill="1" applyBorder="1" applyAlignment="1">
      <alignment horizontal="center" vertical="center" wrapText="1"/>
    </xf>
    <xf numFmtId="0" fontId="26" fillId="15" borderId="21" xfId="0" applyFont="1" applyFill="1" applyBorder="1" applyAlignment="1">
      <alignment horizontal="center" vertical="center" wrapText="1"/>
    </xf>
    <xf numFmtId="0" fontId="26" fillId="15" borderId="23" xfId="0" applyFont="1" applyFill="1" applyBorder="1" applyAlignment="1">
      <alignment horizontal="center" vertical="center" wrapText="1"/>
    </xf>
    <xf numFmtId="0" fontId="26" fillId="15" borderId="22" xfId="0" applyFont="1" applyFill="1" applyBorder="1" applyAlignment="1">
      <alignment horizontal="center" vertical="center" wrapText="1"/>
    </xf>
    <xf numFmtId="9" fontId="26" fillId="15" borderId="4" xfId="0" applyNumberFormat="1" applyFont="1" applyFill="1" applyBorder="1" applyAlignment="1">
      <alignment horizontal="center" vertical="center" wrapText="1"/>
    </xf>
    <xf numFmtId="9" fontId="26" fillId="15" borderId="23" xfId="0" applyNumberFormat="1" applyFont="1" applyFill="1" applyBorder="1" applyAlignment="1">
      <alignment horizontal="center" vertical="center" wrapText="1"/>
    </xf>
    <xf numFmtId="0" fontId="26" fillId="7" borderId="4" xfId="0" applyFont="1" applyFill="1" applyBorder="1" applyAlignment="1">
      <alignment horizontal="center" vertical="center" wrapText="1"/>
    </xf>
    <xf numFmtId="9" fontId="26" fillId="7" borderId="4" xfId="0" applyNumberFormat="1" applyFont="1" applyFill="1" applyBorder="1" applyAlignment="1">
      <alignment horizontal="center" vertical="center" wrapText="1"/>
    </xf>
    <xf numFmtId="14" fontId="27" fillId="8" borderId="29" xfId="0" applyNumberFormat="1" applyFont="1" applyFill="1" applyBorder="1" applyAlignment="1">
      <alignment horizontal="center" vertical="center" wrapText="1"/>
    </xf>
    <xf numFmtId="169" fontId="27" fillId="15" borderId="3" xfId="0" applyNumberFormat="1" applyFont="1" applyFill="1" applyBorder="1" applyAlignment="1">
      <alignment horizontal="center" vertical="center" wrapText="1"/>
    </xf>
    <xf numFmtId="169" fontId="27" fillId="7" borderId="3" xfId="0" applyNumberFormat="1"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26" fillId="14" borderId="23" xfId="0" applyFont="1" applyFill="1" applyBorder="1" applyAlignment="1">
      <alignment horizontal="center" vertical="center" wrapText="1"/>
    </xf>
    <xf numFmtId="9" fontId="26" fillId="15" borderId="23" xfId="35" applyFont="1" applyFill="1" applyBorder="1" applyAlignment="1">
      <alignment horizontal="center" vertical="center" wrapText="1"/>
    </xf>
    <xf numFmtId="0" fontId="26" fillId="8" borderId="15" xfId="0" applyFont="1" applyFill="1" applyBorder="1" applyAlignment="1">
      <alignment horizontal="center" vertical="center" wrapText="1"/>
    </xf>
    <xf numFmtId="9" fontId="26" fillId="8" borderId="15" xfId="35" applyFont="1" applyFill="1" applyBorder="1" applyAlignment="1">
      <alignment horizontal="center" vertical="center" wrapText="1"/>
    </xf>
    <xf numFmtId="0" fontId="26" fillId="8" borderId="23" xfId="0" applyFont="1" applyFill="1" applyBorder="1" applyAlignment="1">
      <alignment horizontal="center" vertical="center" wrapText="1"/>
    </xf>
    <xf numFmtId="0" fontId="26" fillId="8" borderId="21" xfId="0" applyFont="1" applyFill="1" applyBorder="1" applyAlignment="1">
      <alignment horizontal="center" vertical="center" wrapText="1"/>
    </xf>
    <xf numFmtId="9" fontId="26" fillId="7" borderId="23" xfId="0" applyNumberFormat="1" applyFont="1" applyFill="1" applyBorder="1" applyAlignment="1">
      <alignment horizontal="center" vertical="center" wrapText="1"/>
    </xf>
    <xf numFmtId="9" fontId="26" fillId="8" borderId="21" xfId="0" applyNumberFormat="1" applyFont="1" applyFill="1" applyBorder="1" applyAlignment="1">
      <alignment horizontal="center" vertical="center" wrapText="1"/>
    </xf>
    <xf numFmtId="9" fontId="26" fillId="8" borderId="23" xfId="0" applyNumberFormat="1" applyFont="1" applyFill="1" applyBorder="1" applyAlignment="1">
      <alignment horizontal="center" vertical="center" wrapText="1"/>
    </xf>
    <xf numFmtId="49" fontId="27" fillId="14" borderId="0" xfId="0" applyNumberFormat="1" applyFont="1" applyFill="1" applyAlignment="1" applyProtection="1">
      <alignment horizontal="center" vertical="center" wrapText="1"/>
      <protection locked="0"/>
    </xf>
    <xf numFmtId="49" fontId="27" fillId="17" borderId="5" xfId="0" applyNumberFormat="1" applyFont="1" applyFill="1" applyBorder="1" applyAlignment="1" applyProtection="1">
      <alignment horizontal="center" vertical="center" wrapText="1"/>
      <protection locked="0"/>
    </xf>
    <xf numFmtId="0" fontId="27" fillId="17" borderId="1" xfId="0" applyFont="1" applyFill="1" applyBorder="1" applyAlignment="1" applyProtection="1">
      <alignment horizontal="center" vertical="center" wrapText="1"/>
      <protection locked="0"/>
    </xf>
    <xf numFmtId="169" fontId="27" fillId="18" borderId="3" xfId="0" applyNumberFormat="1" applyFont="1" applyFill="1" applyBorder="1" applyAlignment="1">
      <alignment horizontal="center" vertical="center" wrapText="1"/>
    </xf>
    <xf numFmtId="169" fontId="27" fillId="17" borderId="1" xfId="0" applyNumberFormat="1" applyFont="1" applyFill="1" applyBorder="1" applyAlignment="1" applyProtection="1">
      <alignment horizontal="center" vertical="center" wrapText="1"/>
      <protection locked="0"/>
    </xf>
    <xf numFmtId="169" fontId="27" fillId="7" borderId="1" xfId="0" applyNumberFormat="1" applyFont="1" applyFill="1" applyBorder="1" applyAlignment="1">
      <alignment horizontal="center" vertical="center" wrapText="1"/>
    </xf>
    <xf numFmtId="169" fontId="27" fillId="18" borderId="1" xfId="0" applyNumberFormat="1" applyFont="1" applyFill="1" applyBorder="1" applyAlignment="1">
      <alignment horizontal="center" vertical="center" wrapText="1"/>
    </xf>
    <xf numFmtId="49" fontId="27" fillId="14" borderId="33" xfId="0" applyNumberFormat="1" applyFont="1" applyFill="1" applyBorder="1" applyAlignment="1" applyProtection="1">
      <alignment horizontal="center" vertical="center" wrapText="1"/>
      <protection locked="0"/>
    </xf>
    <xf numFmtId="49" fontId="27" fillId="17" borderId="1" xfId="0" applyNumberFormat="1" applyFont="1" applyFill="1" applyBorder="1" applyAlignment="1" applyProtection="1">
      <alignment horizontal="center" vertical="center" wrapText="1"/>
      <protection locked="0"/>
    </xf>
    <xf numFmtId="0" fontId="26" fillId="13" borderId="16" xfId="0" applyFont="1" applyFill="1" applyBorder="1" applyAlignment="1">
      <alignment horizontal="center" vertical="center" wrapText="1"/>
    </xf>
    <xf numFmtId="0" fontId="27" fillId="14" borderId="16" xfId="0" applyFont="1" applyFill="1" applyBorder="1" applyAlignment="1">
      <alignment horizontal="center" vertical="center" wrapText="1"/>
    </xf>
    <xf numFmtId="0" fontId="27" fillId="14" borderId="17" xfId="0" applyFont="1" applyFill="1" applyBorder="1" applyAlignment="1">
      <alignment horizontal="center" vertical="center" wrapText="1"/>
    </xf>
    <xf numFmtId="0" fontId="26" fillId="13" borderId="18" xfId="0" applyFont="1" applyFill="1" applyBorder="1" applyAlignment="1">
      <alignment horizontal="center" vertical="center" wrapText="1"/>
    </xf>
    <xf numFmtId="0" fontId="27" fillId="14" borderId="18" xfId="0" applyFont="1" applyFill="1" applyBorder="1" applyAlignment="1">
      <alignment horizontal="center" vertical="center" wrapText="1"/>
    </xf>
    <xf numFmtId="0" fontId="27" fillId="14" borderId="19" xfId="0" applyFont="1" applyFill="1" applyBorder="1" applyAlignment="1">
      <alignment horizontal="center" vertical="center" wrapText="1"/>
    </xf>
    <xf numFmtId="9" fontId="26" fillId="13" borderId="18" xfId="0" applyNumberFormat="1" applyFont="1" applyFill="1" applyBorder="1" applyAlignment="1">
      <alignment horizontal="center" vertical="center" wrapText="1"/>
    </xf>
    <xf numFmtId="1" fontId="26" fillId="13" borderId="18" xfId="0" applyNumberFormat="1" applyFont="1" applyFill="1" applyBorder="1" applyAlignment="1">
      <alignment horizontal="center" vertical="center" wrapText="1"/>
    </xf>
    <xf numFmtId="0" fontId="26" fillId="13" borderId="31" xfId="0" applyFont="1" applyFill="1" applyBorder="1" applyAlignment="1">
      <alignment horizontal="center" vertical="center" wrapText="1"/>
    </xf>
    <xf numFmtId="0" fontId="27" fillId="14" borderId="31" xfId="0" applyFont="1" applyFill="1" applyBorder="1" applyAlignment="1">
      <alignment horizontal="center" vertical="center" wrapText="1"/>
    </xf>
    <xf numFmtId="0" fontId="27" fillId="14" borderId="32" xfId="0" applyFont="1" applyFill="1" applyBorder="1" applyAlignment="1">
      <alignment horizontal="center" vertical="center" wrapText="1"/>
    </xf>
    <xf numFmtId="1" fontId="26" fillId="13" borderId="1" xfId="0" applyNumberFormat="1" applyFont="1" applyFill="1" applyBorder="1" applyAlignment="1">
      <alignment horizontal="center" vertical="center" wrapText="1"/>
    </xf>
    <xf numFmtId="14" fontId="27" fillId="14" borderId="1" xfId="0" applyNumberFormat="1" applyFont="1" applyFill="1" applyBorder="1" applyAlignment="1">
      <alignment horizontal="center" vertical="center" wrapText="1"/>
    </xf>
    <xf numFmtId="14" fontId="27" fillId="14" borderId="34" xfId="0" applyNumberFormat="1" applyFont="1" applyFill="1" applyBorder="1" applyAlignment="1">
      <alignment horizontal="center" vertical="center" wrapText="1"/>
    </xf>
    <xf numFmtId="14" fontId="27" fillId="14" borderId="2" xfId="0" applyNumberFormat="1" applyFont="1" applyFill="1" applyBorder="1" applyAlignment="1">
      <alignment horizontal="center" vertical="center" wrapText="1"/>
    </xf>
    <xf numFmtId="14" fontId="27" fillId="14" borderId="29" xfId="0" applyNumberFormat="1" applyFont="1" applyFill="1" applyBorder="1" applyAlignment="1">
      <alignment horizontal="center" vertical="center" wrapText="1"/>
    </xf>
    <xf numFmtId="14" fontId="27" fillId="8" borderId="34" xfId="0" applyNumberFormat="1" applyFont="1" applyFill="1" applyBorder="1" applyAlignment="1">
      <alignment horizontal="center" vertical="center" wrapText="1"/>
    </xf>
    <xf numFmtId="14" fontId="27" fillId="8" borderId="4" xfId="0" applyNumberFormat="1" applyFont="1" applyFill="1" applyBorder="1" applyAlignment="1">
      <alignment horizontal="center" vertical="center" wrapText="1"/>
    </xf>
    <xf numFmtId="14" fontId="27" fillId="8" borderId="35" xfId="0" applyNumberFormat="1" applyFont="1" applyFill="1" applyBorder="1" applyAlignment="1">
      <alignment horizontal="center" vertical="center" wrapText="1"/>
    </xf>
    <xf numFmtId="168" fontId="29" fillId="0" borderId="0" xfId="0" applyNumberFormat="1" applyFont="1" applyAlignment="1" applyProtection="1">
      <alignment horizontal="center" vertical="center"/>
      <protection locked="0"/>
    </xf>
    <xf numFmtId="0" fontId="27" fillId="17" borderId="2" xfId="0" applyFont="1" applyFill="1" applyBorder="1" applyAlignment="1">
      <alignment horizontal="center" vertical="center" wrapText="1"/>
    </xf>
    <xf numFmtId="0" fontId="27" fillId="17" borderId="1" xfId="0" applyFont="1" applyFill="1" applyBorder="1" applyAlignment="1">
      <alignment horizontal="center" vertical="center" wrapText="1"/>
    </xf>
    <xf numFmtId="0" fontId="27" fillId="17" borderId="3" xfId="0" applyFont="1" applyFill="1" applyBorder="1" applyAlignment="1">
      <alignment horizontal="center" vertical="center" wrapText="1"/>
    </xf>
    <xf numFmtId="14" fontId="27" fillId="17" borderId="1" xfId="0" applyNumberFormat="1" applyFont="1" applyFill="1" applyBorder="1" applyAlignment="1">
      <alignment horizontal="center" vertical="center" wrapText="1"/>
    </xf>
    <xf numFmtId="14" fontId="27" fillId="17" borderId="34" xfId="0" applyNumberFormat="1" applyFont="1" applyFill="1" applyBorder="1" applyAlignment="1">
      <alignment horizontal="center" vertical="center" wrapText="1"/>
    </xf>
    <xf numFmtId="0" fontId="27" fillId="17" borderId="4" xfId="0" applyFont="1" applyFill="1" applyBorder="1" applyAlignment="1">
      <alignment horizontal="center" vertical="center" wrapText="1"/>
    </xf>
    <xf numFmtId="14" fontId="27" fillId="17" borderId="2" xfId="0" applyNumberFormat="1" applyFont="1" applyFill="1" applyBorder="1" applyAlignment="1">
      <alignment horizontal="center" vertical="center" wrapText="1"/>
    </xf>
    <xf numFmtId="14" fontId="27" fillId="17" borderId="29" xfId="0" applyNumberFormat="1" applyFont="1" applyFill="1" applyBorder="1" applyAlignment="1">
      <alignment horizontal="center" vertical="center" wrapText="1"/>
    </xf>
    <xf numFmtId="0" fontId="26" fillId="17" borderId="1" xfId="0" applyFont="1" applyFill="1" applyBorder="1" applyAlignment="1" applyProtection="1">
      <alignment horizontal="center" vertical="center" wrapText="1"/>
      <protection locked="0"/>
    </xf>
    <xf numFmtId="9" fontId="26" fillId="6" borderId="48" xfId="35" applyFont="1" applyFill="1" applyBorder="1" applyAlignment="1" applyProtection="1">
      <alignment horizontal="center" vertical="center" wrapText="1"/>
      <protection locked="0"/>
    </xf>
    <xf numFmtId="0" fontId="45" fillId="19" borderId="8" xfId="0" applyFont="1" applyFill="1" applyBorder="1" applyAlignment="1" applyProtection="1">
      <alignment horizontal="center" vertical="center" wrapText="1"/>
      <protection locked="0"/>
    </xf>
    <xf numFmtId="0" fontId="46" fillId="0" borderId="1" xfId="0" applyFont="1" applyBorder="1" applyAlignment="1">
      <alignment horizontal="center" vertical="center"/>
    </xf>
    <xf numFmtId="0" fontId="47" fillId="0" borderId="1" xfId="0" applyFont="1" applyBorder="1" applyAlignment="1">
      <alignment horizontal="center" vertical="center"/>
    </xf>
    <xf numFmtId="44" fontId="46" fillId="0" borderId="1" xfId="68" applyFont="1" applyBorder="1" applyAlignment="1">
      <alignment vertical="center"/>
    </xf>
    <xf numFmtId="0" fontId="46" fillId="0" borderId="2" xfId="0" applyFont="1" applyBorder="1" applyAlignment="1">
      <alignment horizontal="center" vertical="center"/>
    </xf>
    <xf numFmtId="9" fontId="46" fillId="0" borderId="1" xfId="0" applyNumberFormat="1" applyFont="1" applyBorder="1" applyAlignment="1">
      <alignment horizontal="center" vertical="center"/>
    </xf>
    <xf numFmtId="0" fontId="46" fillId="0" borderId="52" xfId="0" applyFont="1" applyBorder="1" applyAlignment="1">
      <alignment horizontal="center" vertical="center"/>
    </xf>
    <xf numFmtId="0" fontId="48" fillId="21" borderId="51" xfId="0" applyFont="1" applyFill="1" applyBorder="1" applyAlignment="1" applyProtection="1">
      <alignment horizontal="center" vertical="center" wrapText="1"/>
      <protection locked="0"/>
    </xf>
    <xf numFmtId="0" fontId="26" fillId="16" borderId="5" xfId="0" applyFont="1" applyFill="1" applyBorder="1" applyAlignment="1" applyProtection="1">
      <alignment horizontal="center" vertical="center" wrapText="1"/>
      <protection locked="0"/>
    </xf>
    <xf numFmtId="9" fontId="47" fillId="22" borderId="52" xfId="35" applyFont="1" applyFill="1" applyBorder="1" applyAlignment="1">
      <alignment horizontal="center" vertical="center" wrapText="1"/>
    </xf>
    <xf numFmtId="1" fontId="47" fillId="22" borderId="1" xfId="72" applyNumberFormat="1" applyFont="1" applyFill="1" applyBorder="1" applyAlignment="1">
      <alignment horizontal="center" vertical="center"/>
    </xf>
    <xf numFmtId="9" fontId="47" fillId="22" borderId="1" xfId="35" applyFont="1" applyFill="1" applyBorder="1" applyAlignment="1">
      <alignment horizontal="center" vertical="center"/>
    </xf>
    <xf numFmtId="1" fontId="47" fillId="22" borderId="1" xfId="35" applyNumberFormat="1" applyFont="1" applyFill="1" applyBorder="1" applyAlignment="1">
      <alignment horizontal="center" vertical="center"/>
    </xf>
    <xf numFmtId="0" fontId="46" fillId="0" borderId="1" xfId="0" applyFont="1" applyBorder="1" applyAlignment="1">
      <alignment horizontal="center" vertical="center" wrapText="1"/>
    </xf>
    <xf numFmtId="0" fontId="46" fillId="0" borderId="1" xfId="0" applyFont="1" applyBorder="1" applyAlignment="1">
      <alignment horizontal="left" vertical="center" wrapText="1"/>
    </xf>
    <xf numFmtId="170" fontId="46" fillId="0" borderId="1" xfId="68" applyNumberFormat="1" applyFont="1" applyBorder="1" applyAlignment="1">
      <alignment vertical="center"/>
    </xf>
    <xf numFmtId="0" fontId="32" fillId="0" borderId="3" xfId="0" applyFont="1" applyBorder="1" applyAlignment="1">
      <alignment horizontal="center" vertical="center" wrapText="1"/>
    </xf>
    <xf numFmtId="0" fontId="32" fillId="0" borderId="3" xfId="0" applyFont="1" applyBorder="1" applyAlignment="1">
      <alignment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wrapText="1"/>
    </xf>
    <xf numFmtId="44" fontId="0" fillId="0" borderId="0" xfId="0" applyNumberFormat="1"/>
    <xf numFmtId="169" fontId="46" fillId="0" borderId="1" xfId="68" applyNumberFormat="1" applyFont="1" applyBorder="1" applyAlignment="1">
      <alignment vertical="center"/>
    </xf>
    <xf numFmtId="0" fontId="32" fillId="0" borderId="3" xfId="0" applyFont="1" applyBorder="1" applyAlignment="1">
      <alignment horizontal="center" vertical="center"/>
    </xf>
    <xf numFmtId="9" fontId="26" fillId="8" borderId="21" xfId="35" applyFont="1" applyFill="1" applyBorder="1" applyAlignment="1">
      <alignment horizontal="center" vertical="center" wrapText="1"/>
    </xf>
    <xf numFmtId="44" fontId="46" fillId="0" borderId="33" xfId="68" applyFont="1" applyBorder="1" applyAlignment="1">
      <alignment vertical="center"/>
    </xf>
    <xf numFmtId="42" fontId="27" fillId="2" borderId="1" xfId="24" applyFont="1" applyFill="1" applyBorder="1" applyAlignment="1">
      <alignment horizontal="center" vertical="center"/>
    </xf>
    <xf numFmtId="42" fontId="27" fillId="2" borderId="33" xfId="24" applyFont="1" applyFill="1" applyBorder="1" applyAlignment="1">
      <alignment horizontal="center" vertical="center"/>
    </xf>
    <xf numFmtId="9" fontId="47" fillId="22" borderId="64" xfId="35" applyFont="1" applyFill="1" applyBorder="1" applyAlignment="1">
      <alignment horizontal="center" vertical="center" wrapText="1"/>
    </xf>
    <xf numFmtId="9" fontId="54" fillId="13" borderId="18" xfId="0" applyNumberFormat="1" applyFont="1" applyFill="1" applyBorder="1" applyAlignment="1">
      <alignment horizontal="center" vertical="center" wrapText="1"/>
    </xf>
    <xf numFmtId="0" fontId="60" fillId="0" borderId="0" xfId="0" applyFont="1"/>
    <xf numFmtId="0" fontId="46" fillId="2" borderId="52" xfId="0" applyFont="1" applyFill="1" applyBorder="1" applyAlignment="1">
      <alignment horizontal="center" vertical="center" wrapText="1"/>
    </xf>
    <xf numFmtId="0" fontId="46" fillId="0" borderId="52" xfId="0" applyFont="1" applyBorder="1" applyAlignment="1">
      <alignment horizontal="center" vertical="center" wrapText="1"/>
    </xf>
    <xf numFmtId="1" fontId="46" fillId="0" borderId="1" xfId="0" applyNumberFormat="1" applyFont="1" applyBorder="1" applyAlignment="1">
      <alignment horizontal="center" vertical="center"/>
    </xf>
    <xf numFmtId="0" fontId="32" fillId="0" borderId="4" xfId="0" applyFont="1" applyBorder="1" applyAlignment="1">
      <alignment horizontal="center" vertical="center"/>
    </xf>
    <xf numFmtId="44" fontId="49" fillId="24" borderId="3" xfId="68" applyFont="1" applyFill="1" applyBorder="1" applyAlignment="1">
      <alignment horizontal="right" vertical="center"/>
    </xf>
    <xf numFmtId="44" fontId="49" fillId="24" borderId="72" xfId="0" applyNumberFormat="1" applyFont="1" applyFill="1" applyBorder="1" applyAlignment="1">
      <alignment horizontal="right" vertical="center" wrapText="1" readingOrder="1"/>
    </xf>
    <xf numFmtId="44" fontId="49" fillId="24" borderId="4" xfId="0" applyNumberFormat="1" applyFont="1" applyFill="1" applyBorder="1" applyAlignment="1">
      <alignment horizontal="right" vertical="center"/>
    </xf>
    <xf numFmtId="44" fontId="55" fillId="0" borderId="1" xfId="68" applyFont="1" applyBorder="1" applyAlignment="1">
      <alignment vertical="center"/>
    </xf>
    <xf numFmtId="44" fontId="49" fillId="0" borderId="62" xfId="0" applyNumberFormat="1" applyFont="1" applyBorder="1" applyAlignment="1">
      <alignment horizontal="center" vertical="center" wrapText="1" readingOrder="1"/>
    </xf>
    <xf numFmtId="44" fontId="27" fillId="2" borderId="62" xfId="24" applyNumberFormat="1" applyFont="1" applyFill="1" applyBorder="1" applyAlignment="1">
      <alignment horizontal="center" vertical="center"/>
    </xf>
    <xf numFmtId="44" fontId="49" fillId="0" borderId="62" xfId="0" applyNumberFormat="1" applyFont="1" applyBorder="1" applyAlignment="1">
      <alignment vertical="center" wrapText="1" readingOrder="1"/>
    </xf>
    <xf numFmtId="44" fontId="55" fillId="0" borderId="3" xfId="68" applyFont="1" applyBorder="1" applyAlignment="1">
      <alignment vertical="center"/>
    </xf>
    <xf numFmtId="44" fontId="49" fillId="2" borderId="62" xfId="0" applyNumberFormat="1" applyFont="1" applyFill="1" applyBorder="1" applyAlignment="1">
      <alignment horizontal="center" vertical="center" wrapText="1" readingOrder="1"/>
    </xf>
    <xf numFmtId="44" fontId="49" fillId="24" borderId="61" xfId="0" applyNumberFormat="1" applyFont="1" applyFill="1" applyBorder="1" applyAlignment="1">
      <alignment horizontal="center" vertical="center" wrapText="1" readingOrder="1"/>
    </xf>
    <xf numFmtId="44" fontId="49" fillId="0" borderId="4" xfId="0" applyNumberFormat="1" applyFont="1" applyBorder="1" applyAlignment="1">
      <alignment horizontal="center" vertical="center"/>
    </xf>
    <xf numFmtId="172" fontId="49" fillId="0" borderId="67" xfId="0" applyNumberFormat="1" applyFont="1" applyBorder="1" applyAlignment="1">
      <alignment horizontal="center" vertical="center"/>
    </xf>
    <xf numFmtId="172" fontId="49" fillId="0" borderId="1" xfId="0" applyNumberFormat="1" applyFont="1" applyBorder="1" applyAlignment="1">
      <alignment horizontal="center" vertical="center"/>
    </xf>
    <xf numFmtId="172" fontId="49" fillId="0" borderId="3" xfId="0" applyNumberFormat="1" applyFont="1" applyBorder="1" applyAlignment="1">
      <alignment horizontal="center" vertical="center"/>
    </xf>
    <xf numFmtId="172" fontId="49" fillId="24" borderId="1" xfId="0" applyNumberFormat="1" applyFont="1" applyFill="1" applyBorder="1" applyAlignment="1">
      <alignment horizontal="right" vertical="center"/>
    </xf>
    <xf numFmtId="172" fontId="49" fillId="24" borderId="3" xfId="68" applyNumberFormat="1" applyFont="1" applyFill="1" applyBorder="1" applyAlignment="1">
      <alignment horizontal="right" vertical="center"/>
    </xf>
    <xf numFmtId="172" fontId="49" fillId="0" borderId="5" xfId="68" applyNumberFormat="1" applyFont="1" applyBorder="1" applyAlignment="1">
      <alignment horizontal="right" vertical="center"/>
    </xf>
    <xf numFmtId="172" fontId="49" fillId="0" borderId="2" xfId="0" applyNumberFormat="1" applyFont="1" applyBorder="1" applyAlignment="1">
      <alignment horizontal="center" vertical="center"/>
    </xf>
    <xf numFmtId="172" fontId="49" fillId="0" borderId="4" xfId="0" applyNumberFormat="1" applyFont="1" applyBorder="1" applyAlignment="1">
      <alignment horizontal="center" vertical="center"/>
    </xf>
    <xf numFmtId="172" fontId="56" fillId="26" borderId="69" xfId="0" applyNumberFormat="1" applyFont="1" applyFill="1" applyBorder="1" applyAlignment="1">
      <alignment horizontal="center" vertical="center" wrapText="1"/>
    </xf>
    <xf numFmtId="172" fontId="56" fillId="0" borderId="2" xfId="0" applyNumberFormat="1" applyFont="1" applyBorder="1" applyAlignment="1">
      <alignment horizontal="center" vertical="center"/>
    </xf>
    <xf numFmtId="172" fontId="57" fillId="27" borderId="1" xfId="0" applyNumberFormat="1" applyFont="1" applyFill="1" applyBorder="1" applyAlignment="1">
      <alignment horizontal="center" vertical="center"/>
    </xf>
    <xf numFmtId="172" fontId="49" fillId="0" borderId="29" xfId="0" applyNumberFormat="1" applyFont="1" applyBorder="1" applyAlignment="1">
      <alignment horizontal="right" vertical="center"/>
    </xf>
    <xf numFmtId="172" fontId="49" fillId="0" borderId="2" xfId="0" applyNumberFormat="1" applyFont="1" applyBorder="1" applyAlignment="1">
      <alignment horizontal="right" vertical="center"/>
    </xf>
    <xf numFmtId="172" fontId="49" fillId="24" borderId="4" xfId="0" applyNumberFormat="1" applyFont="1" applyFill="1" applyBorder="1" applyAlignment="1">
      <alignment horizontal="right" vertical="center"/>
    </xf>
    <xf numFmtId="172" fontId="49" fillId="24" borderId="62" xfId="0" applyNumberFormat="1" applyFont="1" applyFill="1" applyBorder="1" applyAlignment="1">
      <alignment horizontal="right" vertical="center" wrapText="1" readingOrder="1"/>
    </xf>
    <xf numFmtId="172" fontId="27" fillId="24" borderId="4" xfId="0" applyNumberFormat="1" applyFont="1" applyFill="1" applyBorder="1" applyAlignment="1">
      <alignment horizontal="right" vertical="center"/>
    </xf>
    <xf numFmtId="172" fontId="49" fillId="0" borderId="4" xfId="0" applyNumberFormat="1" applyFont="1" applyBorder="1" applyAlignment="1">
      <alignment horizontal="right" vertical="center"/>
    </xf>
    <xf numFmtId="172" fontId="54" fillId="22" borderId="52" xfId="35" applyNumberFormat="1" applyFont="1" applyFill="1" applyBorder="1" applyAlignment="1">
      <alignment horizontal="center" vertical="center" wrapText="1"/>
    </xf>
    <xf numFmtId="172" fontId="54" fillId="0" borderId="1" xfId="0" applyNumberFormat="1" applyFont="1" applyBorder="1" applyAlignment="1">
      <alignment horizontal="center" vertical="center"/>
    </xf>
    <xf numFmtId="172" fontId="55" fillId="0" borderId="1" xfId="0" applyNumberFormat="1" applyFont="1" applyBorder="1" applyAlignment="1">
      <alignment horizontal="center" vertical="center"/>
    </xf>
    <xf numFmtId="172" fontId="55" fillId="0" borderId="1" xfId="68" applyNumberFormat="1" applyFont="1" applyBorder="1" applyAlignment="1">
      <alignment vertical="center"/>
    </xf>
    <xf numFmtId="172" fontId="54" fillId="0" borderId="62" xfId="0" applyNumberFormat="1" applyFont="1" applyBorder="1" applyAlignment="1">
      <alignment horizontal="center" vertical="center"/>
    </xf>
    <xf numFmtId="172" fontId="55" fillId="0" borderId="62" xfId="68" applyNumberFormat="1" applyFont="1" applyBorder="1" applyAlignment="1">
      <alignment vertical="center"/>
    </xf>
    <xf numFmtId="172" fontId="49" fillId="0" borderId="62" xfId="0" applyNumberFormat="1" applyFont="1" applyBorder="1" applyAlignment="1">
      <alignment horizontal="center" vertical="center" wrapText="1" readingOrder="1"/>
    </xf>
    <xf numFmtId="172" fontId="49" fillId="24" borderId="3" xfId="0" applyNumberFormat="1" applyFont="1" applyFill="1" applyBorder="1" applyAlignment="1">
      <alignment horizontal="center" vertical="center"/>
    </xf>
    <xf numFmtId="172" fontId="49" fillId="0" borderId="3" xfId="0" applyNumberFormat="1" applyFont="1" applyBorder="1" applyAlignment="1">
      <alignment horizontal="right" vertical="center"/>
    </xf>
    <xf numFmtId="172" fontId="55" fillId="0" borderId="33" xfId="68" applyNumberFormat="1" applyFont="1" applyBorder="1" applyAlignment="1">
      <alignment vertical="center"/>
    </xf>
    <xf numFmtId="172" fontId="55" fillId="0" borderId="1" xfId="0" applyNumberFormat="1" applyFont="1" applyBorder="1" applyAlignment="1">
      <alignment horizontal="center" vertical="center" wrapText="1"/>
    </xf>
    <xf numFmtId="172" fontId="55" fillId="0" borderId="1" xfId="0" applyNumberFormat="1" applyFont="1" applyBorder="1" applyAlignment="1">
      <alignment horizontal="center" vertical="top" wrapText="1"/>
    </xf>
    <xf numFmtId="172" fontId="27" fillId="2" borderId="62" xfId="24" applyNumberFormat="1" applyFont="1" applyFill="1" applyBorder="1" applyAlignment="1">
      <alignment horizontal="center" vertical="center"/>
    </xf>
    <xf numFmtId="172" fontId="27" fillId="2" borderId="1" xfId="24" applyNumberFormat="1" applyFont="1" applyFill="1" applyBorder="1" applyAlignment="1">
      <alignment horizontal="center" vertical="center"/>
    </xf>
    <xf numFmtId="172" fontId="49" fillId="0" borderId="62" xfId="0" applyNumberFormat="1" applyFont="1" applyBorder="1" applyAlignment="1">
      <alignment vertical="center" wrapText="1" readingOrder="1"/>
    </xf>
    <xf numFmtId="172" fontId="55" fillId="2" borderId="1" xfId="0" applyNumberFormat="1" applyFont="1" applyFill="1" applyBorder="1" applyAlignment="1">
      <alignment horizontal="center" vertical="center"/>
    </xf>
    <xf numFmtId="172" fontId="27" fillId="2" borderId="33" xfId="24" applyNumberFormat="1" applyFont="1" applyFill="1" applyBorder="1" applyAlignment="1">
      <alignment horizontal="center" vertical="center"/>
    </xf>
    <xf numFmtId="172" fontId="49" fillId="24" borderId="60" xfId="0" applyNumberFormat="1" applyFont="1" applyFill="1" applyBorder="1" applyAlignment="1">
      <alignment horizontal="center" vertical="center" wrapText="1" readingOrder="1"/>
    </xf>
    <xf numFmtId="172" fontId="55" fillId="0" borderId="1" xfId="68" applyNumberFormat="1" applyFont="1" applyBorder="1" applyAlignment="1">
      <alignment horizontal="left" vertical="center"/>
    </xf>
    <xf numFmtId="172" fontId="55" fillId="0" borderId="33" xfId="68" applyNumberFormat="1" applyFont="1" applyBorder="1" applyAlignment="1">
      <alignment horizontal="left" vertical="center"/>
    </xf>
    <xf numFmtId="0" fontId="49" fillId="0" borderId="4" xfId="0" applyFont="1" applyBorder="1" applyAlignment="1">
      <alignment horizontal="center" vertical="center" wrapText="1"/>
    </xf>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9" fillId="0" borderId="62" xfId="0" applyFont="1" applyBorder="1" applyAlignment="1">
      <alignment horizontal="center" vertical="center" wrapText="1"/>
    </xf>
    <xf numFmtId="0" fontId="55" fillId="0" borderId="62" xfId="0" applyFont="1" applyBorder="1" applyAlignment="1">
      <alignment horizontal="center" vertical="center"/>
    </xf>
    <xf numFmtId="0" fontId="49" fillId="0" borderId="3" xfId="0" applyFont="1" applyBorder="1" applyAlignment="1">
      <alignment horizontal="center" vertical="center" wrapText="1"/>
    </xf>
    <xf numFmtId="0" fontId="49" fillId="0" borderId="1" xfId="0" applyFont="1" applyBorder="1" applyAlignment="1">
      <alignment horizontal="center" vertical="center"/>
    </xf>
    <xf numFmtId="0" fontId="55"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0" fontId="55" fillId="0" borderId="1" xfId="0" applyFont="1" applyBorder="1" applyAlignment="1">
      <alignment horizontal="center" vertical="top" wrapText="1"/>
    </xf>
    <xf numFmtId="0" fontId="49" fillId="0" borderId="1" xfId="0" applyFont="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9" fontId="49" fillId="0" borderId="62" xfId="0" applyNumberFormat="1" applyFont="1" applyBorder="1" applyAlignment="1">
      <alignment horizontal="center" vertical="center"/>
    </xf>
    <xf numFmtId="9" fontId="54" fillId="22" borderId="62" xfId="35" applyFont="1" applyFill="1" applyBorder="1" applyAlignment="1">
      <alignment horizontal="center" vertical="center" wrapText="1"/>
    </xf>
    <xf numFmtId="9" fontId="55" fillId="0" borderId="62" xfId="0" applyNumberFormat="1" applyFont="1" applyBorder="1" applyAlignment="1">
      <alignment horizontal="center" vertical="center"/>
    </xf>
    <xf numFmtId="9" fontId="54" fillId="22" borderId="62" xfId="35" applyFont="1" applyFill="1" applyBorder="1" applyAlignment="1">
      <alignment horizontal="center" vertical="center"/>
    </xf>
    <xf numFmtId="9" fontId="49" fillId="24" borderId="1" xfId="0" applyNumberFormat="1" applyFont="1" applyFill="1" applyBorder="1" applyAlignment="1">
      <alignment horizontal="center" vertical="center"/>
    </xf>
    <xf numFmtId="173" fontId="49" fillId="0" borderId="3" xfId="0" applyNumberFormat="1" applyFont="1" applyBorder="1" applyAlignment="1">
      <alignment horizontal="right" vertical="center"/>
    </xf>
    <xf numFmtId="0" fontId="54" fillId="22" borderId="62" xfId="35" applyNumberFormat="1" applyFont="1" applyFill="1" applyBorder="1" applyAlignment="1">
      <alignment horizontal="center" vertical="center"/>
    </xf>
    <xf numFmtId="9" fontId="54" fillId="0" borderId="1" xfId="0" applyNumberFormat="1" applyFont="1" applyBorder="1" applyAlignment="1">
      <alignment horizontal="center" vertical="center"/>
    </xf>
    <xf numFmtId="9" fontId="54" fillId="22" borderId="52" xfId="35" applyFont="1" applyFill="1" applyBorder="1" applyAlignment="1">
      <alignment horizontal="center" vertical="center" wrapText="1"/>
    </xf>
    <xf numFmtId="0" fontId="54" fillId="22" borderId="1" xfId="35" applyNumberFormat="1" applyFont="1" applyFill="1" applyBorder="1" applyAlignment="1">
      <alignment horizontal="center" vertical="center"/>
    </xf>
    <xf numFmtId="9" fontId="54" fillId="22" borderId="1" xfId="35" applyFont="1" applyFill="1" applyBorder="1" applyAlignment="1">
      <alignment horizontal="center" vertical="center"/>
    </xf>
    <xf numFmtId="173" fontId="49" fillId="24" borderId="1" xfId="0" applyNumberFormat="1" applyFont="1" applyFill="1" applyBorder="1" applyAlignment="1">
      <alignment horizontal="right" vertical="center"/>
    </xf>
    <xf numFmtId="173" fontId="49" fillId="24" borderId="3" xfId="68" applyNumberFormat="1" applyFont="1" applyFill="1" applyBorder="1" applyAlignment="1">
      <alignment horizontal="right" vertical="center"/>
    </xf>
    <xf numFmtId="173" fontId="49" fillId="0" borderId="24" xfId="68" applyNumberFormat="1" applyFont="1" applyBorder="1" applyAlignment="1">
      <alignment horizontal="right" vertical="center"/>
    </xf>
    <xf numFmtId="0" fontId="62" fillId="27" borderId="1" xfId="0" applyFont="1" applyFill="1" applyBorder="1" applyAlignment="1">
      <alignment horizontal="center" vertical="center"/>
    </xf>
    <xf numFmtId="0" fontId="49" fillId="2" borderId="1" xfId="0" applyFont="1" applyFill="1" applyBorder="1" applyAlignment="1">
      <alignment horizontal="center" vertical="center"/>
    </xf>
    <xf numFmtId="0" fontId="49" fillId="2" borderId="2" xfId="0" applyFont="1" applyFill="1" applyBorder="1" applyAlignment="1">
      <alignment horizontal="center" vertical="center"/>
    </xf>
    <xf numFmtId="0" fontId="54" fillId="22" borderId="52" xfId="35" applyNumberFormat="1" applyFont="1" applyFill="1" applyBorder="1" applyAlignment="1">
      <alignment horizontal="center" vertical="center" wrapText="1"/>
    </xf>
    <xf numFmtId="9" fontId="55" fillId="0" borderId="1" xfId="0" applyNumberFormat="1" applyFont="1" applyBorder="1" applyAlignment="1">
      <alignment horizontal="center" vertical="center"/>
    </xf>
    <xf numFmtId="0" fontId="54" fillId="22" borderId="1" xfId="72" applyNumberFormat="1" applyFont="1" applyFill="1" applyBorder="1" applyAlignment="1">
      <alignment horizontal="center" vertical="center"/>
    </xf>
    <xf numFmtId="9" fontId="54" fillId="22" borderId="1" xfId="72" applyNumberFormat="1" applyFont="1" applyFill="1" applyBorder="1" applyAlignment="1">
      <alignment horizontal="center" vertical="center"/>
    </xf>
    <xf numFmtId="9" fontId="55" fillId="0" borderId="1" xfId="35" applyFont="1" applyBorder="1" applyAlignment="1">
      <alignment horizontal="center" vertical="center"/>
    </xf>
    <xf numFmtId="49" fontId="49" fillId="0" borderId="3" xfId="0" applyNumberFormat="1" applyFont="1" applyBorder="1" applyAlignment="1">
      <alignment horizontal="center" vertical="center" wrapText="1"/>
    </xf>
    <xf numFmtId="173" fontId="55" fillId="0" borderId="1" xfId="68" applyNumberFormat="1" applyFont="1" applyBorder="1" applyAlignment="1">
      <alignment vertical="center"/>
    </xf>
    <xf numFmtId="49" fontId="49" fillId="0" borderId="4"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172" fontId="32" fillId="2" borderId="62" xfId="0" applyNumberFormat="1" applyFont="1" applyFill="1" applyBorder="1" applyAlignment="1">
      <alignment horizontal="right" vertical="center" wrapText="1" readingOrder="1"/>
    </xf>
    <xf numFmtId="172" fontId="55" fillId="0" borderId="5" xfId="68" applyNumberFormat="1" applyFont="1" applyBorder="1" applyAlignment="1">
      <alignment vertical="center"/>
    </xf>
    <xf numFmtId="173" fontId="32" fillId="2" borderId="62" xfId="0" applyNumberFormat="1" applyFont="1" applyFill="1" applyBorder="1" applyAlignment="1">
      <alignment horizontal="right" vertical="center" wrapText="1" readingOrder="1"/>
    </xf>
    <xf numFmtId="49" fontId="55" fillId="0" borderId="1" xfId="0" applyNumberFormat="1" applyFont="1" applyBorder="1" applyAlignment="1">
      <alignment horizontal="center" vertical="center" wrapText="1"/>
    </xf>
    <xf numFmtId="9" fontId="55" fillId="2" borderId="1" xfId="0" applyNumberFormat="1" applyFont="1" applyFill="1" applyBorder="1" applyAlignment="1">
      <alignment horizontal="center" vertical="center"/>
    </xf>
    <xf numFmtId="172" fontId="32" fillId="0" borderId="62" xfId="0" applyNumberFormat="1" applyFont="1" applyBorder="1" applyAlignment="1">
      <alignment horizontal="right" vertical="center" wrapText="1" readingOrder="1"/>
    </xf>
    <xf numFmtId="44" fontId="32" fillId="0" borderId="62" xfId="0" applyNumberFormat="1" applyFont="1" applyBorder="1" applyAlignment="1">
      <alignment horizontal="right" vertical="center" wrapText="1" readingOrder="1"/>
    </xf>
    <xf numFmtId="172" fontId="49" fillId="0" borderId="62" xfId="0" applyNumberFormat="1" applyFont="1" applyBorder="1" applyAlignment="1">
      <alignment horizontal="right" vertical="center"/>
    </xf>
    <xf numFmtId="172" fontId="55" fillId="0" borderId="62" xfId="68" applyNumberFormat="1" applyFont="1" applyBorder="1" applyAlignment="1">
      <alignment horizontal="right" vertical="center"/>
    </xf>
    <xf numFmtId="172" fontId="49" fillId="0" borderId="34" xfId="0" applyNumberFormat="1" applyFont="1" applyBorder="1" applyAlignment="1">
      <alignment horizontal="right" vertical="center"/>
    </xf>
    <xf numFmtId="172" fontId="55" fillId="0" borderId="33" xfId="68" applyNumberFormat="1" applyFont="1" applyBorder="1" applyAlignment="1">
      <alignment horizontal="right" vertical="center"/>
    </xf>
    <xf numFmtId="172" fontId="55" fillId="0" borderId="65" xfId="68" applyNumberFormat="1" applyFont="1" applyBorder="1" applyAlignment="1">
      <alignment vertical="center"/>
    </xf>
    <xf numFmtId="173" fontId="32" fillId="2" borderId="65" xfId="0" applyNumberFormat="1" applyFont="1" applyFill="1" applyBorder="1" applyAlignment="1">
      <alignment horizontal="right" vertical="center" wrapText="1" readingOrder="1"/>
    </xf>
    <xf numFmtId="173" fontId="55" fillId="0" borderId="2" xfId="68" applyNumberFormat="1" applyFont="1" applyBorder="1" applyAlignment="1">
      <alignment vertical="center"/>
    </xf>
    <xf numFmtId="173" fontId="27" fillId="2" borderId="5" xfId="24" applyNumberFormat="1" applyFont="1" applyFill="1" applyBorder="1" applyAlignment="1">
      <alignment horizontal="center" vertical="center"/>
    </xf>
    <xf numFmtId="173" fontId="27" fillId="2" borderId="1" xfId="24" applyNumberFormat="1" applyFont="1" applyFill="1" applyBorder="1" applyAlignment="1">
      <alignment horizontal="center" vertical="center"/>
    </xf>
    <xf numFmtId="173" fontId="27" fillId="6" borderId="2" xfId="68" applyNumberFormat="1" applyFont="1" applyFill="1" applyBorder="1" applyAlignment="1">
      <alignment vertical="center"/>
    </xf>
    <xf numFmtId="173" fontId="27" fillId="14" borderId="5" xfId="24" applyNumberFormat="1" applyFont="1" applyFill="1" applyBorder="1" applyAlignment="1">
      <alignment vertical="center"/>
    </xf>
    <xf numFmtId="173" fontId="27" fillId="14" borderId="13" xfId="24" applyNumberFormat="1" applyFont="1" applyFill="1" applyBorder="1" applyAlignment="1">
      <alignment horizontal="center" vertical="center"/>
    </xf>
    <xf numFmtId="173" fontId="27" fillId="14" borderId="1" xfId="24" applyNumberFormat="1" applyFont="1" applyFill="1" applyBorder="1" applyAlignment="1">
      <alignment vertical="center"/>
    </xf>
    <xf numFmtId="173" fontId="27" fillId="15" borderId="1" xfId="0" applyNumberFormat="1" applyFont="1" applyFill="1" applyBorder="1" applyAlignment="1">
      <alignment vertical="center"/>
    </xf>
    <xf numFmtId="173" fontId="27" fillId="15" borderId="2" xfId="68" applyNumberFormat="1" applyFont="1" applyFill="1" applyBorder="1" applyAlignment="1">
      <alignment vertical="center"/>
    </xf>
    <xf numFmtId="173" fontId="27" fillId="15" borderId="2" xfId="0" applyNumberFormat="1" applyFont="1" applyFill="1" applyBorder="1" applyAlignment="1">
      <alignment vertical="center"/>
    </xf>
    <xf numFmtId="173" fontId="27" fillId="15" borderId="2" xfId="24" applyNumberFormat="1" applyFont="1" applyFill="1" applyBorder="1" applyAlignment="1">
      <alignment horizontal="right" vertical="center"/>
    </xf>
    <xf numFmtId="173" fontId="27" fillId="15" borderId="2" xfId="24" applyNumberFormat="1" applyFont="1" applyFill="1" applyBorder="1" applyAlignment="1">
      <alignment vertical="center"/>
    </xf>
    <xf numFmtId="173" fontId="27" fillId="8" borderId="1" xfId="24" applyNumberFormat="1" applyFont="1" applyFill="1" applyBorder="1" applyAlignment="1">
      <alignment horizontal="center" vertical="center"/>
    </xf>
    <xf numFmtId="173" fontId="27" fillId="8" borderId="1" xfId="0" applyNumberFormat="1" applyFont="1" applyFill="1" applyBorder="1" applyAlignment="1">
      <alignment vertical="center"/>
    </xf>
    <xf numFmtId="173" fontId="27" fillId="8" borderId="2" xfId="0" applyNumberFormat="1" applyFont="1" applyFill="1" applyBorder="1" applyAlignment="1">
      <alignment vertical="center"/>
    </xf>
    <xf numFmtId="173" fontId="27" fillId="7" borderId="2" xfId="0" applyNumberFormat="1" applyFont="1" applyFill="1" applyBorder="1" applyAlignment="1">
      <alignment vertical="center"/>
    </xf>
    <xf numFmtId="173" fontId="27" fillId="17" borderId="1" xfId="24" applyNumberFormat="1" applyFont="1" applyFill="1" applyBorder="1" applyAlignment="1">
      <alignment horizontal="center" vertical="center"/>
    </xf>
    <xf numFmtId="173" fontId="28" fillId="2" borderId="0" xfId="0" applyNumberFormat="1" applyFont="1" applyFill="1" applyAlignment="1">
      <alignment horizontal="center"/>
    </xf>
    <xf numFmtId="173" fontId="55" fillId="0" borderId="33" xfId="68" applyNumberFormat="1" applyFont="1" applyBorder="1" applyAlignment="1">
      <alignment vertical="center"/>
    </xf>
    <xf numFmtId="173" fontId="55" fillId="2" borderId="1" xfId="68" applyNumberFormat="1" applyFont="1" applyFill="1" applyBorder="1" applyAlignment="1">
      <alignment vertical="center"/>
    </xf>
    <xf numFmtId="173" fontId="49" fillId="0" borderId="3" xfId="0" applyNumberFormat="1" applyFont="1" applyBorder="1" applyAlignment="1">
      <alignment horizontal="center" vertical="center"/>
    </xf>
    <xf numFmtId="170" fontId="49" fillId="0" borderId="4" xfId="0" applyNumberFormat="1" applyFont="1" applyBorder="1" applyAlignment="1">
      <alignment horizontal="right" vertical="center"/>
    </xf>
    <xf numFmtId="49" fontId="59" fillId="0" borderId="3" xfId="0" applyNumberFormat="1" applyFont="1" applyBorder="1" applyAlignment="1">
      <alignment horizontal="center" vertical="center" wrapText="1"/>
    </xf>
    <xf numFmtId="169" fontId="55" fillId="0" borderId="1" xfId="68" applyNumberFormat="1" applyFont="1" applyBorder="1" applyAlignment="1">
      <alignment vertical="center"/>
    </xf>
    <xf numFmtId="9" fontId="32" fillId="0" borderId="1" xfId="0" applyNumberFormat="1" applyFont="1" applyBorder="1" applyAlignment="1">
      <alignment horizontal="center" vertical="center"/>
    </xf>
    <xf numFmtId="0" fontId="32" fillId="0" borderId="67" xfId="0" applyFont="1" applyBorder="1" applyAlignment="1">
      <alignment horizontal="center" vertical="center"/>
    </xf>
    <xf numFmtId="0" fontId="33" fillId="26" borderId="67" xfId="0" applyFont="1" applyFill="1" applyBorder="1" applyAlignment="1">
      <alignment horizontal="center" vertical="center" wrapText="1"/>
    </xf>
    <xf numFmtId="9" fontId="32" fillId="0" borderId="69" xfId="0" applyNumberFormat="1" applyFont="1" applyBorder="1" applyAlignment="1">
      <alignment horizontal="center" vertical="center"/>
    </xf>
    <xf numFmtId="0" fontId="33" fillId="0" borderId="2" xfId="0" applyFont="1" applyBorder="1" applyAlignment="1">
      <alignment horizontal="center" vertical="center"/>
    </xf>
    <xf numFmtId="9" fontId="33" fillId="26" borderId="67" xfId="0" applyNumberFormat="1" applyFont="1" applyFill="1" applyBorder="1" applyAlignment="1">
      <alignment horizontal="center" vertical="center" wrapText="1"/>
    </xf>
    <xf numFmtId="9" fontId="32" fillId="0" borderId="2" xfId="0" applyNumberFormat="1" applyFont="1" applyBorder="1" applyAlignment="1">
      <alignment horizontal="center" vertical="center"/>
    </xf>
    <xf numFmtId="9" fontId="56" fillId="26" borderId="4" xfId="0" applyNumberFormat="1" applyFont="1" applyFill="1" applyBorder="1" applyAlignment="1">
      <alignment horizontal="center" vertical="center"/>
    </xf>
    <xf numFmtId="0" fontId="56" fillId="26" borderId="4" xfId="0" applyFont="1" applyFill="1" applyBorder="1" applyAlignment="1">
      <alignment horizontal="center" vertical="center"/>
    </xf>
    <xf numFmtId="9" fontId="33" fillId="26" borderId="3" xfId="0" applyNumberFormat="1" applyFont="1" applyFill="1" applyBorder="1" applyAlignment="1">
      <alignment horizontal="center" vertical="center"/>
    </xf>
    <xf numFmtId="9" fontId="33" fillId="26" borderId="4" xfId="0" applyNumberFormat="1" applyFont="1" applyFill="1" applyBorder="1" applyAlignment="1">
      <alignment horizontal="center" vertical="center"/>
    </xf>
    <xf numFmtId="9" fontId="32" fillId="0" borderId="2" xfId="0" applyNumberFormat="1" applyFont="1" applyBorder="1" applyAlignment="1">
      <alignment horizontal="center" vertical="center" wrapText="1"/>
    </xf>
    <xf numFmtId="9" fontId="32" fillId="24" borderId="2" xfId="0" applyNumberFormat="1" applyFont="1" applyFill="1" applyBorder="1" applyAlignment="1">
      <alignment horizontal="center" vertical="center" wrapText="1"/>
    </xf>
    <xf numFmtId="0" fontId="32" fillId="24" borderId="4" xfId="0" applyFont="1" applyFill="1" applyBorder="1" applyAlignment="1">
      <alignment horizontal="center" vertical="center" wrapText="1"/>
    </xf>
    <xf numFmtId="9" fontId="32" fillId="24" borderId="2" xfId="0" applyNumberFormat="1" applyFont="1" applyFill="1" applyBorder="1" applyAlignment="1">
      <alignment horizontal="center" vertical="center"/>
    </xf>
    <xf numFmtId="0" fontId="33" fillId="26" borderId="4" xfId="0" applyFont="1" applyFill="1" applyBorder="1" applyAlignment="1">
      <alignment horizontal="center" vertical="center"/>
    </xf>
    <xf numFmtId="0" fontId="32" fillId="0" borderId="4" xfId="0" applyFont="1" applyBorder="1" applyAlignment="1">
      <alignment vertical="center"/>
    </xf>
    <xf numFmtId="0" fontId="32" fillId="0" borderId="4" xfId="0" applyFont="1" applyBorder="1" applyAlignment="1">
      <alignment horizontal="left" vertical="center" wrapText="1"/>
    </xf>
    <xf numFmtId="0" fontId="60" fillId="2" borderId="0" xfId="0" applyFont="1" applyFill="1"/>
    <xf numFmtId="0" fontId="46" fillId="0" borderId="2" xfId="0" applyFont="1" applyBorder="1" applyAlignment="1">
      <alignment horizontal="center" vertical="center" wrapText="1"/>
    </xf>
    <xf numFmtId="9" fontId="46" fillId="0" borderId="52" xfId="35" applyFont="1" applyBorder="1" applyAlignment="1">
      <alignment horizontal="center" vertical="center" wrapText="1"/>
    </xf>
    <xf numFmtId="9" fontId="46" fillId="0" borderId="2" xfId="35" applyFont="1" applyBorder="1" applyAlignment="1">
      <alignment horizontal="center" vertical="center" wrapText="1"/>
    </xf>
    <xf numFmtId="0" fontId="47" fillId="22" borderId="52" xfId="35" applyNumberFormat="1" applyFont="1" applyFill="1" applyBorder="1" applyAlignment="1">
      <alignment horizontal="center" vertical="center" wrapText="1"/>
    </xf>
    <xf numFmtId="9" fontId="46" fillId="0" borderId="1" xfId="35" applyFont="1" applyBorder="1" applyAlignment="1">
      <alignment horizontal="center" vertical="center" wrapText="1"/>
    </xf>
    <xf numFmtId="1" fontId="55" fillId="0" borderId="1" xfId="0" applyNumberFormat="1" applyFont="1" applyBorder="1" applyAlignment="1">
      <alignment horizontal="center" vertical="center"/>
    </xf>
    <xf numFmtId="164" fontId="54" fillId="22" borderId="52" xfId="35" applyNumberFormat="1" applyFont="1" applyFill="1" applyBorder="1" applyAlignment="1">
      <alignment horizontal="center" vertical="center" wrapText="1"/>
    </xf>
    <xf numFmtId="44" fontId="55" fillId="0" borderId="5" xfId="68" applyFont="1" applyBorder="1" applyAlignment="1">
      <alignment horizontal="center" vertical="center"/>
    </xf>
    <xf numFmtId="44" fontId="55" fillId="0" borderId="2" xfId="68" applyFont="1" applyBorder="1" applyAlignment="1">
      <alignment horizontal="center" vertical="center"/>
    </xf>
    <xf numFmtId="172" fontId="55" fillId="0" borderId="5" xfId="68" applyNumberFormat="1" applyFont="1" applyBorder="1" applyAlignment="1">
      <alignment horizontal="center" vertical="center"/>
    </xf>
    <xf numFmtId="44" fontId="27" fillId="2" borderId="5" xfId="24" applyNumberFormat="1" applyFont="1" applyFill="1" applyBorder="1" applyAlignment="1">
      <alignment horizontal="center" vertical="center"/>
    </xf>
    <xf numFmtId="173" fontId="27" fillId="8" borderId="5" xfId="0" applyNumberFormat="1" applyFont="1" applyFill="1" applyBorder="1" applyAlignment="1">
      <alignment horizontal="center" vertical="center"/>
    </xf>
    <xf numFmtId="173" fontId="27" fillId="14" borderId="1" xfId="24" applyNumberFormat="1" applyFont="1" applyFill="1" applyBorder="1" applyAlignment="1">
      <alignment horizontal="center" vertical="center"/>
    </xf>
    <xf numFmtId="173" fontId="27" fillId="6" borderId="1" xfId="24" applyNumberFormat="1" applyFont="1" applyFill="1" applyBorder="1" applyAlignment="1">
      <alignment horizontal="center" vertical="center"/>
    </xf>
    <xf numFmtId="173" fontId="27" fillId="14" borderId="5" xfId="24" applyNumberFormat="1" applyFont="1" applyFill="1" applyBorder="1" applyAlignment="1">
      <alignment horizontal="center" vertical="center"/>
    </xf>
    <xf numFmtId="173" fontId="27" fillId="14" borderId="2" xfId="24" applyNumberFormat="1" applyFont="1" applyFill="1" applyBorder="1" applyAlignment="1">
      <alignment horizontal="center" vertical="center"/>
    </xf>
    <xf numFmtId="173" fontId="27" fillId="6" borderId="5" xfId="24" applyNumberFormat="1" applyFont="1" applyFill="1" applyBorder="1" applyAlignment="1">
      <alignment horizontal="center" vertical="center"/>
    </xf>
    <xf numFmtId="173" fontId="27" fillId="6" borderId="2" xfId="24" applyNumberFormat="1" applyFont="1" applyFill="1" applyBorder="1" applyAlignment="1">
      <alignment horizontal="center" vertical="center"/>
    </xf>
    <xf numFmtId="173" fontId="27" fillId="6" borderId="6" xfId="24" applyNumberFormat="1" applyFont="1" applyFill="1" applyBorder="1" applyAlignment="1">
      <alignment horizontal="center" vertical="center"/>
    </xf>
    <xf numFmtId="173" fontId="49" fillId="0" borderId="5" xfId="68" applyNumberFormat="1" applyFont="1" applyBorder="1" applyAlignment="1">
      <alignment horizontal="right" vertical="center"/>
    </xf>
    <xf numFmtId="44" fontId="49" fillId="0" borderId="5" xfId="0" applyNumberFormat="1" applyFont="1" applyBorder="1" applyAlignment="1">
      <alignment vertical="center"/>
    </xf>
    <xf numFmtId="0" fontId="55" fillId="0" borderId="0" xfId="0" applyFont="1" applyAlignment="1">
      <alignment horizontal="center" vertical="center"/>
    </xf>
    <xf numFmtId="0" fontId="60" fillId="0" borderId="0" xfId="0" applyFont="1" applyAlignment="1">
      <alignment horizontal="center" vertical="center"/>
    </xf>
    <xf numFmtId="0" fontId="1" fillId="2" borderId="0" xfId="0" applyFont="1" applyFill="1"/>
    <xf numFmtId="168" fontId="35" fillId="11" borderId="7" xfId="78" applyNumberFormat="1" applyFont="1" applyFill="1" applyBorder="1" applyAlignment="1" applyProtection="1">
      <alignment horizontal="center" vertical="center" wrapText="1"/>
      <protection locked="0"/>
    </xf>
    <xf numFmtId="168" fontId="35" fillId="11" borderId="8" xfId="78" applyNumberFormat="1" applyFont="1" applyFill="1" applyBorder="1" applyAlignment="1" applyProtection="1">
      <alignment horizontal="center" vertical="center" wrapText="1"/>
      <protection locked="0"/>
    </xf>
    <xf numFmtId="168" fontId="35" fillId="12" borderId="9" xfId="78" applyNumberFormat="1" applyFont="1" applyFill="1" applyBorder="1" applyAlignment="1" applyProtection="1">
      <alignment horizontal="center" vertical="center" wrapText="1"/>
      <protection locked="0"/>
    </xf>
    <xf numFmtId="168" fontId="35" fillId="11" borderId="10" xfId="78" applyNumberFormat="1" applyFont="1" applyFill="1" applyBorder="1" applyAlignment="1" applyProtection="1">
      <alignment horizontal="center" vertical="center" wrapText="1"/>
      <protection locked="0"/>
    </xf>
    <xf numFmtId="168" fontId="35" fillId="12" borderId="10" xfId="78" applyNumberFormat="1" applyFont="1" applyFill="1" applyBorder="1" applyAlignment="1" applyProtection="1">
      <alignment horizontal="center" vertical="center" wrapText="1"/>
      <protection locked="0"/>
    </xf>
    <xf numFmtId="168" fontId="35" fillId="12" borderId="11" xfId="78" applyNumberFormat="1" applyFont="1" applyFill="1" applyBorder="1" applyAlignment="1" applyProtection="1">
      <alignment horizontal="center" vertical="center" wrapText="1"/>
      <protection locked="0"/>
    </xf>
    <xf numFmtId="0" fontId="1" fillId="0" borderId="0" xfId="0" applyFont="1"/>
    <xf numFmtId="168" fontId="41" fillId="11" borderId="0" xfId="78" applyNumberFormat="1" applyFont="1" applyFill="1" applyAlignment="1" applyProtection="1">
      <alignment horizontal="center" vertical="center" wrapText="1"/>
      <protection locked="0"/>
    </xf>
    <xf numFmtId="168" fontId="41" fillId="12" borderId="36" xfId="78" applyNumberFormat="1" applyFont="1" applyFill="1" applyBorder="1" applyAlignment="1" applyProtection="1">
      <alignment horizontal="center" vertical="center" wrapText="1"/>
      <protection locked="0"/>
    </xf>
    <xf numFmtId="0" fontId="66" fillId="9" borderId="0" xfId="0" applyFont="1" applyFill="1" applyAlignment="1" applyProtection="1">
      <alignment horizontal="center" vertical="center" wrapText="1"/>
      <protection locked="0"/>
    </xf>
    <xf numFmtId="0" fontId="67" fillId="21" borderId="51" xfId="0" applyFont="1" applyFill="1" applyBorder="1" applyAlignment="1" applyProtection="1">
      <alignment horizontal="center" vertical="center" wrapText="1"/>
      <protection locked="0"/>
    </xf>
    <xf numFmtId="168" fontId="27" fillId="6" borderId="1" xfId="78" applyNumberFormat="1" applyFont="1" applyFill="1" applyBorder="1" applyAlignment="1" applyProtection="1">
      <alignment horizontal="center" vertical="center" wrapText="1"/>
      <protection locked="0"/>
    </xf>
    <xf numFmtId="168" fontId="26" fillId="6" borderId="39" xfId="78" applyNumberFormat="1" applyFont="1" applyFill="1" applyBorder="1" applyAlignment="1" applyProtection="1">
      <alignment horizontal="center" vertical="center" wrapText="1"/>
      <protection locked="0"/>
    </xf>
    <xf numFmtId="1" fontId="26" fillId="16" borderId="40" xfId="78" applyNumberFormat="1" applyFont="1" applyFill="1" applyBorder="1" applyAlignment="1" applyProtection="1">
      <alignment horizontal="center" vertical="center" wrapText="1"/>
      <protection locked="0"/>
    </xf>
    <xf numFmtId="1" fontId="26" fillId="6" borderId="40" xfId="78" applyNumberFormat="1" applyFont="1" applyFill="1" applyBorder="1" applyAlignment="1" applyProtection="1">
      <alignment horizontal="center" vertical="center" wrapText="1"/>
      <protection locked="0"/>
    </xf>
    <xf numFmtId="1" fontId="26" fillId="6" borderId="41" xfId="78" applyNumberFormat="1" applyFont="1" applyFill="1" applyBorder="1" applyAlignment="1" applyProtection="1">
      <alignment horizontal="center" vertical="center" wrapText="1"/>
      <protection locked="0"/>
    </xf>
    <xf numFmtId="0" fontId="55" fillId="0" borderId="58" xfId="0" applyFont="1" applyBorder="1" applyAlignment="1">
      <alignment horizontal="center" vertical="center"/>
    </xf>
    <xf numFmtId="0" fontId="55" fillId="0" borderId="52" xfId="0" applyFont="1" applyBorder="1" applyAlignment="1">
      <alignment horizontal="center" wrapText="1"/>
    </xf>
    <xf numFmtId="0" fontId="68" fillId="0" borderId="52" xfId="75" applyFont="1" applyBorder="1" applyAlignment="1">
      <alignment horizontal="center" vertical="center" wrapText="1"/>
    </xf>
    <xf numFmtId="0" fontId="47" fillId="22" borderId="1" xfId="35" applyNumberFormat="1" applyFont="1" applyFill="1" applyBorder="1" applyAlignment="1">
      <alignment horizontal="center" vertical="center"/>
    </xf>
    <xf numFmtId="44" fontId="55" fillId="2" borderId="5" xfId="68" applyFont="1" applyFill="1" applyBorder="1" applyAlignment="1">
      <alignment horizontal="center" vertical="center"/>
    </xf>
    <xf numFmtId="168" fontId="26" fillId="6" borderId="22" xfId="78" applyNumberFormat="1" applyFont="1" applyFill="1" applyBorder="1" applyAlignment="1" applyProtection="1">
      <alignment horizontal="center" vertical="center" wrapText="1"/>
      <protection locked="0"/>
    </xf>
    <xf numFmtId="1" fontId="26" fillId="16" borderId="2" xfId="78" applyNumberFormat="1" applyFont="1" applyFill="1" applyBorder="1" applyAlignment="1" applyProtection="1">
      <alignment horizontal="center" vertical="center" wrapText="1"/>
      <protection locked="0"/>
    </xf>
    <xf numFmtId="1" fontId="26" fillId="6" borderId="2" xfId="78" applyNumberFormat="1" applyFont="1" applyFill="1" applyBorder="1" applyAlignment="1" applyProtection="1">
      <alignment horizontal="center" vertical="center" wrapText="1"/>
      <protection locked="0"/>
    </xf>
    <xf numFmtId="9" fontId="55" fillId="2" borderId="59" xfId="0" applyNumberFormat="1" applyFont="1" applyFill="1" applyBorder="1" applyAlignment="1">
      <alignment horizontal="center" vertical="center" wrapText="1"/>
    </xf>
    <xf numFmtId="0" fontId="55" fillId="2" borderId="52" xfId="0" applyFont="1" applyFill="1" applyBorder="1" applyAlignment="1">
      <alignment horizontal="center" vertical="center" wrapText="1"/>
    </xf>
    <xf numFmtId="9" fontId="55" fillId="2" borderId="52" xfId="35" applyFont="1" applyFill="1" applyBorder="1" applyAlignment="1">
      <alignment horizontal="center" vertical="center" wrapText="1"/>
    </xf>
    <xf numFmtId="173" fontId="27" fillId="2" borderId="2" xfId="24" applyNumberFormat="1" applyFont="1" applyFill="1" applyBorder="1" applyAlignment="1">
      <alignment horizontal="center" vertical="center"/>
    </xf>
    <xf numFmtId="44" fontId="55" fillId="2" borderId="2" xfId="68" applyFont="1" applyFill="1" applyBorder="1" applyAlignment="1">
      <alignment horizontal="center" vertical="center"/>
    </xf>
    <xf numFmtId="44" fontId="55" fillId="0" borderId="1" xfId="68" applyFont="1" applyBorder="1" applyAlignment="1">
      <alignment horizontal="center" vertical="center"/>
    </xf>
    <xf numFmtId="168" fontId="27" fillId="14" borderId="1" xfId="78" applyNumberFormat="1" applyFont="1" applyFill="1" applyBorder="1" applyAlignment="1" applyProtection="1">
      <alignment horizontal="center" vertical="center" wrapText="1"/>
      <protection locked="0"/>
    </xf>
    <xf numFmtId="168" fontId="27" fillId="14" borderId="33" xfId="78" applyNumberFormat="1" applyFont="1" applyFill="1" applyBorder="1" applyAlignment="1" applyProtection="1">
      <alignment horizontal="center" vertical="center" wrapText="1"/>
      <protection locked="0"/>
    </xf>
    <xf numFmtId="168" fontId="26" fillId="14" borderId="20" xfId="78" applyNumberFormat="1" applyFont="1" applyFill="1" applyBorder="1" applyAlignment="1" applyProtection="1">
      <alignment horizontal="center" vertical="center" wrapText="1"/>
      <protection locked="0"/>
    </xf>
    <xf numFmtId="1" fontId="26" fillId="16" borderId="1" xfId="78" applyNumberFormat="1" applyFont="1" applyFill="1" applyBorder="1" applyAlignment="1" applyProtection="1">
      <alignment horizontal="center" vertical="center" wrapText="1"/>
      <protection locked="0"/>
    </xf>
    <xf numFmtId="1" fontId="26" fillId="14" borderId="1" xfId="78" applyNumberFormat="1" applyFont="1" applyFill="1" applyBorder="1" applyAlignment="1" applyProtection="1">
      <alignment horizontal="center" vertical="center" wrapText="1"/>
      <protection locked="0"/>
    </xf>
    <xf numFmtId="1" fontId="26" fillId="14" borderId="15" xfId="78" applyNumberFormat="1" applyFont="1" applyFill="1" applyBorder="1" applyAlignment="1" applyProtection="1">
      <alignment horizontal="center" vertical="center" wrapText="1"/>
      <protection locked="0"/>
    </xf>
    <xf numFmtId="0" fontId="55" fillId="0" borderId="52" xfId="0" applyFont="1" applyBorder="1" applyAlignment="1">
      <alignment horizontal="center" vertical="center"/>
    </xf>
    <xf numFmtId="9" fontId="55" fillId="0" borderId="52" xfId="35" applyFont="1" applyBorder="1" applyAlignment="1">
      <alignment horizontal="center" vertical="center" wrapText="1"/>
    </xf>
    <xf numFmtId="169" fontId="55" fillId="0" borderId="1" xfId="68" applyNumberFormat="1" applyFont="1" applyBorder="1" applyAlignment="1">
      <alignment horizontal="center" vertical="center"/>
    </xf>
    <xf numFmtId="44" fontId="55" fillId="0" borderId="33" xfId="68" applyFont="1" applyBorder="1" applyAlignment="1">
      <alignment horizontal="center" vertical="center"/>
    </xf>
    <xf numFmtId="0" fontId="55" fillId="0" borderId="52" xfId="0" applyFont="1" applyBorder="1" applyAlignment="1">
      <alignment horizontal="center" vertical="center" wrapText="1"/>
    </xf>
    <xf numFmtId="0" fontId="55" fillId="0" borderId="2" xfId="0" applyFont="1" applyBorder="1" applyAlignment="1">
      <alignment horizontal="center" vertical="center"/>
    </xf>
    <xf numFmtId="0" fontId="55" fillId="0" borderId="2" xfId="0" applyFont="1" applyBorder="1" applyAlignment="1">
      <alignment horizontal="center" vertical="center" wrapText="1"/>
    </xf>
    <xf numFmtId="9" fontId="55" fillId="0" borderId="2" xfId="35" applyFont="1" applyBorder="1" applyAlignment="1">
      <alignment horizontal="center" vertical="center" wrapText="1"/>
    </xf>
    <xf numFmtId="9" fontId="26" fillId="16" borderId="1" xfId="78" applyNumberFormat="1" applyFont="1" applyFill="1" applyBorder="1" applyAlignment="1" applyProtection="1">
      <alignment horizontal="center" vertical="center" wrapText="1"/>
      <protection locked="0"/>
    </xf>
    <xf numFmtId="9" fontId="26" fillId="14" borderId="1" xfId="78" applyNumberFormat="1" applyFont="1" applyFill="1" applyBorder="1" applyAlignment="1" applyProtection="1">
      <alignment horizontal="center" vertical="center" wrapText="1"/>
      <protection locked="0"/>
    </xf>
    <xf numFmtId="9" fontId="26" fillId="14" borderId="15" xfId="78" applyNumberFormat="1" applyFont="1" applyFill="1" applyBorder="1" applyAlignment="1" applyProtection="1">
      <alignment horizontal="center" vertical="center" wrapText="1"/>
      <protection locked="0"/>
    </xf>
    <xf numFmtId="9" fontId="55" fillId="0" borderId="1" xfId="35" applyFont="1" applyBorder="1" applyAlignment="1">
      <alignment horizontal="center" vertical="center" wrapText="1"/>
    </xf>
    <xf numFmtId="168" fontId="27" fillId="6" borderId="33" xfId="78" applyNumberFormat="1" applyFont="1" applyFill="1" applyBorder="1" applyAlignment="1" applyProtection="1">
      <alignment horizontal="center" vertical="center" wrapText="1"/>
      <protection locked="0"/>
    </xf>
    <xf numFmtId="168" fontId="26" fillId="6" borderId="20" xfId="78" applyNumberFormat="1" applyFont="1" applyFill="1" applyBorder="1" applyAlignment="1" applyProtection="1">
      <alignment horizontal="center" vertical="center" wrapText="1"/>
      <protection locked="0"/>
    </xf>
    <xf numFmtId="2" fontId="26" fillId="16" borderId="1" xfId="78" applyNumberFormat="1" applyFont="1" applyFill="1" applyBorder="1" applyAlignment="1" applyProtection="1">
      <alignment horizontal="center" vertical="center" wrapText="1"/>
      <protection locked="0"/>
    </xf>
    <xf numFmtId="2" fontId="26" fillId="6" borderId="1" xfId="78" applyNumberFormat="1" applyFont="1" applyFill="1" applyBorder="1" applyAlignment="1" applyProtection="1">
      <alignment horizontal="center" vertical="center" wrapText="1"/>
      <protection locked="0"/>
    </xf>
    <xf numFmtId="9" fontId="26" fillId="6" borderId="1" xfId="78" applyNumberFormat="1" applyFont="1" applyFill="1" applyBorder="1" applyAlignment="1" applyProtection="1">
      <alignment horizontal="center" vertical="center" wrapText="1"/>
      <protection locked="0"/>
    </xf>
    <xf numFmtId="9" fontId="26" fillId="6" borderId="15" xfId="78" applyNumberFormat="1" applyFont="1" applyFill="1" applyBorder="1" applyAlignment="1" applyProtection="1">
      <alignment horizontal="center" vertical="center" wrapText="1"/>
      <protection locked="0"/>
    </xf>
    <xf numFmtId="9" fontId="49" fillId="0" borderId="1" xfId="0" applyNumberFormat="1" applyFont="1" applyBorder="1" applyAlignment="1">
      <alignment horizontal="center" vertical="center"/>
    </xf>
    <xf numFmtId="0" fontId="49" fillId="0" borderId="3" xfId="0" applyFont="1" applyBorder="1" applyAlignment="1">
      <alignment horizontal="center" vertical="center"/>
    </xf>
    <xf numFmtId="168" fontId="26" fillId="6" borderId="42" xfId="78" applyNumberFormat="1" applyFont="1" applyFill="1" applyBorder="1" applyAlignment="1" applyProtection="1">
      <alignment horizontal="center" vertical="center" wrapText="1"/>
      <protection locked="0"/>
    </xf>
    <xf numFmtId="9" fontId="49" fillId="0" borderId="2" xfId="0" applyNumberFormat="1" applyFont="1" applyBorder="1" applyAlignment="1">
      <alignment horizontal="center" vertical="center" wrapText="1"/>
    </xf>
    <xf numFmtId="0" fontId="49" fillId="0" borderId="28" xfId="0" applyFont="1" applyBorder="1" applyAlignment="1">
      <alignment horizontal="center" vertical="center"/>
    </xf>
    <xf numFmtId="9" fontId="26" fillId="16" borderId="3" xfId="78" applyNumberFormat="1" applyFont="1" applyFill="1" applyBorder="1" applyAlignment="1" applyProtection="1">
      <alignment horizontal="center" vertical="center" wrapText="1"/>
      <protection locked="0"/>
    </xf>
    <xf numFmtId="9" fontId="27" fillId="0" borderId="2" xfId="0" applyNumberFormat="1" applyFont="1" applyBorder="1" applyAlignment="1">
      <alignment horizontal="center" vertical="center"/>
    </xf>
    <xf numFmtId="0" fontId="27" fillId="0" borderId="4" xfId="0" applyFont="1" applyBorder="1" applyAlignment="1">
      <alignment horizontal="center" vertical="center"/>
    </xf>
    <xf numFmtId="0" fontId="49" fillId="0" borderId="35" xfId="0" applyFont="1" applyBorder="1" applyAlignment="1">
      <alignment horizontal="center" vertical="center"/>
    </xf>
    <xf numFmtId="0" fontId="49" fillId="0" borderId="62" xfId="0" applyFont="1" applyBorder="1" applyAlignment="1">
      <alignment horizontal="center" vertical="center"/>
    </xf>
    <xf numFmtId="168" fontId="26" fillId="14" borderId="22" xfId="78" applyNumberFormat="1" applyFont="1" applyFill="1" applyBorder="1" applyAlignment="1" applyProtection="1">
      <alignment horizontal="center" vertical="center" wrapText="1"/>
      <protection locked="0"/>
    </xf>
    <xf numFmtId="44" fontId="49" fillId="0" borderId="1" xfId="0" applyNumberFormat="1" applyFont="1" applyBorder="1" applyAlignment="1">
      <alignment horizontal="center" vertical="center"/>
    </xf>
    <xf numFmtId="44" fontId="49" fillId="0" borderId="33" xfId="0" applyNumberFormat="1" applyFont="1" applyBorder="1" applyAlignment="1">
      <alignment horizontal="center" vertical="center"/>
    </xf>
    <xf numFmtId="44" fontId="49" fillId="0" borderId="62" xfId="0" applyNumberFormat="1" applyFont="1" applyBorder="1" applyAlignment="1">
      <alignment horizontal="center" vertical="center"/>
    </xf>
    <xf numFmtId="9" fontId="49" fillId="0" borderId="2" xfId="0" applyNumberFormat="1" applyFont="1" applyBorder="1" applyAlignment="1">
      <alignment horizontal="center" vertical="center"/>
    </xf>
    <xf numFmtId="44" fontId="49" fillId="0" borderId="2" xfId="0" applyNumberFormat="1" applyFont="1" applyBorder="1" applyAlignment="1">
      <alignment vertical="center"/>
    </xf>
    <xf numFmtId="14" fontId="27" fillId="6" borderId="33" xfId="78" applyNumberFormat="1" applyFont="1" applyFill="1" applyBorder="1" applyAlignment="1" applyProtection="1">
      <alignment horizontal="center" vertical="center" wrapText="1"/>
      <protection locked="0"/>
    </xf>
    <xf numFmtId="44" fontId="49" fillId="0" borderId="3" xfId="0" applyNumberFormat="1" applyFont="1" applyBorder="1" applyAlignment="1">
      <alignment horizontal="center" vertical="center"/>
    </xf>
    <xf numFmtId="44" fontId="49" fillId="0" borderId="2" xfId="0" applyNumberFormat="1" applyFont="1" applyBorder="1" applyAlignment="1">
      <alignment horizontal="center" vertical="center"/>
    </xf>
    <xf numFmtId="9" fontId="49" fillId="0" borderId="1" xfId="0" applyNumberFormat="1" applyFont="1" applyBorder="1" applyAlignment="1">
      <alignment horizontal="center" vertical="center" wrapText="1"/>
    </xf>
    <xf numFmtId="0" fontId="56" fillId="0" borderId="4" xfId="0" applyFont="1" applyBorder="1" applyAlignment="1">
      <alignment horizontal="center" vertical="center" wrapText="1"/>
    </xf>
    <xf numFmtId="44" fontId="49" fillId="2" borderId="4" xfId="0" applyNumberFormat="1" applyFont="1" applyFill="1" applyBorder="1" applyAlignment="1">
      <alignment horizontal="center" vertical="center"/>
    </xf>
    <xf numFmtId="9" fontId="49" fillId="24" borderId="2" xfId="0" applyNumberFormat="1" applyFont="1" applyFill="1" applyBorder="1" applyAlignment="1">
      <alignment horizontal="center" vertical="center"/>
    </xf>
    <xf numFmtId="9" fontId="55" fillId="2" borderId="1" xfId="0" applyNumberFormat="1" applyFont="1" applyFill="1" applyBorder="1" applyAlignment="1">
      <alignment horizontal="center" vertical="center" wrapText="1"/>
    </xf>
    <xf numFmtId="44" fontId="55" fillId="2" borderId="1" xfId="68" applyFont="1" applyFill="1" applyBorder="1" applyAlignment="1">
      <alignment horizontal="center" vertical="center"/>
    </xf>
    <xf numFmtId="0" fontId="26" fillId="14" borderId="15" xfId="78" applyFont="1" applyFill="1" applyBorder="1" applyAlignment="1" applyProtection="1">
      <alignment horizontal="center" vertical="center" wrapText="1"/>
      <protection locked="0"/>
    </xf>
    <xf numFmtId="168" fontId="27" fillId="14" borderId="13" xfId="78" applyNumberFormat="1" applyFont="1" applyFill="1" applyBorder="1" applyAlignment="1" applyProtection="1">
      <alignment horizontal="center" vertical="center" wrapText="1"/>
      <protection locked="0"/>
    </xf>
    <xf numFmtId="168" fontId="27" fillId="14" borderId="14" xfId="78" applyNumberFormat="1" applyFont="1" applyFill="1" applyBorder="1" applyAlignment="1" applyProtection="1">
      <alignment horizontal="center" vertical="center" wrapText="1"/>
      <protection locked="0"/>
    </xf>
    <xf numFmtId="0" fontId="27" fillId="24" borderId="0" xfId="0" applyFont="1" applyFill="1" applyAlignment="1">
      <alignment horizontal="center" vertical="center" wrapText="1"/>
    </xf>
    <xf numFmtId="0" fontId="49" fillId="24" borderId="3"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49" fillId="24" borderId="4" xfId="0" applyFont="1" applyFill="1" applyBorder="1" applyAlignment="1">
      <alignment horizontal="center" vertical="center" wrapText="1"/>
    </xf>
    <xf numFmtId="0" fontId="27" fillId="0" borderId="2" xfId="0" applyFont="1" applyBorder="1" applyAlignment="1">
      <alignment horizontal="center" vertical="center"/>
    </xf>
    <xf numFmtId="168" fontId="27" fillId="6" borderId="13" xfId="78" applyNumberFormat="1" applyFont="1" applyFill="1" applyBorder="1" applyAlignment="1" applyProtection="1">
      <alignment horizontal="center" vertical="center" wrapText="1"/>
      <protection locked="0"/>
    </xf>
    <xf numFmtId="168" fontId="27" fillId="6" borderId="14" xfId="78" applyNumberFormat="1" applyFont="1" applyFill="1" applyBorder="1" applyAlignment="1" applyProtection="1">
      <alignment horizontal="center" vertical="center" wrapText="1"/>
      <protection locked="0"/>
    </xf>
    <xf numFmtId="1" fontId="26" fillId="6" borderId="1" xfId="78" applyNumberFormat="1" applyFont="1" applyFill="1" applyBorder="1" applyAlignment="1" applyProtection="1">
      <alignment horizontal="center" vertical="center" wrapText="1"/>
      <protection locked="0"/>
    </xf>
    <xf numFmtId="1" fontId="26" fillId="6" borderId="15" xfId="78" applyNumberFormat="1" applyFont="1" applyFill="1" applyBorder="1" applyAlignment="1" applyProtection="1">
      <alignment horizontal="center" vertical="center" wrapText="1"/>
      <protection locked="0"/>
    </xf>
    <xf numFmtId="14" fontId="27" fillId="6" borderId="1" xfId="78" applyNumberFormat="1" applyFont="1" applyFill="1" applyBorder="1" applyAlignment="1" applyProtection="1">
      <alignment horizontal="center" vertical="center" wrapText="1"/>
      <protection locked="0"/>
    </xf>
    <xf numFmtId="44" fontId="49" fillId="0" borderId="104" xfId="0" applyNumberFormat="1" applyFont="1" applyBorder="1" applyAlignment="1">
      <alignment horizontal="center" vertical="center" wrapText="1" readingOrder="1"/>
    </xf>
    <xf numFmtId="44" fontId="49" fillId="0" borderId="60" xfId="0" applyNumberFormat="1" applyFont="1" applyBorder="1" applyAlignment="1">
      <alignment horizontal="center" vertical="center" wrapText="1" readingOrder="1"/>
    </xf>
    <xf numFmtId="44" fontId="49" fillId="0" borderId="61" xfId="0" applyNumberFormat="1" applyFont="1" applyBorder="1" applyAlignment="1">
      <alignment horizontal="center" vertical="center" wrapText="1" readingOrder="1"/>
    </xf>
    <xf numFmtId="44" fontId="49" fillId="0" borderId="129" xfId="0" applyNumberFormat="1" applyFont="1" applyBorder="1" applyAlignment="1">
      <alignment horizontal="center" vertical="center" wrapText="1" readingOrder="1"/>
    </xf>
    <xf numFmtId="44" fontId="49" fillId="0" borderId="103" xfId="0" applyNumberFormat="1" applyFont="1" applyBorder="1" applyAlignment="1">
      <alignment horizontal="center" vertical="center" wrapText="1" readingOrder="1"/>
    </xf>
    <xf numFmtId="0" fontId="49" fillId="0" borderId="0" xfId="0" applyFont="1" applyAlignment="1">
      <alignment horizontal="center" vertical="center" wrapText="1"/>
    </xf>
    <xf numFmtId="44" fontId="49" fillId="0" borderId="29" xfId="0" applyNumberFormat="1" applyFont="1" applyBorder="1" applyAlignment="1">
      <alignment horizontal="center" vertical="center"/>
    </xf>
    <xf numFmtId="44" fontId="49" fillId="0" borderId="112" xfId="0" applyNumberFormat="1" applyFont="1" applyBorder="1" applyAlignment="1">
      <alignment horizontal="center" vertical="center" wrapText="1" readingOrder="1"/>
    </xf>
    <xf numFmtId="44" fontId="49" fillId="0" borderId="87" xfId="0" applyNumberFormat="1" applyFont="1" applyBorder="1" applyAlignment="1">
      <alignment horizontal="center" vertical="center" wrapText="1" readingOrder="1"/>
    </xf>
    <xf numFmtId="44" fontId="49" fillId="0" borderId="88" xfId="0" applyNumberFormat="1" applyFont="1" applyBorder="1" applyAlignment="1">
      <alignment horizontal="center" vertical="center" wrapText="1" readingOrder="1"/>
    </xf>
    <xf numFmtId="0" fontId="49" fillId="0" borderId="2" xfId="0" applyFont="1" applyBorder="1" applyAlignment="1">
      <alignment horizontal="center" vertical="center" wrapText="1"/>
    </xf>
    <xf numFmtId="168" fontId="26" fillId="17" borderId="20" xfId="78" applyNumberFormat="1" applyFont="1" applyFill="1" applyBorder="1" applyAlignment="1" applyProtection="1">
      <alignment horizontal="center" vertical="center" wrapText="1"/>
      <protection locked="0"/>
    </xf>
    <xf numFmtId="44" fontId="27" fillId="2" borderId="1" xfId="24" applyNumberFormat="1" applyFont="1" applyFill="1" applyBorder="1" applyAlignment="1">
      <alignment horizontal="center" vertical="center"/>
    </xf>
    <xf numFmtId="44" fontId="27" fillId="2" borderId="33" xfId="24" applyNumberFormat="1" applyFont="1" applyFill="1" applyBorder="1" applyAlignment="1">
      <alignment horizontal="center" vertical="center"/>
    </xf>
    <xf numFmtId="0" fontId="55" fillId="2" borderId="1" xfId="0" applyFont="1" applyFill="1" applyBorder="1" applyAlignment="1">
      <alignment horizontal="center" vertical="center"/>
    </xf>
    <xf numFmtId="168" fontId="27" fillId="17" borderId="1" xfId="79" applyNumberFormat="1" applyFont="1" applyFill="1" applyBorder="1" applyAlignment="1" applyProtection="1">
      <alignment horizontal="center" vertical="center" wrapText="1"/>
      <protection locked="0"/>
    </xf>
    <xf numFmtId="44" fontId="27" fillId="2" borderId="1" xfId="68" applyFont="1" applyFill="1" applyBorder="1" applyAlignment="1">
      <alignment horizontal="center" vertical="center"/>
    </xf>
    <xf numFmtId="1" fontId="55" fillId="2" borderId="1" xfId="0" applyNumberFormat="1" applyFont="1" applyFill="1" applyBorder="1" applyAlignment="1">
      <alignment horizontal="center" vertical="center"/>
    </xf>
    <xf numFmtId="44" fontId="49" fillId="2" borderId="121" xfId="0" applyNumberFormat="1" applyFont="1" applyFill="1" applyBorder="1" applyAlignment="1">
      <alignment horizontal="center" vertical="center" wrapText="1" readingOrder="1"/>
    </xf>
    <xf numFmtId="44" fontId="49" fillId="2" borderId="107" xfId="0" applyNumberFormat="1" applyFont="1" applyFill="1" applyBorder="1" applyAlignment="1">
      <alignment horizontal="center" vertical="center" wrapText="1" readingOrder="1"/>
    </xf>
    <xf numFmtId="44" fontId="49" fillId="2" borderId="122" xfId="0" applyNumberFormat="1" applyFont="1" applyFill="1" applyBorder="1" applyAlignment="1">
      <alignment horizontal="center" vertical="center" wrapText="1" readingOrder="1"/>
    </xf>
    <xf numFmtId="0" fontId="49" fillId="0" borderId="1" xfId="0" quotePrefix="1" applyFont="1" applyBorder="1" applyAlignment="1">
      <alignment horizontal="center" vertical="center" wrapText="1"/>
    </xf>
    <xf numFmtId="44" fontId="55" fillId="0" borderId="113" xfId="68" applyFont="1" applyBorder="1" applyAlignment="1">
      <alignment horizontal="center" vertical="center"/>
    </xf>
    <xf numFmtId="44" fontId="55" fillId="2" borderId="33" xfId="68" applyFont="1" applyFill="1" applyBorder="1" applyAlignment="1">
      <alignment horizontal="center" vertical="center"/>
    </xf>
    <xf numFmtId="44" fontId="55" fillId="2" borderId="92" xfId="68" applyFont="1" applyFill="1" applyBorder="1" applyAlignment="1">
      <alignment horizontal="center" vertical="center"/>
    </xf>
    <xf numFmtId="2" fontId="26" fillId="14" borderId="1" xfId="78" applyNumberFormat="1" applyFont="1" applyFill="1" applyBorder="1" applyAlignment="1" applyProtection="1">
      <alignment horizontal="center" vertical="center" wrapText="1"/>
      <protection locked="0"/>
    </xf>
    <xf numFmtId="44" fontId="55" fillId="0" borderId="93" xfId="68" applyFont="1" applyBorder="1" applyAlignment="1">
      <alignment horizontal="center" vertical="center"/>
    </xf>
    <xf numFmtId="173" fontId="27" fillId="12" borderId="1" xfId="0" applyNumberFormat="1" applyFont="1" applyFill="1" applyBorder="1" applyAlignment="1">
      <alignment horizontal="center" vertical="center"/>
    </xf>
    <xf numFmtId="44" fontId="55" fillId="2" borderId="35" xfId="68" applyFont="1" applyFill="1" applyBorder="1" applyAlignment="1">
      <alignment horizontal="center" vertical="center"/>
    </xf>
    <xf numFmtId="173" fontId="27" fillId="12" borderId="2" xfId="68" applyNumberFormat="1" applyFont="1" applyFill="1" applyBorder="1" applyAlignment="1">
      <alignment horizontal="center" vertical="center"/>
    </xf>
    <xf numFmtId="173" fontId="27" fillId="12" borderId="2" xfId="0" applyNumberFormat="1" applyFont="1" applyFill="1" applyBorder="1" applyAlignment="1">
      <alignment horizontal="center" vertical="center"/>
    </xf>
    <xf numFmtId="44" fontId="55" fillId="0" borderId="3" xfId="68" applyFont="1" applyBorder="1" applyAlignment="1">
      <alignment horizontal="center" vertical="center"/>
    </xf>
    <xf numFmtId="9" fontId="65" fillId="6" borderId="1" xfId="78" applyNumberFormat="1" applyFont="1" applyFill="1" applyBorder="1" applyAlignment="1" applyProtection="1">
      <alignment horizontal="center" vertical="center" wrapText="1"/>
      <protection locked="0"/>
    </xf>
    <xf numFmtId="2" fontId="26" fillId="17" borderId="1" xfId="78" applyNumberFormat="1" applyFont="1" applyFill="1" applyBorder="1" applyAlignment="1" applyProtection="1">
      <alignment horizontal="center" vertical="center" wrapText="1"/>
      <protection locked="0"/>
    </xf>
    <xf numFmtId="1" fontId="26" fillId="17" borderId="1" xfId="78" applyNumberFormat="1" applyFont="1" applyFill="1" applyBorder="1" applyAlignment="1" applyProtection="1">
      <alignment horizontal="center" vertical="center" wrapText="1"/>
      <protection locked="0"/>
    </xf>
    <xf numFmtId="1" fontId="26" fillId="17" borderId="15" xfId="78" applyNumberFormat="1" applyFont="1" applyFill="1" applyBorder="1" applyAlignment="1" applyProtection="1">
      <alignment horizontal="center" vertical="center" wrapText="1"/>
      <protection locked="0"/>
    </xf>
    <xf numFmtId="168" fontId="26" fillId="17" borderId="44" xfId="78" applyNumberFormat="1" applyFont="1" applyFill="1" applyBorder="1" applyAlignment="1" applyProtection="1">
      <alignment horizontal="center" vertical="center" wrapText="1"/>
      <protection locked="0"/>
    </xf>
    <xf numFmtId="9" fontId="26" fillId="16" borderId="45" xfId="78" applyNumberFormat="1" applyFont="1" applyFill="1" applyBorder="1" applyAlignment="1" applyProtection="1">
      <alignment horizontal="center" vertical="center" wrapText="1"/>
      <protection locked="0"/>
    </xf>
    <xf numFmtId="9" fontId="26" fillId="17" borderId="45" xfId="78" applyNumberFormat="1" applyFont="1" applyFill="1" applyBorder="1" applyAlignment="1" applyProtection="1">
      <alignment horizontal="center" vertical="center" wrapText="1"/>
      <protection locked="0"/>
    </xf>
    <xf numFmtId="0" fontId="64" fillId="17" borderId="45" xfId="78" applyFont="1" applyFill="1" applyBorder="1" applyAlignment="1" applyProtection="1">
      <alignment horizontal="center" vertical="center" wrapText="1"/>
      <protection locked="0"/>
    </xf>
    <xf numFmtId="1" fontId="26" fillId="17" borderId="46" xfId="78" applyNumberFormat="1" applyFont="1" applyFill="1" applyBorder="1" applyAlignment="1" applyProtection="1">
      <alignment horizontal="center" vertical="center" wrapText="1"/>
      <protection locked="0"/>
    </xf>
    <xf numFmtId="0" fontId="1" fillId="0" borderId="0" xfId="34" applyFont="1"/>
    <xf numFmtId="171" fontId="46" fillId="0" borderId="62" xfId="68" applyNumberFormat="1" applyFont="1" applyBorder="1" applyAlignment="1">
      <alignment horizontal="center" vertical="center"/>
    </xf>
    <xf numFmtId="0" fontId="27" fillId="6" borderId="2" xfId="0" applyFont="1" applyFill="1" applyBorder="1" applyAlignment="1">
      <alignment horizontal="center" vertical="center" wrapText="1"/>
    </xf>
    <xf numFmtId="169" fontId="27" fillId="6" borderId="2" xfId="0" applyNumberFormat="1" applyFont="1" applyFill="1" applyBorder="1" applyAlignment="1" applyProtection="1">
      <alignment horizontal="center" vertical="center" wrapText="1"/>
      <protection locked="0"/>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14" borderId="1" xfId="0" applyFont="1" applyFill="1" applyBorder="1" applyAlignment="1">
      <alignment horizontal="center" vertical="center"/>
    </xf>
    <xf numFmtId="173" fontId="27" fillId="8" borderId="6" xfId="0" applyNumberFormat="1" applyFont="1" applyFill="1" applyBorder="1" applyAlignment="1">
      <alignment vertical="center"/>
    </xf>
    <xf numFmtId="44" fontId="55" fillId="0" borderId="5" xfId="68" applyFont="1" applyBorder="1" applyAlignment="1">
      <alignment vertical="center"/>
    </xf>
    <xf numFmtId="8" fontId="55" fillId="2" borderId="62" xfId="68" applyNumberFormat="1" applyFont="1" applyFill="1" applyBorder="1" applyAlignment="1">
      <alignment vertical="center"/>
    </xf>
    <xf numFmtId="0" fontId="49" fillId="0" borderId="34" xfId="0" applyFont="1" applyBorder="1" applyAlignment="1">
      <alignment horizontal="center" vertical="center"/>
    </xf>
    <xf numFmtId="0" fontId="27" fillId="6" borderId="33" xfId="0" applyFont="1" applyFill="1" applyBorder="1" applyAlignment="1" applyProtection="1">
      <alignment horizontal="center" vertical="center" wrapText="1"/>
      <protection locked="0"/>
    </xf>
    <xf numFmtId="171" fontId="32" fillId="2" borderId="62" xfId="0" applyNumberFormat="1" applyFont="1" applyFill="1" applyBorder="1" applyAlignment="1">
      <alignment horizontal="center" vertical="center" wrapText="1" readingOrder="1"/>
    </xf>
    <xf numFmtId="0" fontId="47" fillId="22" borderId="1" xfId="72" applyNumberFormat="1" applyFont="1" applyFill="1" applyBorder="1" applyAlignment="1">
      <alignment horizontal="center" vertical="center"/>
    </xf>
    <xf numFmtId="0" fontId="32" fillId="0" borderId="4" xfId="0" applyFont="1" applyBorder="1" applyAlignment="1">
      <alignment vertical="center" wrapText="1"/>
    </xf>
    <xf numFmtId="0" fontId="27" fillId="23" borderId="3" xfId="0" applyFont="1" applyFill="1" applyBorder="1" applyAlignment="1">
      <alignment horizontal="center" vertical="center" wrapText="1"/>
    </xf>
    <xf numFmtId="0" fontId="23" fillId="0" borderId="1" xfId="75" applyBorder="1" applyAlignment="1">
      <alignment horizontal="center" vertical="center" wrapText="1"/>
    </xf>
    <xf numFmtId="0" fontId="26" fillId="16" borderId="2" xfId="0" applyFont="1" applyFill="1" applyBorder="1" applyAlignment="1" applyProtection="1">
      <alignment horizontal="center" vertical="center" wrapText="1"/>
      <protection locked="0"/>
    </xf>
    <xf numFmtId="0" fontId="27" fillId="6" borderId="2" xfId="0" applyFont="1" applyFill="1" applyBorder="1" applyAlignment="1" applyProtection="1">
      <alignment horizontal="center" vertical="center" wrapText="1"/>
      <protection locked="0"/>
    </xf>
    <xf numFmtId="169" fontId="55" fillId="0" borderId="2" xfId="68" applyNumberFormat="1" applyFont="1" applyBorder="1" applyAlignment="1">
      <alignment horizontal="center" vertical="center"/>
    </xf>
    <xf numFmtId="0" fontId="27" fillId="23" borderId="2" xfId="0" applyFont="1" applyFill="1" applyBorder="1" applyAlignment="1">
      <alignment horizontal="center" vertical="center" wrapText="1"/>
    </xf>
    <xf numFmtId="0" fontId="23" fillId="0" borderId="0" xfId="75" applyAlignment="1">
      <alignment horizontal="center" vertical="center" wrapText="1"/>
    </xf>
    <xf numFmtId="0" fontId="26" fillId="16" borderId="62" xfId="0" applyFont="1" applyFill="1" applyBorder="1" applyAlignment="1" applyProtection="1">
      <alignment horizontal="center" vertical="center" wrapText="1"/>
      <protection locked="0"/>
    </xf>
    <xf numFmtId="0" fontId="27" fillId="6" borderId="62" xfId="0" applyFont="1" applyFill="1" applyBorder="1" applyAlignment="1" applyProtection="1">
      <alignment horizontal="center" vertical="center" wrapText="1"/>
      <protection locked="0"/>
    </xf>
    <xf numFmtId="0" fontId="70" fillId="0" borderId="4" xfId="0" applyFont="1" applyBorder="1" applyAlignment="1">
      <alignment horizontal="center" vertical="center" wrapText="1"/>
    </xf>
    <xf numFmtId="0" fontId="71" fillId="0" borderId="1" xfId="0" applyFont="1" applyBorder="1" applyAlignment="1">
      <alignment horizontal="center" vertical="center"/>
    </xf>
    <xf numFmtId="9" fontId="71" fillId="0" borderId="2" xfId="0" applyNumberFormat="1" applyFont="1" applyBorder="1" applyAlignment="1">
      <alignment horizontal="center" vertical="center"/>
    </xf>
    <xf numFmtId="0" fontId="71" fillId="0" borderId="2" xfId="0" applyFont="1" applyBorder="1" applyAlignment="1">
      <alignment horizontal="center" vertical="center"/>
    </xf>
    <xf numFmtId="9" fontId="71" fillId="0" borderId="2" xfId="0" applyNumberFormat="1" applyFont="1" applyBorder="1" applyAlignment="1">
      <alignment horizontal="center" vertical="center" wrapText="1"/>
    </xf>
    <xf numFmtId="172" fontId="54" fillId="0" borderId="33" xfId="0" applyNumberFormat="1" applyFont="1" applyBorder="1" applyAlignment="1">
      <alignment horizontal="center" vertical="center"/>
    </xf>
    <xf numFmtId="172" fontId="55" fillId="0" borderId="3" xfId="0" applyNumberFormat="1" applyFont="1" applyBorder="1" applyAlignment="1">
      <alignment horizontal="center" vertical="center"/>
    </xf>
    <xf numFmtId="9" fontId="47" fillId="22" borderId="5" xfId="35" applyFont="1" applyFill="1" applyBorder="1" applyAlignment="1">
      <alignment horizontal="center" vertical="center"/>
    </xf>
    <xf numFmtId="9" fontId="47" fillId="22" borderId="56" xfId="35" applyFont="1" applyFill="1" applyBorder="1" applyAlignment="1">
      <alignment horizontal="center" vertical="center" wrapText="1"/>
    </xf>
    <xf numFmtId="173" fontId="60" fillId="0" borderId="0" xfId="0" applyNumberFormat="1" applyFont="1" applyAlignment="1">
      <alignment horizontal="center" vertical="center"/>
    </xf>
    <xf numFmtId="0" fontId="0" fillId="0" borderId="53" xfId="0" applyBorder="1"/>
    <xf numFmtId="44" fontId="49" fillId="0" borderId="146" xfId="0" applyNumberFormat="1" applyFont="1" applyBorder="1" applyAlignment="1">
      <alignment horizontal="center" vertical="center" wrapText="1" readingOrder="1"/>
    </xf>
    <xf numFmtId="0" fontId="47" fillId="22" borderId="5" xfId="35" applyNumberFormat="1" applyFont="1" applyFill="1" applyBorder="1" applyAlignment="1">
      <alignment horizontal="center" vertical="center"/>
    </xf>
    <xf numFmtId="0" fontId="26" fillId="29" borderId="1" xfId="0" applyFont="1" applyFill="1" applyBorder="1" applyAlignment="1" applyProtection="1">
      <alignment horizontal="center" vertical="center" wrapText="1"/>
      <protection locked="0"/>
    </xf>
    <xf numFmtId="0" fontId="26" fillId="29" borderId="5" xfId="0" applyFont="1" applyFill="1" applyBorder="1" applyAlignment="1" applyProtection="1">
      <alignment horizontal="center" vertical="center" wrapText="1"/>
      <protection locked="0"/>
    </xf>
    <xf numFmtId="0" fontId="73" fillId="31" borderId="147" xfId="0" applyFont="1" applyFill="1" applyBorder="1" applyAlignment="1" applyProtection="1">
      <alignment horizontal="center" vertical="center" wrapText="1"/>
      <protection locked="0"/>
    </xf>
    <xf numFmtId="0" fontId="74" fillId="31" borderId="147" xfId="0" applyFont="1" applyFill="1" applyBorder="1" applyAlignment="1" applyProtection="1">
      <alignment horizontal="center" vertical="center" wrapText="1"/>
      <protection locked="0"/>
    </xf>
    <xf numFmtId="9" fontId="26" fillId="6" borderId="1" xfId="0" applyNumberFormat="1" applyFont="1" applyFill="1" applyBorder="1" applyAlignment="1">
      <alignment horizontal="center" vertical="center" wrapText="1"/>
    </xf>
    <xf numFmtId="9" fontId="56" fillId="16" borderId="1" xfId="78" applyNumberFormat="1" applyFont="1" applyFill="1" applyBorder="1" applyAlignment="1" applyProtection="1">
      <alignment horizontal="center" vertical="center" wrapText="1"/>
      <protection locked="0"/>
    </xf>
    <xf numFmtId="9" fontId="56" fillId="6" borderId="1" xfId="78" applyNumberFormat="1" applyFont="1" applyFill="1" applyBorder="1" applyAlignment="1" applyProtection="1">
      <alignment horizontal="center" vertical="center" wrapText="1"/>
      <protection locked="0"/>
    </xf>
    <xf numFmtId="9" fontId="56" fillId="13" borderId="1" xfId="35" applyFont="1" applyFill="1" applyBorder="1" applyAlignment="1">
      <alignment horizontal="center" vertical="center" wrapText="1"/>
    </xf>
    <xf numFmtId="0" fontId="46" fillId="0" borderId="1" xfId="0" applyFont="1" applyBorder="1" applyAlignment="1">
      <alignment horizontal="left" vertical="top" wrapText="1"/>
    </xf>
    <xf numFmtId="0" fontId="46" fillId="0" borderId="1" xfId="0" applyFont="1" applyBorder="1" applyAlignment="1">
      <alignment horizontal="center" vertical="top" wrapText="1"/>
    </xf>
    <xf numFmtId="0" fontId="26" fillId="23" borderId="1" xfId="0" applyFont="1" applyFill="1" applyBorder="1" applyAlignment="1">
      <alignment horizontal="center" vertical="center" wrapText="1"/>
    </xf>
    <xf numFmtId="0" fontId="26" fillId="28" borderId="3" xfId="0" applyFont="1" applyFill="1" applyBorder="1" applyAlignment="1">
      <alignment horizontal="center" vertical="center" wrapText="1"/>
    </xf>
    <xf numFmtId="0" fontId="26" fillId="28" borderId="16" xfId="0" applyFont="1" applyFill="1" applyBorder="1" applyAlignment="1">
      <alignment horizontal="center" vertical="center" wrapText="1"/>
    </xf>
    <xf numFmtId="0" fontId="27" fillId="23" borderId="17"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27" fillId="23" borderId="16" xfId="0" applyFont="1" applyFill="1" applyBorder="1" applyAlignment="1">
      <alignment horizontal="center" vertical="center" wrapText="1"/>
    </xf>
    <xf numFmtId="14" fontId="27" fillId="23" borderId="16" xfId="0" applyNumberFormat="1" applyFont="1" applyFill="1" applyBorder="1" applyAlignment="1">
      <alignment horizontal="center" vertical="center" wrapText="1"/>
    </xf>
    <xf numFmtId="14" fontId="27" fillId="23" borderId="137" xfId="0" applyNumberFormat="1" applyFont="1" applyFill="1" applyBorder="1" applyAlignment="1">
      <alignment horizontal="center" vertical="center" wrapText="1"/>
    </xf>
    <xf numFmtId="0" fontId="26" fillId="23" borderId="20" xfId="0" applyFont="1" applyFill="1" applyBorder="1" applyAlignment="1">
      <alignment horizontal="center" vertical="center" wrapText="1"/>
    </xf>
    <xf numFmtId="0" fontId="26" fillId="28" borderId="1" xfId="0" applyFont="1" applyFill="1" applyBorder="1" applyAlignment="1">
      <alignment horizontal="center" vertical="center" wrapText="1"/>
    </xf>
    <xf numFmtId="0" fontId="26" fillId="23" borderId="3" xfId="0" applyFont="1" applyFill="1" applyBorder="1" applyAlignment="1">
      <alignment horizontal="center" vertical="center" wrapText="1"/>
    </xf>
    <xf numFmtId="0" fontId="26" fillId="23" borderId="21" xfId="0" applyFont="1" applyFill="1" applyBorder="1" applyAlignment="1">
      <alignment horizontal="center" vertical="center" wrapText="1"/>
    </xf>
    <xf numFmtId="0" fontId="26" fillId="23" borderId="2" xfId="0" applyFont="1" applyFill="1" applyBorder="1" applyAlignment="1">
      <alignment horizontal="center" vertical="center" wrapText="1"/>
    </xf>
    <xf numFmtId="0" fontId="27" fillId="23" borderId="4" xfId="0" applyFont="1" applyFill="1" applyBorder="1" applyAlignment="1">
      <alignment horizontal="center" vertical="center" wrapText="1"/>
    </xf>
    <xf numFmtId="0" fontId="26" fillId="28" borderId="4" xfId="0" applyFont="1" applyFill="1" applyBorder="1" applyAlignment="1">
      <alignment horizontal="center" vertical="center" wrapText="1"/>
    </xf>
    <xf numFmtId="9" fontId="26" fillId="28" borderId="18" xfId="0" applyNumberFormat="1" applyFont="1" applyFill="1" applyBorder="1" applyAlignment="1">
      <alignment horizontal="center" vertical="center" wrapText="1"/>
    </xf>
    <xf numFmtId="0" fontId="27" fillId="23" borderId="19" xfId="0" applyFont="1" applyFill="1" applyBorder="1" applyAlignment="1">
      <alignment horizontal="center" vertical="center" wrapText="1"/>
    </xf>
    <xf numFmtId="0" fontId="27" fillId="23" borderId="18" xfId="0" applyFont="1" applyFill="1" applyBorder="1" applyAlignment="1">
      <alignment horizontal="center" vertical="center" wrapText="1"/>
    </xf>
    <xf numFmtId="14" fontId="27" fillId="23" borderId="18" xfId="0" applyNumberFormat="1" applyFont="1" applyFill="1" applyBorder="1" applyAlignment="1">
      <alignment horizontal="center" vertical="center" wrapText="1"/>
    </xf>
    <xf numFmtId="14" fontId="27" fillId="23" borderId="138" xfId="0" applyNumberFormat="1" applyFont="1" applyFill="1" applyBorder="1" applyAlignment="1">
      <alignment horizontal="center" vertical="center" wrapText="1"/>
    </xf>
    <xf numFmtId="0" fontId="26" fillId="23" borderId="22" xfId="0" applyFont="1" applyFill="1" applyBorder="1" applyAlignment="1">
      <alignment horizontal="center" vertical="center" wrapText="1"/>
    </xf>
    <xf numFmtId="0" fontId="26" fillId="28" borderId="2" xfId="0" applyFont="1" applyFill="1" applyBorder="1" applyAlignment="1">
      <alignment horizontal="center" vertical="center" wrapText="1"/>
    </xf>
    <xf numFmtId="0" fontId="26" fillId="23" borderId="4" xfId="0" applyFont="1" applyFill="1" applyBorder="1" applyAlignment="1">
      <alignment horizontal="center" vertical="center" wrapText="1"/>
    </xf>
    <xf numFmtId="9" fontId="26" fillId="28" borderId="4" xfId="0" applyNumberFormat="1" applyFont="1" applyFill="1" applyBorder="1" applyAlignment="1">
      <alignment horizontal="center" vertical="center" wrapText="1"/>
    </xf>
    <xf numFmtId="9" fontId="26" fillId="23" borderId="4" xfId="0" applyNumberFormat="1" applyFont="1" applyFill="1" applyBorder="1" applyAlignment="1">
      <alignment horizontal="center" vertical="center" wrapText="1"/>
    </xf>
    <xf numFmtId="9" fontId="26" fillId="23" borderId="23" xfId="0" applyNumberFormat="1" applyFont="1" applyFill="1" applyBorder="1" applyAlignment="1">
      <alignment horizontal="center" vertical="center" wrapText="1"/>
    </xf>
    <xf numFmtId="0" fontId="27" fillId="24" borderId="4" xfId="0" applyFont="1" applyFill="1" applyBorder="1" applyAlignment="1">
      <alignment horizontal="center" vertical="center" wrapText="1"/>
    </xf>
    <xf numFmtId="0" fontId="26" fillId="28" borderId="18" xfId="0" applyFont="1" applyFill="1" applyBorder="1" applyAlignment="1">
      <alignment horizontal="center" vertical="center" wrapText="1"/>
    </xf>
    <xf numFmtId="0" fontId="26" fillId="23" borderId="23" xfId="0" applyFont="1" applyFill="1" applyBorder="1" applyAlignment="1">
      <alignment horizontal="center" vertical="center" wrapText="1"/>
    </xf>
    <xf numFmtId="0" fontId="27" fillId="23" borderId="19" xfId="0" applyFont="1" applyFill="1" applyBorder="1" applyAlignment="1">
      <alignment horizontal="center" vertical="center"/>
    </xf>
    <xf numFmtId="14" fontId="27" fillId="23" borderId="3" xfId="0" applyNumberFormat="1" applyFont="1" applyFill="1" applyBorder="1" applyAlignment="1">
      <alignment horizontal="center" vertical="center" wrapText="1"/>
    </xf>
    <xf numFmtId="14" fontId="27" fillId="23" borderId="34" xfId="0" applyNumberFormat="1" applyFont="1" applyFill="1" applyBorder="1" applyAlignment="1">
      <alignment horizontal="center" vertical="center" wrapText="1"/>
    </xf>
    <xf numFmtId="14" fontId="27" fillId="23" borderId="4" xfId="0" applyNumberFormat="1" applyFont="1" applyFill="1" applyBorder="1" applyAlignment="1">
      <alignment horizontal="center" vertical="center" wrapText="1"/>
    </xf>
    <xf numFmtId="14" fontId="27" fillId="23" borderId="29" xfId="0" applyNumberFormat="1" applyFont="1" applyFill="1" applyBorder="1" applyAlignment="1">
      <alignment horizontal="center" vertical="center" wrapText="1"/>
    </xf>
    <xf numFmtId="0" fontId="27" fillId="23" borderId="5" xfId="0" applyFont="1" applyFill="1" applyBorder="1" applyAlignment="1">
      <alignment horizontal="center" vertical="center" wrapText="1"/>
    </xf>
    <xf numFmtId="0" fontId="27" fillId="23" borderId="31" xfId="0" applyFont="1" applyFill="1" applyBorder="1" applyAlignment="1">
      <alignment horizontal="center" vertical="center" wrapText="1"/>
    </xf>
    <xf numFmtId="0" fontId="27" fillId="23" borderId="138" xfId="0" applyFont="1" applyFill="1" applyBorder="1" applyAlignment="1">
      <alignment horizontal="center" vertical="center" wrapText="1"/>
    </xf>
    <xf numFmtId="0" fontId="27" fillId="23" borderId="139" xfId="0" applyFont="1" applyFill="1" applyBorder="1" applyAlignment="1">
      <alignment horizontal="center" vertical="center" wrapText="1"/>
    </xf>
    <xf numFmtId="0" fontId="27" fillId="23" borderId="140" xfId="0" applyFont="1" applyFill="1" applyBorder="1" applyAlignment="1">
      <alignment horizontal="center" vertical="center" wrapText="1"/>
    </xf>
    <xf numFmtId="0" fontId="27" fillId="23" borderId="32" xfId="0" applyFont="1" applyFill="1" applyBorder="1" applyAlignment="1">
      <alignment horizontal="center" vertical="center" wrapText="1"/>
    </xf>
    <xf numFmtId="0" fontId="27" fillId="23" borderId="6" xfId="0" applyFont="1" applyFill="1" applyBorder="1" applyAlignment="1">
      <alignment horizontal="center" vertical="center" wrapText="1"/>
    </xf>
    <xf numFmtId="0" fontId="32" fillId="0" borderId="136" xfId="0" applyFont="1" applyBorder="1" applyAlignment="1">
      <alignment wrapText="1"/>
    </xf>
    <xf numFmtId="0" fontId="32" fillId="0" borderId="2" xfId="0" applyFont="1" applyBorder="1" applyAlignment="1">
      <alignment vertical="center" wrapText="1"/>
    </xf>
    <xf numFmtId="0" fontId="27" fillId="8" borderId="34" xfId="0" applyFont="1" applyFill="1" applyBorder="1" applyAlignment="1">
      <alignment horizontal="center" vertical="center" wrapText="1"/>
    </xf>
    <xf numFmtId="0" fontId="27" fillId="8" borderId="62" xfId="0" applyFont="1" applyFill="1" applyBorder="1" applyAlignment="1">
      <alignment horizontal="center" vertical="center" wrapText="1"/>
    </xf>
    <xf numFmtId="14" fontId="27" fillId="8" borderId="3" xfId="0" applyNumberFormat="1"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7" fillId="6" borderId="3" xfId="0" applyFont="1" applyFill="1" applyBorder="1" applyAlignment="1">
      <alignment horizontal="center" vertical="center"/>
    </xf>
    <xf numFmtId="0" fontId="27" fillId="6" borderId="3" xfId="0" applyFont="1" applyFill="1" applyBorder="1" applyAlignment="1">
      <alignment horizontal="center" vertical="center" wrapText="1"/>
    </xf>
    <xf numFmtId="0" fontId="33" fillId="26" borderId="33" xfId="0" applyFont="1" applyFill="1" applyBorder="1" applyAlignment="1">
      <alignment horizontal="center" vertical="center"/>
    </xf>
    <xf numFmtId="0" fontId="26" fillId="8" borderId="2" xfId="0" applyFont="1" applyFill="1" applyBorder="1" applyAlignment="1">
      <alignment horizontal="center" vertical="center" wrapText="1"/>
    </xf>
    <xf numFmtId="0" fontId="27" fillId="8" borderId="85"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7" fillId="6" borderId="4" xfId="0" applyFont="1" applyFill="1" applyBorder="1" applyAlignment="1">
      <alignment horizontal="center" vertical="center"/>
    </xf>
    <xf numFmtId="0" fontId="27" fillId="6" borderId="4" xfId="0" applyFont="1" applyFill="1" applyBorder="1" applyAlignment="1">
      <alignment horizontal="center" vertical="center" wrapText="1"/>
    </xf>
    <xf numFmtId="0" fontId="33" fillId="26" borderId="35" xfId="0" applyFont="1" applyFill="1" applyBorder="1" applyAlignment="1">
      <alignment horizontal="center" vertical="center"/>
    </xf>
    <xf numFmtId="0" fontId="32" fillId="0" borderId="5" xfId="0" applyFont="1" applyBorder="1" applyAlignment="1">
      <alignment horizontal="center" vertical="center" wrapText="1"/>
    </xf>
    <xf numFmtId="0" fontId="32" fillId="0" borderId="24" xfId="0" applyFont="1" applyBorder="1" applyAlignment="1">
      <alignment horizontal="center" vertical="center" wrapText="1"/>
    </xf>
    <xf numFmtId="171" fontId="27" fillId="8" borderId="2" xfId="0" applyNumberFormat="1" applyFont="1" applyFill="1" applyBorder="1" applyAlignment="1">
      <alignment vertical="center"/>
    </xf>
    <xf numFmtId="9" fontId="33" fillId="26" borderId="2" xfId="0" applyNumberFormat="1" applyFont="1" applyFill="1" applyBorder="1" applyAlignment="1">
      <alignment horizontal="center" vertical="center"/>
    </xf>
    <xf numFmtId="171" fontId="27" fillId="2" borderId="2" xfId="0" applyNumberFormat="1" applyFont="1" applyFill="1" applyBorder="1" applyAlignment="1">
      <alignment vertical="center"/>
    </xf>
    <xf numFmtId="0" fontId="32" fillId="0" borderId="35" xfId="0" applyFont="1" applyBorder="1" applyAlignment="1">
      <alignment horizontal="center" vertical="center"/>
    </xf>
    <xf numFmtId="0" fontId="32" fillId="0" borderId="62" xfId="0" applyFont="1" applyBorder="1" applyAlignment="1">
      <alignment horizontal="center" vertical="center"/>
    </xf>
    <xf numFmtId="0" fontId="32" fillId="0" borderId="72" xfId="0" applyFont="1" applyBorder="1" applyAlignment="1">
      <alignment horizontal="center" vertical="center"/>
    </xf>
    <xf numFmtId="9" fontId="26" fillId="28" borderId="2" xfId="0" applyNumberFormat="1" applyFont="1" applyFill="1" applyBorder="1" applyAlignment="1">
      <alignment horizontal="center" vertical="center" wrapText="1"/>
    </xf>
    <xf numFmtId="9" fontId="33" fillId="26" borderId="35" xfId="0" applyNumberFormat="1" applyFont="1" applyFill="1" applyBorder="1" applyAlignment="1">
      <alignment horizontal="center" vertical="center"/>
    </xf>
    <xf numFmtId="0" fontId="26" fillId="28" borderId="28" xfId="0" applyFont="1" applyFill="1" applyBorder="1" applyAlignment="1">
      <alignment horizontal="center" vertical="center" wrapText="1"/>
    </xf>
    <xf numFmtId="0" fontId="33" fillId="26" borderId="2" xfId="0" applyFont="1" applyFill="1" applyBorder="1" applyAlignment="1">
      <alignment horizontal="center" vertical="center"/>
    </xf>
    <xf numFmtId="9" fontId="26" fillId="28" borderId="3" xfId="0" applyNumberFormat="1" applyFont="1" applyFill="1" applyBorder="1" applyAlignment="1">
      <alignment horizontal="center" vertical="center" wrapText="1"/>
    </xf>
    <xf numFmtId="171" fontId="27" fillId="8" borderId="4" xfId="0" applyNumberFormat="1" applyFont="1" applyFill="1" applyBorder="1" applyAlignment="1">
      <alignment vertical="center"/>
    </xf>
    <xf numFmtId="171" fontId="27" fillId="2" borderId="4" xfId="0" applyNumberFormat="1" applyFont="1" applyFill="1" applyBorder="1" applyAlignment="1">
      <alignment vertical="center"/>
    </xf>
    <xf numFmtId="0" fontId="32" fillId="0" borderId="85" xfId="0" applyFont="1" applyBorder="1" applyAlignment="1">
      <alignment horizontal="center" vertical="center"/>
    </xf>
    <xf numFmtId="0" fontId="32" fillId="0" borderId="130" xfId="0" applyFont="1" applyBorder="1" applyAlignment="1">
      <alignment horizontal="center" vertical="center"/>
    </xf>
    <xf numFmtId="9" fontId="26" fillId="28" borderId="28" xfId="0" applyNumberFormat="1" applyFont="1" applyFill="1" applyBorder="1" applyAlignment="1">
      <alignment horizontal="center" vertical="center" wrapText="1"/>
    </xf>
    <xf numFmtId="0" fontId="27" fillId="8" borderId="28" xfId="0" applyFont="1" applyFill="1" applyBorder="1" applyAlignment="1">
      <alignment horizontal="center" vertical="center" wrapText="1"/>
    </xf>
    <xf numFmtId="9" fontId="33" fillId="26" borderId="35" xfId="0" applyNumberFormat="1" applyFont="1" applyFill="1" applyBorder="1" applyAlignment="1">
      <alignment horizontal="center" vertical="center" wrapText="1"/>
    </xf>
    <xf numFmtId="0" fontId="26" fillId="8" borderId="5"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7" fillId="8" borderId="30" xfId="0" applyFont="1" applyFill="1" applyBorder="1" applyAlignment="1">
      <alignment horizontal="center" vertical="center" wrapText="1"/>
    </xf>
    <xf numFmtId="9" fontId="26" fillId="28" borderId="62" xfId="0" applyNumberFormat="1" applyFont="1" applyFill="1" applyBorder="1" applyAlignment="1">
      <alignment horizontal="center" vertical="center" wrapText="1"/>
    </xf>
    <xf numFmtId="0" fontId="27" fillId="8" borderId="72"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141" xfId="0" applyFont="1" applyFill="1" applyBorder="1" applyAlignment="1">
      <alignment horizontal="center" vertical="center" wrapText="1"/>
    </xf>
    <xf numFmtId="14" fontId="27" fillId="8" borderId="30" xfId="0" applyNumberFormat="1" applyFont="1" applyFill="1" applyBorder="1" applyAlignment="1">
      <alignment horizontal="center" vertical="center" wrapText="1"/>
    </xf>
    <xf numFmtId="0" fontId="26" fillId="8" borderId="49" xfId="0" applyFont="1" applyFill="1" applyBorder="1" applyAlignment="1">
      <alignment horizontal="center" vertical="center" wrapText="1"/>
    </xf>
    <xf numFmtId="9" fontId="26" fillId="28" borderId="24" xfId="0" applyNumberFormat="1" applyFont="1" applyFill="1" applyBorder="1" applyAlignment="1">
      <alignment horizontal="center" vertical="center" wrapText="1"/>
    </xf>
    <xf numFmtId="9" fontId="26" fillId="8" borderId="28" xfId="0" applyNumberFormat="1" applyFont="1" applyFill="1" applyBorder="1" applyAlignment="1">
      <alignment horizontal="center" vertical="center" wrapText="1"/>
    </xf>
    <xf numFmtId="171" fontId="27" fillId="8" borderId="62" xfId="0" applyNumberFormat="1" applyFont="1" applyFill="1" applyBorder="1" applyAlignment="1">
      <alignment vertical="center"/>
    </xf>
    <xf numFmtId="9" fontId="32" fillId="0" borderId="5" xfId="0" applyNumberFormat="1" applyFont="1" applyBorder="1" applyAlignment="1">
      <alignment horizontal="center" vertical="center"/>
    </xf>
    <xf numFmtId="171" fontId="27" fillId="2" borderId="62" xfId="0" applyNumberFormat="1" applyFont="1" applyFill="1" applyBorder="1" applyAlignment="1">
      <alignment vertical="center"/>
    </xf>
    <xf numFmtId="9" fontId="26" fillId="28" borderId="85" xfId="0" applyNumberFormat="1" applyFont="1" applyFill="1" applyBorder="1" applyAlignment="1">
      <alignment horizontal="center" vertical="center" wrapText="1"/>
    </xf>
    <xf numFmtId="0" fontId="27" fillId="8" borderId="130" xfId="0" applyFont="1" applyFill="1" applyBorder="1" applyAlignment="1">
      <alignment horizontal="center" vertical="center" wrapText="1"/>
    </xf>
    <xf numFmtId="0" fontId="27" fillId="8" borderId="142" xfId="0" applyFont="1" applyFill="1" applyBorder="1" applyAlignment="1">
      <alignment horizontal="center" vertical="center" wrapText="1"/>
    </xf>
    <xf numFmtId="0" fontId="26" fillId="8" borderId="42" xfId="0" applyFont="1" applyFill="1" applyBorder="1" applyAlignment="1">
      <alignment horizontal="center" vertical="center" wrapText="1"/>
    </xf>
    <xf numFmtId="9" fontId="32" fillId="0" borderId="62"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28" xfId="0" applyFont="1" applyBorder="1" applyAlignment="1">
      <alignment horizontal="center" vertical="center" wrapText="1"/>
    </xf>
    <xf numFmtId="9" fontId="32" fillId="0" borderId="85" xfId="0" applyNumberFormat="1" applyFont="1" applyBorder="1" applyAlignment="1">
      <alignment horizontal="center" vertical="center"/>
    </xf>
    <xf numFmtId="0" fontId="32" fillId="24" borderId="24" xfId="0" applyFont="1" applyFill="1" applyBorder="1" applyAlignment="1">
      <alignment horizontal="center" vertical="center" wrapText="1"/>
    </xf>
    <xf numFmtId="9" fontId="32" fillId="0" borderId="35" xfId="0" applyNumberFormat="1" applyFont="1" applyBorder="1" applyAlignment="1">
      <alignment horizontal="center" vertical="center"/>
    </xf>
    <xf numFmtId="0" fontId="32" fillId="0" borderId="6" xfId="0" applyFont="1" applyBorder="1" applyAlignment="1">
      <alignment horizontal="center" vertical="center" wrapText="1"/>
    </xf>
    <xf numFmtId="0" fontId="32" fillId="0" borderId="5" xfId="0" applyFont="1" applyBorder="1" applyAlignment="1">
      <alignment horizontal="center" vertical="center"/>
    </xf>
    <xf numFmtId="9" fontId="33" fillId="26" borderId="6" xfId="0" applyNumberFormat="1" applyFont="1" applyFill="1" applyBorder="1" applyAlignment="1">
      <alignment horizontal="center" vertical="center"/>
    </xf>
    <xf numFmtId="9" fontId="33" fillId="26" borderId="62" xfId="0" applyNumberFormat="1" applyFont="1" applyFill="1" applyBorder="1" applyAlignment="1">
      <alignment horizontal="center" vertical="center"/>
    </xf>
    <xf numFmtId="44" fontId="49" fillId="2" borderId="135" xfId="0" applyNumberFormat="1" applyFont="1" applyFill="1" applyBorder="1" applyAlignment="1">
      <alignment horizontal="center" vertical="center" wrapText="1" readingOrder="1"/>
    </xf>
    <xf numFmtId="44" fontId="49" fillId="2" borderId="131" xfId="0" applyNumberFormat="1" applyFont="1" applyFill="1" applyBorder="1" applyAlignment="1">
      <alignment horizontal="center" vertical="center" wrapText="1" readingOrder="1"/>
    </xf>
    <xf numFmtId="44" fontId="49" fillId="2" borderId="66" xfId="0" applyNumberFormat="1" applyFont="1" applyFill="1" applyBorder="1" applyAlignment="1">
      <alignment horizontal="center" vertical="center" wrapText="1" readingOrder="1"/>
    </xf>
    <xf numFmtId="44" fontId="49" fillId="2" borderId="143" xfId="0" applyNumberFormat="1" applyFont="1" applyFill="1" applyBorder="1" applyAlignment="1">
      <alignment horizontal="center" vertical="center" wrapText="1" readingOrder="1"/>
    </xf>
    <xf numFmtId="44" fontId="49" fillId="2" borderId="144" xfId="0" applyNumberFormat="1" applyFont="1" applyFill="1" applyBorder="1" applyAlignment="1">
      <alignment horizontal="center" vertical="center" wrapText="1" readingOrder="1"/>
    </xf>
    <xf numFmtId="44" fontId="49" fillId="2" borderId="145" xfId="0" applyNumberFormat="1" applyFont="1" applyFill="1" applyBorder="1" applyAlignment="1">
      <alignment horizontal="center" vertical="center" wrapText="1" readingOrder="1"/>
    </xf>
    <xf numFmtId="44" fontId="49" fillId="2" borderId="65" xfId="0" applyNumberFormat="1" applyFont="1" applyFill="1" applyBorder="1" applyAlignment="1">
      <alignment horizontal="center" vertical="center" wrapText="1" readingOrder="1"/>
    </xf>
    <xf numFmtId="44" fontId="49" fillId="2" borderId="126" xfId="0" applyNumberFormat="1" applyFont="1" applyFill="1" applyBorder="1" applyAlignment="1">
      <alignment horizontal="center" vertical="center" wrapText="1" readingOrder="1"/>
    </xf>
    <xf numFmtId="44" fontId="49" fillId="2" borderId="85" xfId="0" applyNumberFormat="1" applyFont="1" applyFill="1" applyBorder="1" applyAlignment="1">
      <alignment horizontal="center" vertical="center" wrapText="1" readingOrder="1"/>
    </xf>
    <xf numFmtId="44" fontId="46" fillId="0" borderId="5" xfId="68" applyFont="1" applyBorder="1" applyAlignment="1">
      <alignment horizontal="center" vertical="center"/>
    </xf>
    <xf numFmtId="44" fontId="46" fillId="0" borderId="2" xfId="68" applyFont="1" applyBorder="1" applyAlignment="1">
      <alignment horizontal="center" vertical="center"/>
    </xf>
    <xf numFmtId="44" fontId="49" fillId="0" borderId="89" xfId="0" applyNumberFormat="1" applyFont="1" applyBorder="1" applyAlignment="1">
      <alignment horizontal="center" vertical="center" wrapText="1" readingOrder="1"/>
    </xf>
    <xf numFmtId="44" fontId="49" fillId="0" borderId="90" xfId="0" applyNumberFormat="1" applyFont="1" applyBorder="1" applyAlignment="1">
      <alignment horizontal="center" vertical="center" wrapText="1" readingOrder="1"/>
    </xf>
    <xf numFmtId="44" fontId="49" fillId="0" borderId="91" xfId="0" applyNumberFormat="1" applyFont="1" applyBorder="1" applyAlignment="1">
      <alignment horizontal="center" vertical="center" wrapText="1" readingOrder="1"/>
    </xf>
    <xf numFmtId="169" fontId="55" fillId="0" borderId="5" xfId="68" applyNumberFormat="1" applyFont="1" applyBorder="1" applyAlignment="1">
      <alignment horizontal="center" vertical="center"/>
    </xf>
    <xf numFmtId="169" fontId="55" fillId="0" borderId="2" xfId="68" applyNumberFormat="1" applyFont="1" applyBorder="1" applyAlignment="1">
      <alignment horizontal="center" vertical="center"/>
    </xf>
    <xf numFmtId="0" fontId="0" fillId="0" borderId="53" xfId="0" applyBorder="1" applyAlignment="1">
      <alignment horizontal="center"/>
    </xf>
    <xf numFmtId="171" fontId="32" fillId="2" borderId="62" xfId="0" applyNumberFormat="1" applyFont="1" applyFill="1" applyBorder="1" applyAlignment="1">
      <alignment horizontal="center" vertical="center" wrapText="1" readingOrder="1"/>
    </xf>
    <xf numFmtId="171" fontId="32" fillId="2" borderId="65" xfId="0" applyNumberFormat="1" applyFont="1" applyFill="1" applyBorder="1" applyAlignment="1">
      <alignment horizontal="center" vertical="center" wrapText="1" readingOrder="1"/>
    </xf>
    <xf numFmtId="170" fontId="32" fillId="2" borderId="62" xfId="0" applyNumberFormat="1" applyFont="1" applyFill="1" applyBorder="1" applyAlignment="1">
      <alignment horizontal="center" vertical="center" wrapText="1" readingOrder="1"/>
    </xf>
    <xf numFmtId="170" fontId="32" fillId="2" borderId="65" xfId="0" applyNumberFormat="1" applyFont="1" applyFill="1" applyBorder="1" applyAlignment="1">
      <alignment horizontal="center" vertical="center" wrapText="1" readingOrder="1"/>
    </xf>
    <xf numFmtId="44" fontId="55" fillId="0" borderId="5" xfId="68" applyFont="1" applyBorder="1" applyAlignment="1">
      <alignment horizontal="right" vertical="center"/>
    </xf>
    <xf numFmtId="44" fontId="55" fillId="0" borderId="6" xfId="68" applyFont="1" applyBorder="1" applyAlignment="1">
      <alignment horizontal="right" vertical="center"/>
    </xf>
    <xf numFmtId="44" fontId="55" fillId="0" borderId="2" xfId="68" applyFont="1" applyBorder="1" applyAlignment="1">
      <alignment horizontal="right" vertical="center"/>
    </xf>
    <xf numFmtId="44" fontId="55" fillId="0" borderId="5" xfId="68" applyFont="1" applyBorder="1" applyAlignment="1">
      <alignment horizontal="center" vertical="center"/>
    </xf>
    <xf numFmtId="44" fontId="55" fillId="0" borderId="6" xfId="68" applyFont="1" applyBorder="1" applyAlignment="1">
      <alignment horizontal="center" vertical="center"/>
    </xf>
    <xf numFmtId="44" fontId="55" fillId="0" borderId="2" xfId="68" applyFont="1" applyBorder="1" applyAlignment="1">
      <alignment horizontal="center" vertical="center"/>
    </xf>
    <xf numFmtId="169" fontId="55" fillId="0" borderId="6" xfId="68" applyNumberFormat="1" applyFont="1" applyBorder="1" applyAlignment="1">
      <alignment horizontal="center" vertical="center"/>
    </xf>
    <xf numFmtId="44" fontId="49" fillId="2" borderId="114" xfId="0" applyNumberFormat="1" applyFont="1" applyFill="1" applyBorder="1" applyAlignment="1">
      <alignment horizontal="center" vertical="center" wrapText="1" readingOrder="1"/>
    </xf>
    <xf numFmtId="44" fontId="49" fillId="2" borderId="115" xfId="0" applyNumberFormat="1" applyFont="1" applyFill="1" applyBorder="1" applyAlignment="1">
      <alignment horizontal="center" vertical="center" wrapText="1" readingOrder="1"/>
    </xf>
    <xf numFmtId="44" fontId="49" fillId="2" borderId="116" xfId="0" applyNumberFormat="1" applyFont="1" applyFill="1" applyBorder="1" applyAlignment="1">
      <alignment horizontal="center" vertical="center" wrapText="1" readingOrder="1"/>
    </xf>
    <xf numFmtId="44" fontId="49" fillId="2" borderId="105" xfId="0" applyNumberFormat="1" applyFont="1" applyFill="1" applyBorder="1" applyAlignment="1">
      <alignment horizontal="center" vertical="center" wrapText="1" readingOrder="1"/>
    </xf>
    <xf numFmtId="44" fontId="49" fillId="2" borderId="106" xfId="0" applyNumberFormat="1" applyFont="1" applyFill="1" applyBorder="1" applyAlignment="1">
      <alignment horizontal="center" vertical="center" wrapText="1" readingOrder="1"/>
    </xf>
    <xf numFmtId="44" fontId="49" fillId="2" borderId="107" xfId="0" applyNumberFormat="1" applyFont="1" applyFill="1" applyBorder="1" applyAlignment="1">
      <alignment horizontal="center" vertical="center" wrapText="1" readingOrder="1"/>
    </xf>
    <xf numFmtId="44" fontId="49" fillId="2" borderId="108" xfId="0" applyNumberFormat="1" applyFont="1" applyFill="1" applyBorder="1" applyAlignment="1">
      <alignment horizontal="center" vertical="center" wrapText="1" readingOrder="1"/>
    </xf>
    <xf numFmtId="44" fontId="49" fillId="0" borderId="101" xfId="0" applyNumberFormat="1" applyFont="1" applyBorder="1" applyAlignment="1">
      <alignment horizontal="center" vertical="center" wrapText="1" readingOrder="1"/>
    </xf>
    <xf numFmtId="44" fontId="49" fillId="0" borderId="95" xfId="0" applyNumberFormat="1" applyFont="1" applyBorder="1" applyAlignment="1">
      <alignment horizontal="center" vertical="center" wrapText="1" readingOrder="1"/>
    </xf>
    <xf numFmtId="44" fontId="49" fillId="0" borderId="96" xfId="0" applyNumberFormat="1" applyFont="1" applyBorder="1" applyAlignment="1">
      <alignment horizontal="center" vertical="center" wrapText="1" readingOrder="1"/>
    </xf>
    <xf numFmtId="0" fontId="27" fillId="14" borderId="62" xfId="0" applyFont="1" applyFill="1" applyBorder="1" applyAlignment="1">
      <alignment horizontal="center" vertical="center" wrapText="1"/>
    </xf>
    <xf numFmtId="173" fontId="27" fillId="6" borderId="6" xfId="24" applyNumberFormat="1" applyFont="1" applyFill="1" applyBorder="1" applyAlignment="1">
      <alignment horizontal="center" vertical="center"/>
    </xf>
    <xf numFmtId="173" fontId="27" fillId="6" borderId="2" xfId="24" applyNumberFormat="1" applyFont="1" applyFill="1" applyBorder="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2" xfId="0" applyFont="1" applyBorder="1" applyAlignment="1">
      <alignment horizontal="center" vertical="center"/>
    </xf>
    <xf numFmtId="9" fontId="47" fillId="22" borderId="5" xfId="35" applyFont="1" applyFill="1" applyBorder="1" applyAlignment="1">
      <alignment horizontal="center" vertical="center"/>
    </xf>
    <xf numFmtId="9" fontId="47" fillId="22" borderId="6" xfId="35" applyFont="1" applyFill="1" applyBorder="1" applyAlignment="1">
      <alignment horizontal="center" vertical="center"/>
    </xf>
    <xf numFmtId="9" fontId="47" fillId="22" borderId="2" xfId="35" applyFont="1" applyFill="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 xfId="0" applyFont="1" applyBorder="1" applyAlignment="1">
      <alignment horizontal="center" vertical="center"/>
    </xf>
    <xf numFmtId="9" fontId="55" fillId="0" borderId="5" xfId="0" applyNumberFormat="1" applyFont="1" applyBorder="1" applyAlignment="1">
      <alignment horizontal="center" vertical="center"/>
    </xf>
    <xf numFmtId="9" fontId="55" fillId="0" borderId="6" xfId="0" applyNumberFormat="1" applyFont="1" applyBorder="1" applyAlignment="1">
      <alignment horizontal="center" vertical="center"/>
    </xf>
    <xf numFmtId="9" fontId="55" fillId="0" borderId="2" xfId="0" applyNumberFormat="1" applyFont="1" applyBorder="1" applyAlignment="1">
      <alignment horizontal="center"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Border="1" applyAlignment="1">
      <alignment horizontal="center" vertical="center" wrapText="1"/>
    </xf>
    <xf numFmtId="9" fontId="47" fillId="22" borderId="56" xfId="35" applyFont="1" applyFill="1" applyBorder="1" applyAlignment="1">
      <alignment horizontal="center" vertical="center" wrapText="1"/>
    </xf>
    <xf numFmtId="9" fontId="47" fillId="22" borderId="6" xfId="35" applyFont="1" applyFill="1" applyBorder="1" applyAlignment="1">
      <alignment horizontal="center" vertical="center" wrapText="1"/>
    </xf>
    <xf numFmtId="9" fontId="47" fillId="22" borderId="57" xfId="35" applyFont="1" applyFill="1" applyBorder="1" applyAlignment="1">
      <alignment horizontal="center" vertical="center" wrapText="1"/>
    </xf>
    <xf numFmtId="172" fontId="54" fillId="0" borderId="5" xfId="0" applyNumberFormat="1" applyFont="1" applyBorder="1" applyAlignment="1">
      <alignment horizontal="center" vertical="center"/>
    </xf>
    <xf numFmtId="172" fontId="54" fillId="0" borderId="6" xfId="0" applyNumberFormat="1" applyFont="1" applyBorder="1" applyAlignment="1">
      <alignment horizontal="center" vertical="center"/>
    </xf>
    <xf numFmtId="172" fontId="54" fillId="0" borderId="2" xfId="0" applyNumberFormat="1" applyFont="1" applyBorder="1" applyAlignment="1">
      <alignment horizontal="center" vertical="center"/>
    </xf>
    <xf numFmtId="0" fontId="54" fillId="22" borderId="5" xfId="35" applyNumberFormat="1" applyFont="1" applyFill="1" applyBorder="1" applyAlignment="1">
      <alignment horizontal="center" vertical="center"/>
    </xf>
    <xf numFmtId="0" fontId="54" fillId="22" borderId="6" xfId="35" applyNumberFormat="1" applyFont="1" applyFill="1" applyBorder="1" applyAlignment="1">
      <alignment horizontal="center" vertical="center"/>
    </xf>
    <xf numFmtId="0" fontId="54" fillId="22" borderId="2" xfId="35" applyNumberFormat="1" applyFont="1" applyFill="1" applyBorder="1" applyAlignment="1">
      <alignment horizontal="center" vertical="center"/>
    </xf>
    <xf numFmtId="172" fontId="55" fillId="0" borderId="5" xfId="0" applyNumberFormat="1" applyFont="1" applyBorder="1" applyAlignment="1">
      <alignment horizontal="center" vertical="center"/>
    </xf>
    <xf numFmtId="172" fontId="55" fillId="0" borderId="6" xfId="0" applyNumberFormat="1" applyFont="1" applyBorder="1" applyAlignment="1">
      <alignment horizontal="center" vertical="center"/>
    </xf>
    <xf numFmtId="172" fontId="55" fillId="0" borderId="2" xfId="0" applyNumberFormat="1" applyFont="1" applyBorder="1" applyAlignment="1">
      <alignment horizontal="center" vertical="center"/>
    </xf>
    <xf numFmtId="172" fontId="55" fillId="0" borderId="5" xfId="68" applyNumberFormat="1" applyFont="1" applyBorder="1" applyAlignment="1">
      <alignment horizontal="center" vertical="center"/>
    </xf>
    <xf numFmtId="172" fontId="55" fillId="0" borderId="6" xfId="68" applyNumberFormat="1" applyFont="1" applyBorder="1" applyAlignment="1">
      <alignment horizontal="center" vertical="center"/>
    </xf>
    <xf numFmtId="172" fontId="55" fillId="0" borderId="2" xfId="68" applyNumberFormat="1" applyFont="1" applyBorder="1" applyAlignment="1">
      <alignment horizontal="center" vertical="center"/>
    </xf>
    <xf numFmtId="9" fontId="26" fillId="18" borderId="5" xfId="0" applyNumberFormat="1" applyFont="1" applyFill="1" applyBorder="1" applyAlignment="1">
      <alignment horizontal="center" vertical="center" wrapText="1"/>
    </xf>
    <xf numFmtId="9" fontId="26" fillId="18" borderId="6" xfId="0" applyNumberFormat="1" applyFont="1" applyFill="1" applyBorder="1" applyAlignment="1">
      <alignment horizontal="center" vertical="center" wrapText="1"/>
    </xf>
    <xf numFmtId="9" fontId="26" fillId="18" borderId="2" xfId="0" applyNumberFormat="1" applyFont="1" applyFill="1" applyBorder="1" applyAlignment="1">
      <alignment horizontal="center" vertical="center" wrapText="1"/>
    </xf>
    <xf numFmtId="9" fontId="26" fillId="13" borderId="5" xfId="0" applyNumberFormat="1" applyFont="1" applyFill="1" applyBorder="1" applyAlignment="1">
      <alignment horizontal="center" vertical="center" wrapText="1"/>
    </xf>
    <xf numFmtId="9" fontId="26" fillId="13" borderId="6" xfId="0" applyNumberFormat="1" applyFont="1" applyFill="1" applyBorder="1" applyAlignment="1">
      <alignment horizontal="center" vertical="center" wrapText="1"/>
    </xf>
    <xf numFmtId="9" fontId="26" fillId="13" borderId="2" xfId="0" applyNumberFormat="1" applyFont="1" applyFill="1" applyBorder="1" applyAlignment="1">
      <alignment horizontal="center" vertical="center" wrapText="1"/>
    </xf>
    <xf numFmtId="173" fontId="27" fillId="18" borderId="62" xfId="0" applyNumberFormat="1" applyFont="1" applyFill="1" applyBorder="1" applyAlignment="1">
      <alignment horizontal="center" vertical="center"/>
    </xf>
    <xf numFmtId="9" fontId="55" fillId="0" borderId="24" xfId="0" applyNumberFormat="1" applyFont="1" applyBorder="1" applyAlignment="1">
      <alignment horizontal="center" vertical="center"/>
    </xf>
    <xf numFmtId="9" fontId="55" fillId="0" borderId="28" xfId="0" applyNumberFormat="1" applyFont="1" applyBorder="1" applyAlignment="1">
      <alignment horizontal="center" vertical="center"/>
    </xf>
    <xf numFmtId="9" fontId="55" fillId="0" borderId="4" xfId="0" applyNumberFormat="1" applyFont="1" applyBorder="1" applyAlignment="1">
      <alignment horizontal="center" vertical="center"/>
    </xf>
    <xf numFmtId="172" fontId="54" fillId="22" borderId="56" xfId="35" applyNumberFormat="1" applyFont="1" applyFill="1" applyBorder="1" applyAlignment="1">
      <alignment horizontal="center" vertical="center" wrapText="1"/>
    </xf>
    <xf numFmtId="172" fontId="54" fillId="22" borderId="6" xfId="35" applyNumberFormat="1" applyFont="1" applyFill="1" applyBorder="1" applyAlignment="1">
      <alignment horizontal="center" vertical="center" wrapText="1"/>
    </xf>
    <xf numFmtId="172" fontId="54" fillId="22" borderId="57" xfId="35" applyNumberFormat="1" applyFont="1" applyFill="1" applyBorder="1" applyAlignment="1">
      <alignment horizontal="center" vertical="center" wrapText="1"/>
    </xf>
    <xf numFmtId="169" fontId="27" fillId="18" borderId="132" xfId="0" applyNumberFormat="1" applyFont="1" applyFill="1" applyBorder="1" applyAlignment="1">
      <alignment horizontal="center" vertical="center" wrapText="1"/>
    </xf>
    <xf numFmtId="169" fontId="27" fillId="18" borderId="133" xfId="0" applyNumberFormat="1" applyFont="1" applyFill="1" applyBorder="1" applyAlignment="1">
      <alignment horizontal="center" vertical="center" wrapText="1"/>
    </xf>
    <xf numFmtId="169" fontId="27" fillId="18" borderId="134" xfId="0" applyNumberFormat="1" applyFont="1" applyFill="1" applyBorder="1" applyAlignment="1">
      <alignment horizontal="center" vertical="center" wrapText="1"/>
    </xf>
    <xf numFmtId="169" fontId="27" fillId="17" borderId="62" xfId="0" applyNumberFormat="1" applyFont="1" applyFill="1" applyBorder="1" applyAlignment="1" applyProtection="1">
      <alignment horizontal="center" vertical="center" wrapText="1"/>
      <protection locked="0"/>
    </xf>
    <xf numFmtId="0" fontId="27" fillId="14" borderId="72" xfId="0" applyFont="1" applyFill="1" applyBorder="1" applyAlignment="1">
      <alignment horizontal="center" vertical="center"/>
    </xf>
    <xf numFmtId="0" fontId="49" fillId="0" borderId="5" xfId="0" applyFont="1" applyBorder="1" applyAlignment="1">
      <alignment horizontal="center" vertical="center" wrapText="1"/>
    </xf>
    <xf numFmtId="0" fontId="26" fillId="17" borderId="5" xfId="0" applyFont="1" applyFill="1" applyBorder="1" applyAlignment="1" applyProtection="1">
      <alignment horizontal="center" vertical="center" wrapText="1"/>
      <protection locked="0"/>
    </xf>
    <xf numFmtId="0" fontId="26" fillId="17" borderId="6" xfId="0" applyFont="1" applyFill="1" applyBorder="1" applyAlignment="1" applyProtection="1">
      <alignment horizontal="center" vertical="center" wrapText="1"/>
      <protection locked="0"/>
    </xf>
    <xf numFmtId="0" fontId="26" fillId="17" borderId="2" xfId="0" applyFont="1" applyFill="1" applyBorder="1" applyAlignment="1" applyProtection="1">
      <alignment horizontal="center" vertical="center" wrapText="1"/>
      <protection locked="0"/>
    </xf>
    <xf numFmtId="0" fontId="27" fillId="17" borderId="5" xfId="0" applyFont="1" applyFill="1" applyBorder="1" applyAlignment="1" applyProtection="1">
      <alignment horizontal="center" vertical="center" wrapText="1"/>
      <protection locked="0"/>
    </xf>
    <xf numFmtId="0" fontId="27" fillId="17" borderId="6" xfId="0" applyFont="1" applyFill="1" applyBorder="1" applyAlignment="1" applyProtection="1">
      <alignment horizontal="center" vertical="center" wrapText="1"/>
      <protection locked="0"/>
    </xf>
    <xf numFmtId="0" fontId="27" fillId="17" borderId="2" xfId="0" applyFont="1" applyFill="1" applyBorder="1" applyAlignment="1" applyProtection="1">
      <alignment horizontal="center" vertical="center" wrapText="1"/>
      <protection locked="0"/>
    </xf>
    <xf numFmtId="0" fontId="26" fillId="16" borderId="5" xfId="0" applyFont="1" applyFill="1" applyBorder="1" applyAlignment="1" applyProtection="1">
      <alignment horizontal="center" vertical="center" wrapText="1"/>
      <protection locked="0"/>
    </xf>
    <xf numFmtId="0" fontId="26" fillId="16" borderId="6" xfId="0" applyFont="1" applyFill="1" applyBorder="1" applyAlignment="1" applyProtection="1">
      <alignment horizontal="center" vertical="center" wrapText="1"/>
      <protection locked="0"/>
    </xf>
    <xf numFmtId="0" fontId="26" fillId="16" borderId="2" xfId="0" applyFont="1" applyFill="1" applyBorder="1" applyAlignment="1" applyProtection="1">
      <alignment horizontal="center" vertical="center" wrapText="1"/>
      <protection locked="0"/>
    </xf>
    <xf numFmtId="0" fontId="27" fillId="18" borderId="5" xfId="0" applyFont="1" applyFill="1" applyBorder="1" applyAlignment="1">
      <alignment horizontal="center" vertical="center" wrapText="1"/>
    </xf>
    <xf numFmtId="0" fontId="27" fillId="18" borderId="6" xfId="0" applyFont="1" applyFill="1" applyBorder="1" applyAlignment="1">
      <alignment horizontal="center" vertical="center" wrapText="1"/>
    </xf>
    <xf numFmtId="0" fontId="27" fillId="18" borderId="2" xfId="0" applyFont="1" applyFill="1" applyBorder="1" applyAlignment="1">
      <alignment horizontal="center" vertical="center" wrapText="1"/>
    </xf>
    <xf numFmtId="49" fontId="27" fillId="17" borderId="5" xfId="0" applyNumberFormat="1" applyFont="1" applyFill="1" applyBorder="1" applyAlignment="1" applyProtection="1">
      <alignment horizontal="center" vertical="center" wrapText="1"/>
      <protection locked="0"/>
    </xf>
    <xf numFmtId="49" fontId="27" fillId="17" borderId="6" xfId="0" applyNumberFormat="1" applyFont="1" applyFill="1" applyBorder="1" applyAlignment="1" applyProtection="1">
      <alignment horizontal="center" vertical="center" wrapText="1"/>
      <protection locked="0"/>
    </xf>
    <xf numFmtId="49" fontId="27" fillId="17" borderId="2" xfId="0" applyNumberFormat="1" applyFont="1" applyFill="1" applyBorder="1" applyAlignment="1" applyProtection="1">
      <alignment horizontal="center" vertical="center" wrapText="1"/>
      <protection locked="0"/>
    </xf>
    <xf numFmtId="168" fontId="26" fillId="17" borderId="42" xfId="78" applyNumberFormat="1" applyFont="1" applyFill="1" applyBorder="1" applyAlignment="1" applyProtection="1">
      <alignment horizontal="center" vertical="center" wrapText="1"/>
      <protection locked="0"/>
    </xf>
    <xf numFmtId="168" fontId="26" fillId="17" borderId="49" xfId="78" applyNumberFormat="1" applyFont="1" applyFill="1" applyBorder="1" applyAlignment="1" applyProtection="1">
      <alignment horizontal="center" vertical="center" wrapText="1"/>
      <protection locked="0"/>
    </xf>
    <xf numFmtId="168" fontId="26" fillId="17" borderId="22" xfId="78" applyNumberFormat="1" applyFont="1" applyFill="1" applyBorder="1" applyAlignment="1" applyProtection="1">
      <alignment horizontal="center" vertical="center" wrapText="1"/>
      <protection locked="0"/>
    </xf>
    <xf numFmtId="168" fontId="27" fillId="17" borderId="5" xfId="78" applyNumberFormat="1" applyFont="1" applyFill="1" applyBorder="1" applyAlignment="1" applyProtection="1">
      <alignment horizontal="center" vertical="center" wrapText="1"/>
      <protection locked="0"/>
    </xf>
    <xf numFmtId="168" fontId="27" fillId="17" borderId="6" xfId="78" applyNumberFormat="1" applyFont="1" applyFill="1" applyBorder="1" applyAlignment="1" applyProtection="1">
      <alignment horizontal="center" vertical="center" wrapText="1"/>
      <protection locked="0"/>
    </xf>
    <xf numFmtId="168" fontId="27" fillId="17" borderId="2" xfId="78" applyNumberFormat="1" applyFont="1" applyFill="1" applyBorder="1" applyAlignment="1" applyProtection="1">
      <alignment horizontal="center" vertical="center" wrapText="1"/>
      <protection locked="0"/>
    </xf>
    <xf numFmtId="9" fontId="26" fillId="18" borderId="43" xfId="0" applyNumberFormat="1" applyFont="1" applyFill="1" applyBorder="1" applyAlignment="1">
      <alignment horizontal="center" vertical="center" wrapText="1"/>
    </xf>
    <xf numFmtId="9" fontId="26" fillId="18" borderId="47" xfId="0" applyNumberFormat="1" applyFont="1" applyFill="1" applyBorder="1" applyAlignment="1">
      <alignment horizontal="center" vertical="center" wrapText="1"/>
    </xf>
    <xf numFmtId="9" fontId="26" fillId="18" borderId="48" xfId="0" applyNumberFormat="1"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24" xfId="0" applyFont="1" applyFill="1" applyBorder="1" applyAlignment="1">
      <alignment horizontal="center" vertical="center" wrapText="1"/>
    </xf>
    <xf numFmtId="173" fontId="27" fillId="18" borderId="6" xfId="0" applyNumberFormat="1" applyFont="1" applyFill="1" applyBorder="1" applyAlignment="1">
      <alignment horizontal="center" vertical="center"/>
    </xf>
    <xf numFmtId="169" fontId="27" fillId="17" borderId="65" xfId="0" applyNumberFormat="1" applyFont="1" applyFill="1" applyBorder="1" applyAlignment="1" applyProtection="1">
      <alignment horizontal="center" vertical="center" wrapText="1"/>
      <protection locked="0"/>
    </xf>
    <xf numFmtId="0" fontId="27" fillId="14" borderId="65" xfId="0" applyFont="1" applyFill="1" applyBorder="1" applyAlignment="1">
      <alignment horizontal="center" vertical="center" wrapText="1"/>
    </xf>
    <xf numFmtId="0" fontId="27" fillId="14" borderId="62" xfId="0" applyFont="1" applyFill="1" applyBorder="1" applyAlignment="1">
      <alignment horizontal="center" vertical="center"/>
    </xf>
    <xf numFmtId="0" fontId="27" fillId="14" borderId="65" xfId="0" applyFont="1" applyFill="1" applyBorder="1" applyAlignment="1">
      <alignment horizontal="center" vertical="center"/>
    </xf>
    <xf numFmtId="168" fontId="27" fillId="18" borderId="43" xfId="78" applyNumberFormat="1" applyFont="1" applyFill="1" applyBorder="1" applyAlignment="1" applyProtection="1">
      <alignment horizontal="center" vertical="center" wrapText="1"/>
      <protection locked="0"/>
    </xf>
    <xf numFmtId="168" fontId="27" fillId="18" borderId="47" xfId="78" applyNumberFormat="1" applyFont="1" applyFill="1" applyBorder="1" applyAlignment="1" applyProtection="1">
      <alignment horizontal="center" vertical="center" wrapText="1"/>
      <protection locked="0"/>
    </xf>
    <xf numFmtId="168" fontId="27" fillId="18" borderId="48" xfId="78" applyNumberFormat="1" applyFont="1" applyFill="1" applyBorder="1" applyAlignment="1" applyProtection="1">
      <alignment horizontal="center" vertical="center" wrapText="1"/>
      <protection locked="0"/>
    </xf>
    <xf numFmtId="14" fontId="27" fillId="18" borderId="5" xfId="0" applyNumberFormat="1" applyFont="1" applyFill="1" applyBorder="1" applyAlignment="1">
      <alignment horizontal="center" vertical="center" wrapText="1"/>
    </xf>
    <xf numFmtId="14" fontId="27" fillId="18" borderId="6" xfId="0" applyNumberFormat="1" applyFont="1" applyFill="1" applyBorder="1" applyAlignment="1">
      <alignment horizontal="center" vertical="center" wrapText="1"/>
    </xf>
    <xf numFmtId="14" fontId="27" fillId="18" borderId="2" xfId="0" applyNumberFormat="1" applyFont="1" applyFill="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xf numFmtId="0" fontId="27" fillId="14" borderId="72" xfId="0" applyFont="1" applyFill="1" applyBorder="1" applyAlignment="1">
      <alignment horizontal="center" vertical="center" wrapText="1"/>
    </xf>
    <xf numFmtId="171" fontId="27" fillId="8" borderId="5" xfId="0" applyNumberFormat="1" applyFont="1" applyFill="1" applyBorder="1" applyAlignment="1">
      <alignment vertical="center"/>
    </xf>
    <xf numFmtId="171" fontId="27" fillId="8" borderId="68" xfId="0" applyNumberFormat="1" applyFont="1" applyFill="1" applyBorder="1" applyAlignment="1">
      <alignment vertical="center"/>
    </xf>
    <xf numFmtId="171" fontId="27" fillId="8" borderId="6" xfId="0" applyNumberFormat="1" applyFont="1" applyFill="1" applyBorder="1" applyAlignment="1">
      <alignment vertical="center"/>
    </xf>
    <xf numFmtId="171" fontId="27" fillId="2" borderId="5" xfId="0" applyNumberFormat="1" applyFont="1" applyFill="1" applyBorder="1" applyAlignment="1">
      <alignment vertical="center"/>
    </xf>
    <xf numFmtId="171" fontId="27" fillId="2" borderId="6" xfId="0" applyNumberFormat="1" applyFont="1" applyFill="1" applyBorder="1" applyAlignment="1">
      <alignment vertical="center"/>
    </xf>
    <xf numFmtId="171" fontId="27" fillId="2" borderId="68" xfId="0" applyNumberFormat="1" applyFont="1" applyFill="1" applyBorder="1" applyAlignment="1">
      <alignment vertical="center"/>
    </xf>
    <xf numFmtId="171" fontId="27" fillId="8" borderId="126" xfId="0" applyNumberFormat="1" applyFont="1" applyFill="1" applyBorder="1" applyAlignment="1">
      <alignment vertical="center"/>
    </xf>
    <xf numFmtId="171" fontId="27" fillId="8" borderId="85" xfId="0" applyNumberFormat="1" applyFont="1" applyFill="1" applyBorder="1" applyAlignment="1">
      <alignment vertical="center"/>
    </xf>
    <xf numFmtId="171" fontId="27" fillId="2" borderId="126" xfId="0" applyNumberFormat="1" applyFont="1" applyFill="1" applyBorder="1" applyAlignment="1">
      <alignment vertical="center"/>
    </xf>
    <xf numFmtId="171" fontId="27" fillId="2" borderId="85" xfId="0" applyNumberFormat="1" applyFont="1" applyFill="1" applyBorder="1" applyAlignment="1">
      <alignment vertical="center"/>
    </xf>
    <xf numFmtId="173" fontId="27" fillId="14" borderId="5" xfId="24" applyNumberFormat="1" applyFont="1" applyFill="1" applyBorder="1" applyAlignment="1">
      <alignment horizontal="center" vertical="center"/>
    </xf>
    <xf numFmtId="173" fontId="27" fillId="14" borderId="6" xfId="24" applyNumberFormat="1" applyFont="1" applyFill="1" applyBorder="1" applyAlignment="1">
      <alignment horizontal="center" vertical="center"/>
    </xf>
    <xf numFmtId="173" fontId="27" fillId="14" borderId="2" xfId="24" applyNumberFormat="1" applyFont="1" applyFill="1" applyBorder="1" applyAlignment="1">
      <alignment horizontal="center" vertical="center"/>
    </xf>
    <xf numFmtId="44" fontId="49" fillId="0" borderId="94" xfId="0" applyNumberFormat="1" applyFont="1" applyBorder="1" applyAlignment="1">
      <alignment horizontal="center" vertical="center" wrapText="1" readingOrder="1"/>
    </xf>
    <xf numFmtId="44" fontId="49" fillId="0" borderId="99" xfId="0" applyNumberFormat="1" applyFont="1" applyBorder="1" applyAlignment="1">
      <alignment horizontal="center" vertical="center" wrapText="1" readingOrder="1"/>
    </xf>
    <xf numFmtId="173" fontId="55" fillId="0" borderId="6" xfId="68" applyNumberFormat="1" applyFont="1" applyBorder="1" applyAlignment="1">
      <alignment horizontal="center" vertical="center"/>
    </xf>
    <xf numFmtId="173" fontId="55" fillId="0" borderId="2" xfId="68" applyNumberFormat="1" applyFont="1" applyBorder="1" applyAlignment="1">
      <alignment horizontal="center" vertical="center"/>
    </xf>
    <xf numFmtId="173" fontId="27" fillId="6" borderId="1" xfId="24" applyNumberFormat="1" applyFont="1" applyFill="1" applyBorder="1" applyAlignment="1">
      <alignment horizontal="center" vertical="center"/>
    </xf>
    <xf numFmtId="173" fontId="55" fillId="0" borderId="5" xfId="68" applyNumberFormat="1" applyFont="1" applyBorder="1" applyAlignment="1">
      <alignment horizontal="center" vertical="center"/>
    </xf>
    <xf numFmtId="44" fontId="49" fillId="0" borderId="97" xfId="0" applyNumberFormat="1" applyFont="1" applyBorder="1" applyAlignment="1">
      <alignment horizontal="center" vertical="center" wrapText="1" readingOrder="1"/>
    </xf>
    <xf numFmtId="44" fontId="49" fillId="0" borderId="98" xfId="0" applyNumberFormat="1" applyFont="1" applyBorder="1" applyAlignment="1">
      <alignment horizontal="center" vertical="center" wrapText="1" readingOrder="1"/>
    </xf>
    <xf numFmtId="44" fontId="49" fillId="0" borderId="100" xfId="0" applyNumberFormat="1" applyFont="1" applyBorder="1" applyAlignment="1">
      <alignment horizontal="center" vertical="center" wrapText="1" readingOrder="1"/>
    </xf>
    <xf numFmtId="44" fontId="49" fillId="2" borderId="109" xfId="0" applyNumberFormat="1" applyFont="1" applyFill="1" applyBorder="1" applyAlignment="1">
      <alignment horizontal="center" vertical="center" wrapText="1" readingOrder="1"/>
    </xf>
    <xf numFmtId="173" fontId="27" fillId="14" borderId="1" xfId="24" applyNumberFormat="1" applyFont="1" applyFill="1" applyBorder="1" applyAlignment="1">
      <alignment horizontal="center" vertical="center"/>
    </xf>
    <xf numFmtId="173" fontId="49" fillId="0" borderId="5" xfId="0" applyNumberFormat="1" applyFont="1" applyBorder="1" applyAlignment="1">
      <alignment horizontal="center" vertical="center"/>
    </xf>
    <xf numFmtId="173" fontId="49" fillId="0" borderId="6" xfId="0" applyNumberFormat="1" applyFont="1" applyBorder="1" applyAlignment="1">
      <alignment horizontal="center" vertical="center"/>
    </xf>
    <xf numFmtId="173" fontId="49" fillId="0" borderId="68" xfId="0" applyNumberFormat="1" applyFont="1" applyBorder="1" applyAlignment="1">
      <alignment horizontal="center" vertical="center"/>
    </xf>
    <xf numFmtId="44" fontId="49" fillId="0" borderId="5" xfId="0" applyNumberFormat="1" applyFont="1" applyBorder="1" applyAlignment="1">
      <alignment horizontal="center" vertical="center"/>
    </xf>
    <xf numFmtId="44" fontId="49" fillId="0" borderId="6" xfId="0" applyNumberFormat="1" applyFont="1" applyBorder="1" applyAlignment="1">
      <alignment horizontal="center" vertical="center"/>
    </xf>
    <xf numFmtId="44" fontId="49" fillId="0" borderId="68" xfId="0" applyNumberFormat="1" applyFont="1" applyBorder="1" applyAlignment="1">
      <alignment horizontal="center" vertical="center"/>
    </xf>
    <xf numFmtId="44" fontId="49" fillId="2" borderId="104" xfId="0" applyNumberFormat="1" applyFont="1" applyFill="1" applyBorder="1" applyAlignment="1">
      <alignment horizontal="center" vertical="center" wrapText="1" readingOrder="1"/>
    </xf>
    <xf numFmtId="44" fontId="49" fillId="2" borderId="0" xfId="0" applyNumberFormat="1" applyFont="1" applyFill="1" applyAlignment="1">
      <alignment horizontal="center" vertical="center" wrapText="1" readingOrder="1"/>
    </xf>
    <xf numFmtId="44" fontId="49" fillId="2" borderId="29" xfId="0" applyNumberFormat="1" applyFont="1" applyFill="1" applyBorder="1" applyAlignment="1">
      <alignment horizontal="center" vertical="center" wrapText="1" readingOrder="1"/>
    </xf>
    <xf numFmtId="44" fontId="49" fillId="2" borderId="123" xfId="0" applyNumberFormat="1" applyFont="1" applyFill="1" applyBorder="1" applyAlignment="1">
      <alignment horizontal="center" vertical="center" wrapText="1" readingOrder="1"/>
    </xf>
    <xf numFmtId="44" fontId="49" fillId="2" borderId="119" xfId="0" applyNumberFormat="1" applyFont="1" applyFill="1" applyBorder="1" applyAlignment="1">
      <alignment horizontal="center" vertical="center" wrapText="1" readingOrder="1"/>
    </xf>
    <xf numFmtId="172" fontId="49" fillId="24" borderId="6" xfId="0" applyNumberFormat="1" applyFont="1" applyFill="1" applyBorder="1" applyAlignment="1">
      <alignment horizontal="center" vertical="center"/>
    </xf>
    <xf numFmtId="172" fontId="49" fillId="24" borderId="68" xfId="0" applyNumberFormat="1" applyFont="1" applyFill="1" applyBorder="1" applyAlignment="1">
      <alignment horizontal="center" vertical="center"/>
    </xf>
    <xf numFmtId="44" fontId="49" fillId="24" borderId="6" xfId="0" applyNumberFormat="1" applyFont="1" applyFill="1" applyBorder="1" applyAlignment="1">
      <alignment horizontal="center" vertical="center"/>
    </xf>
    <xf numFmtId="44" fontId="49" fillId="24" borderId="68" xfId="0" applyNumberFormat="1" applyFont="1" applyFill="1" applyBorder="1" applyAlignment="1">
      <alignment horizontal="center" vertical="center"/>
    </xf>
    <xf numFmtId="44" fontId="49" fillId="2" borderId="110" xfId="0" applyNumberFormat="1" applyFont="1" applyFill="1" applyBorder="1" applyAlignment="1">
      <alignment horizontal="center" vertical="center" wrapText="1" readingOrder="1"/>
    </xf>
    <xf numFmtId="44" fontId="49" fillId="2" borderId="111" xfId="0" applyNumberFormat="1" applyFont="1" applyFill="1" applyBorder="1" applyAlignment="1">
      <alignment horizontal="center" vertical="center" wrapText="1" readingOrder="1"/>
    </xf>
    <xf numFmtId="172" fontId="49" fillId="0" borderId="5" xfId="0" applyNumberFormat="1" applyFont="1" applyBorder="1" applyAlignment="1">
      <alignment horizontal="center" vertical="center"/>
    </xf>
    <xf numFmtId="172" fontId="49" fillId="0" borderId="6" xfId="0" applyNumberFormat="1" applyFont="1" applyBorder="1" applyAlignment="1">
      <alignment horizontal="center" vertical="center"/>
    </xf>
    <xf numFmtId="172" fontId="49" fillId="0" borderId="68" xfId="0" applyNumberFormat="1" applyFont="1" applyBorder="1" applyAlignment="1">
      <alignment horizontal="center" vertical="center"/>
    </xf>
    <xf numFmtId="44" fontId="49" fillId="2" borderId="117" xfId="0" applyNumberFormat="1" applyFont="1" applyFill="1" applyBorder="1" applyAlignment="1">
      <alignment horizontal="center" vertical="center" wrapText="1" readingOrder="1"/>
    </xf>
    <xf numFmtId="44" fontId="49" fillId="2" borderId="118" xfId="0" applyNumberFormat="1" applyFont="1" applyFill="1" applyBorder="1" applyAlignment="1">
      <alignment horizontal="center" vertical="center" wrapText="1" readingOrder="1"/>
    </xf>
    <xf numFmtId="44" fontId="49" fillId="2" borderId="120" xfId="0" applyNumberFormat="1" applyFont="1" applyFill="1" applyBorder="1" applyAlignment="1">
      <alignment horizontal="center" vertical="center" wrapText="1" readingOrder="1"/>
    </xf>
    <xf numFmtId="44" fontId="49" fillId="0" borderId="112" xfId="0" applyNumberFormat="1" applyFont="1" applyBorder="1" applyAlignment="1">
      <alignment horizontal="center" vertical="center" wrapText="1" readingOrder="1"/>
    </xf>
    <xf numFmtId="172" fontId="55" fillId="0" borderId="63" xfId="68" applyNumberFormat="1" applyFont="1" applyBorder="1" applyAlignment="1">
      <alignment horizontal="center" vertical="center"/>
    </xf>
    <xf numFmtId="44" fontId="55" fillId="0" borderId="63" xfId="68" applyFont="1" applyBorder="1" applyAlignment="1">
      <alignment horizontal="center" vertical="center"/>
    </xf>
    <xf numFmtId="44" fontId="49" fillId="0" borderId="109" xfId="0" applyNumberFormat="1" applyFont="1" applyBorder="1" applyAlignment="1">
      <alignment horizontal="center" vertical="center" wrapText="1" readingOrder="1"/>
    </xf>
    <xf numFmtId="44" fontId="49" fillId="0" borderId="135" xfId="0" applyNumberFormat="1" applyFont="1" applyBorder="1" applyAlignment="1">
      <alignment horizontal="center" vertical="center" wrapText="1" readingOrder="1"/>
    </xf>
    <xf numFmtId="44" fontId="49" fillId="0" borderId="131" xfId="0" applyNumberFormat="1" applyFont="1" applyBorder="1" applyAlignment="1">
      <alignment horizontal="center" vertical="center" wrapText="1" readingOrder="1"/>
    </xf>
    <xf numFmtId="44" fontId="49" fillId="0" borderId="66" xfId="0" applyNumberFormat="1" applyFont="1" applyBorder="1" applyAlignment="1">
      <alignment horizontal="center" vertical="center" wrapText="1" readingOrder="1"/>
    </xf>
    <xf numFmtId="44" fontId="49" fillId="0" borderId="143" xfId="0" applyNumberFormat="1" applyFont="1" applyBorder="1" applyAlignment="1">
      <alignment horizontal="center" vertical="center" wrapText="1" readingOrder="1"/>
    </xf>
    <xf numFmtId="44" fontId="49" fillId="0" borderId="104" xfId="0" applyNumberFormat="1" applyFont="1" applyBorder="1" applyAlignment="1">
      <alignment horizontal="center" vertical="center" wrapText="1" readingOrder="1"/>
    </xf>
    <xf numFmtId="44" fontId="49" fillId="0" borderId="29" xfId="0" applyNumberFormat="1" applyFont="1" applyBorder="1" applyAlignment="1">
      <alignment horizontal="center" vertical="center" wrapText="1" readingOrder="1"/>
    </xf>
    <xf numFmtId="173" fontId="27" fillId="14" borderId="25" xfId="24" applyNumberFormat="1" applyFont="1" applyFill="1" applyBorder="1" applyAlignment="1">
      <alignment horizontal="center" vertical="center"/>
    </xf>
    <xf numFmtId="173" fontId="27" fillId="14" borderId="26" xfId="24" applyNumberFormat="1" applyFont="1" applyFill="1" applyBorder="1" applyAlignment="1">
      <alignment horizontal="center" vertical="center"/>
    </xf>
    <xf numFmtId="173" fontId="27" fillId="14" borderId="27" xfId="24" applyNumberFormat="1" applyFont="1" applyFill="1" applyBorder="1" applyAlignment="1">
      <alignment horizontal="center" vertical="center"/>
    </xf>
    <xf numFmtId="173" fontId="27" fillId="14" borderId="24" xfId="24" applyNumberFormat="1" applyFont="1" applyFill="1" applyBorder="1" applyAlignment="1">
      <alignment horizontal="center" vertical="center"/>
    </xf>
    <xf numFmtId="173" fontId="27" fillId="14" borderId="28" xfId="24" applyNumberFormat="1" applyFont="1" applyFill="1" applyBorder="1" applyAlignment="1">
      <alignment horizontal="center" vertical="center"/>
    </xf>
    <xf numFmtId="173" fontId="27" fillId="14" borderId="4" xfId="24" applyNumberFormat="1" applyFont="1" applyFill="1" applyBorder="1" applyAlignment="1">
      <alignment horizontal="center" vertical="center"/>
    </xf>
    <xf numFmtId="173" fontId="55" fillId="0" borderId="6" xfId="68" applyNumberFormat="1" applyFont="1" applyBorder="1" applyAlignment="1">
      <alignment horizontal="center" vertical="center" wrapText="1"/>
    </xf>
    <xf numFmtId="173" fontId="27" fillId="6" borderId="5" xfId="24" applyNumberFormat="1" applyFont="1" applyFill="1" applyBorder="1" applyAlignment="1">
      <alignment horizontal="center" vertical="center"/>
    </xf>
    <xf numFmtId="172" fontId="46" fillId="0" borderId="62" xfId="68" applyNumberFormat="1" applyFont="1" applyBorder="1" applyAlignment="1">
      <alignment horizontal="center" vertical="center"/>
    </xf>
    <xf numFmtId="44" fontId="46" fillId="0" borderId="62" xfId="68" applyFont="1" applyBorder="1" applyAlignment="1">
      <alignment horizontal="center" vertical="center"/>
    </xf>
    <xf numFmtId="44" fontId="46" fillId="2" borderId="5" xfId="68" applyFont="1" applyFill="1" applyBorder="1" applyAlignment="1">
      <alignment horizontal="center" vertical="center"/>
    </xf>
    <xf numFmtId="44" fontId="46" fillId="2" borderId="6" xfId="68" applyFont="1" applyFill="1" applyBorder="1" applyAlignment="1">
      <alignment horizontal="center" vertical="center"/>
    </xf>
    <xf numFmtId="44" fontId="46" fillId="2" borderId="2" xfId="68" applyFont="1" applyFill="1" applyBorder="1" applyAlignment="1">
      <alignment horizontal="center" vertical="center"/>
    </xf>
    <xf numFmtId="44" fontId="46" fillId="0" borderId="6" xfId="68" applyFont="1" applyBorder="1" applyAlignment="1">
      <alignment horizontal="center" vertical="center"/>
    </xf>
    <xf numFmtId="44" fontId="55" fillId="2" borderId="5" xfId="68" applyFont="1" applyFill="1" applyBorder="1" applyAlignment="1">
      <alignment horizontal="center" vertical="center"/>
    </xf>
    <xf numFmtId="44" fontId="55" fillId="2" borderId="2" xfId="68" applyFont="1" applyFill="1" applyBorder="1" applyAlignment="1">
      <alignment horizontal="center" vertical="center"/>
    </xf>
    <xf numFmtId="44" fontId="46" fillId="0" borderId="102" xfId="68" applyFont="1" applyBorder="1" applyAlignment="1">
      <alignment horizontal="center" vertical="center"/>
    </xf>
    <xf numFmtId="44" fontId="46" fillId="0" borderId="130" xfId="68" applyFont="1" applyBorder="1" applyAlignment="1">
      <alignment horizontal="center" vertical="center"/>
    </xf>
    <xf numFmtId="44" fontId="27" fillId="2" borderId="5" xfId="24" applyNumberFormat="1" applyFont="1" applyFill="1" applyBorder="1" applyAlignment="1">
      <alignment horizontal="center" vertical="center"/>
    </xf>
    <xf numFmtId="44" fontId="27" fillId="2" borderId="6" xfId="24" applyNumberFormat="1" applyFont="1" applyFill="1" applyBorder="1" applyAlignment="1">
      <alignment horizontal="center" vertical="center"/>
    </xf>
    <xf numFmtId="44" fontId="27" fillId="2" borderId="2" xfId="24" applyNumberFormat="1" applyFont="1" applyFill="1" applyBorder="1" applyAlignment="1">
      <alignment horizontal="center" vertical="center"/>
    </xf>
    <xf numFmtId="172" fontId="27" fillId="2" borderId="5" xfId="24" applyNumberFormat="1" applyFont="1" applyFill="1" applyBorder="1" applyAlignment="1">
      <alignment horizontal="center" vertical="center"/>
    </xf>
    <xf numFmtId="172" fontId="27" fillId="2" borderId="6" xfId="24" applyNumberFormat="1" applyFont="1" applyFill="1" applyBorder="1" applyAlignment="1">
      <alignment horizontal="center" vertical="center"/>
    </xf>
    <xf numFmtId="172" fontId="49" fillId="0" borderId="5" xfId="0" applyNumberFormat="1" applyFont="1" applyBorder="1" applyAlignment="1">
      <alignment vertical="center"/>
    </xf>
    <xf numFmtId="172" fontId="49" fillId="0" borderId="6" xfId="0" applyNumberFormat="1" applyFont="1" applyBorder="1" applyAlignment="1">
      <alignment vertical="center"/>
    </xf>
    <xf numFmtId="172" fontId="49" fillId="0" borderId="68" xfId="0" applyNumberFormat="1" applyFont="1" applyBorder="1" applyAlignment="1">
      <alignment vertical="center"/>
    </xf>
    <xf numFmtId="44" fontId="49" fillId="0" borderId="5" xfId="0" applyNumberFormat="1" applyFont="1" applyBorder="1" applyAlignment="1">
      <alignment vertical="center"/>
    </xf>
    <xf numFmtId="44" fontId="49" fillId="0" borderId="6" xfId="0" applyNumberFormat="1" applyFont="1" applyBorder="1" applyAlignment="1">
      <alignment vertical="center"/>
    </xf>
    <xf numFmtId="44" fontId="49" fillId="0" borderId="68" xfId="0" applyNumberFormat="1" applyFont="1" applyBorder="1" applyAlignment="1">
      <alignment vertical="center"/>
    </xf>
    <xf numFmtId="169" fontId="55" fillId="0" borderId="62" xfId="68" applyNumberFormat="1" applyFont="1" applyBorder="1" applyAlignment="1">
      <alignment horizontal="center" vertical="center"/>
    </xf>
    <xf numFmtId="173" fontId="55" fillId="2" borderId="5" xfId="68" applyNumberFormat="1" applyFont="1" applyFill="1" applyBorder="1" applyAlignment="1">
      <alignment horizontal="center" vertical="center"/>
    </xf>
    <xf numFmtId="173" fontId="55" fillId="2" borderId="6" xfId="68" applyNumberFormat="1" applyFont="1" applyFill="1" applyBorder="1" applyAlignment="1">
      <alignment horizontal="center" vertical="center"/>
    </xf>
    <xf numFmtId="173" fontId="55" fillId="2" borderId="2" xfId="68" applyNumberFormat="1" applyFont="1" applyFill="1" applyBorder="1" applyAlignment="1">
      <alignment horizontal="center" vertical="center"/>
    </xf>
    <xf numFmtId="169" fontId="55" fillId="2" borderId="5" xfId="68" applyNumberFormat="1" applyFont="1" applyFill="1" applyBorder="1" applyAlignment="1">
      <alignment horizontal="center" vertical="center"/>
    </xf>
    <xf numFmtId="169" fontId="55" fillId="2" borderId="6" xfId="68" applyNumberFormat="1" applyFont="1" applyFill="1" applyBorder="1" applyAlignment="1">
      <alignment horizontal="center" vertical="center"/>
    </xf>
    <xf numFmtId="169" fontId="55" fillId="2" borderId="2" xfId="68" applyNumberFormat="1" applyFont="1" applyFill="1" applyBorder="1" applyAlignment="1">
      <alignment horizontal="center" vertical="center"/>
    </xf>
    <xf numFmtId="44" fontId="55" fillId="2" borderId="6" xfId="68" applyFont="1" applyFill="1" applyBorder="1" applyAlignment="1">
      <alignment horizontal="center" vertical="center"/>
    </xf>
    <xf numFmtId="172" fontId="55" fillId="0" borderId="62" xfId="68" applyNumberFormat="1" applyFont="1" applyBorder="1" applyAlignment="1">
      <alignment horizontal="center" vertical="center"/>
    </xf>
    <xf numFmtId="44" fontId="55" fillId="0" borderId="62" xfId="68" applyFont="1" applyBorder="1" applyAlignment="1">
      <alignment horizontal="center" vertical="center"/>
    </xf>
    <xf numFmtId="173" fontId="49" fillId="24" borderId="5" xfId="0" applyNumberFormat="1" applyFont="1" applyFill="1" applyBorder="1" applyAlignment="1">
      <alignment horizontal="right" vertical="center"/>
    </xf>
    <xf numFmtId="173" fontId="49" fillId="24" borderId="68" xfId="0" applyNumberFormat="1" applyFont="1" applyFill="1" applyBorder="1" applyAlignment="1">
      <alignment horizontal="right" vertical="center"/>
    </xf>
    <xf numFmtId="8" fontId="49" fillId="2" borderId="108" xfId="0" applyNumberFormat="1" applyFont="1" applyFill="1" applyBorder="1" applyAlignment="1">
      <alignment horizontal="center" vertical="center" wrapText="1" readingOrder="1"/>
    </xf>
    <xf numFmtId="0" fontId="49" fillId="2" borderId="109" xfId="0" applyFont="1" applyFill="1" applyBorder="1" applyAlignment="1">
      <alignment horizontal="center" vertical="center" wrapText="1" readingOrder="1"/>
    </xf>
    <xf numFmtId="44" fontId="49" fillId="0" borderId="110" xfId="0" applyNumberFormat="1" applyFont="1" applyBorder="1" applyAlignment="1">
      <alignment horizontal="center" vertical="center" wrapText="1" readingOrder="1"/>
    </xf>
    <xf numFmtId="44" fontId="49" fillId="0" borderId="111" xfId="0" applyNumberFormat="1" applyFont="1" applyBorder="1" applyAlignment="1">
      <alignment horizontal="center" vertical="center" wrapText="1" readingOrder="1"/>
    </xf>
    <xf numFmtId="44" fontId="49" fillId="0" borderId="107" xfId="0" applyNumberFormat="1" applyFont="1" applyBorder="1" applyAlignment="1">
      <alignment horizontal="center" vertical="center" wrapText="1" readingOrder="1"/>
    </xf>
    <xf numFmtId="44" fontId="49" fillId="0" borderId="108" xfId="0" applyNumberFormat="1" applyFont="1" applyBorder="1" applyAlignment="1">
      <alignment horizontal="center" vertical="center" wrapText="1" readingOrder="1"/>
    </xf>
    <xf numFmtId="172" fontId="49" fillId="0" borderId="6" xfId="0" applyNumberFormat="1" applyFont="1" applyBorder="1" applyAlignment="1">
      <alignment horizontal="right" vertical="center"/>
    </xf>
    <xf numFmtId="172" fontId="49" fillId="0" borderId="68" xfId="0" applyNumberFormat="1" applyFont="1" applyBorder="1" applyAlignment="1">
      <alignment horizontal="right" vertical="center"/>
    </xf>
    <xf numFmtId="44" fontId="49" fillId="0" borderId="6" xfId="0" applyNumberFormat="1" applyFont="1" applyBorder="1" applyAlignment="1">
      <alignment horizontal="right" vertical="center"/>
    </xf>
    <xf numFmtId="44" fontId="49" fillId="0" borderId="68" xfId="0" applyNumberFormat="1" applyFont="1" applyBorder="1" applyAlignment="1">
      <alignment horizontal="right" vertical="center"/>
    </xf>
    <xf numFmtId="44" fontId="49" fillId="2" borderId="62" xfId="0" applyNumberFormat="1" applyFont="1" applyFill="1" applyBorder="1" applyAlignment="1">
      <alignment horizontal="center" vertical="center" wrapText="1" readingOrder="1"/>
    </xf>
    <xf numFmtId="0" fontId="32" fillId="2" borderId="107" xfId="0" applyFont="1" applyFill="1" applyBorder="1" applyAlignment="1">
      <alignment horizontal="center" vertical="center" wrapText="1" readingOrder="1"/>
    </xf>
    <xf numFmtId="0" fontId="32" fillId="2" borderId="108" xfId="0" applyFont="1" applyFill="1" applyBorder="1" applyAlignment="1">
      <alignment horizontal="center" vertical="center" wrapText="1" readingOrder="1"/>
    </xf>
    <xf numFmtId="0" fontId="32" fillId="2" borderId="109" xfId="0" applyFont="1" applyFill="1" applyBorder="1" applyAlignment="1">
      <alignment horizontal="center" vertical="center" wrapText="1" readingOrder="1"/>
    </xf>
    <xf numFmtId="0" fontId="32" fillId="2" borderId="124" xfId="0" applyFont="1" applyFill="1" applyBorder="1" applyAlignment="1">
      <alignment horizontal="center" vertical="center" wrapText="1" readingOrder="1"/>
    </xf>
    <xf numFmtId="0" fontId="32" fillId="2" borderId="0" xfId="0" applyFont="1" applyFill="1" applyAlignment="1">
      <alignment horizontal="center" vertical="center" wrapText="1" readingOrder="1"/>
    </xf>
    <xf numFmtId="0" fontId="32" fillId="2" borderId="125" xfId="0" applyFont="1" applyFill="1" applyBorder="1" applyAlignment="1">
      <alignment horizontal="center" vertical="center" wrapText="1" readingOrder="1"/>
    </xf>
    <xf numFmtId="173" fontId="27" fillId="2" borderId="5" xfId="24" applyNumberFormat="1" applyFont="1" applyFill="1" applyBorder="1" applyAlignment="1">
      <alignment horizontal="center" vertical="center"/>
    </xf>
    <xf numFmtId="173" fontId="27" fillId="2" borderId="2" xfId="24" applyNumberFormat="1" applyFont="1" applyFill="1" applyBorder="1" applyAlignment="1">
      <alignment horizontal="center" vertical="center"/>
    </xf>
    <xf numFmtId="44" fontId="55" fillId="2" borderId="62" xfId="68" applyFont="1" applyFill="1" applyBorder="1" applyAlignment="1">
      <alignment horizontal="center" vertical="center"/>
    </xf>
    <xf numFmtId="173" fontId="49" fillId="0" borderId="5" xfId="68" applyNumberFormat="1" applyFont="1" applyBorder="1" applyAlignment="1">
      <alignment horizontal="right" vertical="center"/>
    </xf>
    <xf numFmtId="173" fontId="49" fillId="0" borderId="68" xfId="68" applyNumberFormat="1" applyFont="1" applyBorder="1" applyAlignment="1">
      <alignment horizontal="right" vertical="center"/>
    </xf>
    <xf numFmtId="9" fontId="55" fillId="2" borderId="89" xfId="0" applyNumberFormat="1" applyFont="1" applyFill="1" applyBorder="1" applyAlignment="1">
      <alignment horizontal="center" vertical="center" wrapText="1"/>
    </xf>
    <xf numFmtId="9" fontId="55" fillId="2" borderId="91" xfId="0" applyNumberFormat="1" applyFont="1" applyFill="1" applyBorder="1" applyAlignment="1">
      <alignment horizontal="center" vertical="center" wrapText="1"/>
    </xf>
    <xf numFmtId="0" fontId="55" fillId="2" borderId="127" xfId="0" applyFont="1" applyFill="1" applyBorder="1" applyAlignment="1">
      <alignment horizontal="center" vertical="center" wrapText="1"/>
    </xf>
    <xf numFmtId="0" fontId="55" fillId="2" borderId="128" xfId="0" applyFont="1" applyFill="1" applyBorder="1" applyAlignment="1">
      <alignment horizontal="center" vertical="center" wrapText="1"/>
    </xf>
    <xf numFmtId="0" fontId="49" fillId="2" borderId="58" xfId="75" applyFont="1" applyFill="1" applyBorder="1" applyAlignment="1">
      <alignment horizontal="center" vertical="center" wrapText="1"/>
    </xf>
    <xf numFmtId="0" fontId="49" fillId="2" borderId="59" xfId="75" applyFont="1" applyFill="1" applyBorder="1" applyAlignment="1">
      <alignment horizontal="center" vertical="center" wrapText="1"/>
    </xf>
    <xf numFmtId="9" fontId="47" fillId="22" borderId="54" xfId="35" applyFont="1" applyFill="1" applyBorder="1" applyAlignment="1">
      <alignment horizontal="center" vertical="center" wrapText="1"/>
    </xf>
    <xf numFmtId="9" fontId="47" fillId="22" borderId="55" xfId="35" applyFont="1" applyFill="1" applyBorder="1" applyAlignment="1">
      <alignment horizontal="center" vertical="center" wrapText="1"/>
    </xf>
    <xf numFmtId="0" fontId="32" fillId="24" borderId="70" xfId="0" applyFont="1" applyFill="1" applyBorder="1" applyAlignment="1">
      <alignment horizontal="center" vertical="center" wrapText="1"/>
    </xf>
    <xf numFmtId="0" fontId="32" fillId="24" borderId="69" xfId="0" applyFont="1" applyFill="1" applyBorder="1" applyAlignment="1">
      <alignment horizontal="center" vertical="center" wrapText="1"/>
    </xf>
    <xf numFmtId="9" fontId="33" fillId="26" borderId="84" xfId="0" applyNumberFormat="1" applyFont="1" applyFill="1" applyBorder="1" applyAlignment="1">
      <alignment horizontal="center" vertical="center" wrapText="1"/>
    </xf>
    <xf numFmtId="9" fontId="33" fillId="26" borderId="71" xfId="0" applyNumberFormat="1" applyFont="1" applyFill="1" applyBorder="1" applyAlignment="1">
      <alignment horizontal="center" vertical="center" wrapText="1"/>
    </xf>
    <xf numFmtId="9" fontId="54" fillId="22" borderId="65" xfId="35" applyFont="1" applyFill="1" applyBorder="1" applyAlignment="1">
      <alignment horizontal="center" vertical="center"/>
    </xf>
    <xf numFmtId="9" fontId="54" fillId="22" borderId="85" xfId="35" applyFont="1" applyFill="1" applyBorder="1" applyAlignment="1">
      <alignment horizontal="center" vertical="center"/>
    </xf>
    <xf numFmtId="1" fontId="26" fillId="6" borderId="5" xfId="78" applyNumberFormat="1" applyFont="1" applyFill="1" applyBorder="1" applyAlignment="1" applyProtection="1">
      <alignment horizontal="center" vertical="center" wrapText="1"/>
      <protection locked="0"/>
    </xf>
    <xf numFmtId="1" fontId="26" fillId="6" borderId="2" xfId="78" applyNumberFormat="1" applyFont="1" applyFill="1" applyBorder="1" applyAlignment="1" applyProtection="1">
      <alignment horizontal="center" vertical="center" wrapText="1"/>
      <protection locked="0"/>
    </xf>
    <xf numFmtId="1" fontId="26" fillId="16" borderId="5" xfId="78" applyNumberFormat="1" applyFont="1" applyFill="1" applyBorder="1" applyAlignment="1" applyProtection="1">
      <alignment horizontal="center" vertical="center" wrapText="1"/>
      <protection locked="0"/>
    </xf>
    <xf numFmtId="1" fontId="26" fillId="16" borderId="2" xfId="78" applyNumberFormat="1"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0" fontId="27" fillId="6" borderId="2" xfId="0" applyFont="1" applyFill="1" applyBorder="1" applyAlignment="1" applyProtection="1">
      <alignment horizontal="center" vertical="center" wrapText="1"/>
      <protection locked="0"/>
    </xf>
    <xf numFmtId="168" fontId="27" fillId="6" borderId="5" xfId="78" applyNumberFormat="1" applyFont="1" applyFill="1" applyBorder="1" applyAlignment="1" applyProtection="1">
      <alignment horizontal="center" vertical="center" wrapText="1"/>
      <protection locked="0"/>
    </xf>
    <xf numFmtId="168" fontId="27" fillId="6" borderId="2" xfId="78" applyNumberFormat="1" applyFont="1" applyFill="1" applyBorder="1" applyAlignment="1" applyProtection="1">
      <alignment horizontal="center" vertical="center" wrapText="1"/>
      <protection locked="0"/>
    </xf>
    <xf numFmtId="168" fontId="26" fillId="6" borderId="42" xfId="78" applyNumberFormat="1" applyFont="1" applyFill="1" applyBorder="1" applyAlignment="1" applyProtection="1">
      <alignment horizontal="center" vertical="center" wrapText="1"/>
      <protection locked="0"/>
    </xf>
    <xf numFmtId="168" fontId="26" fillId="6" borderId="22" xfId="78" applyNumberFormat="1" applyFont="1" applyFill="1" applyBorder="1" applyAlignment="1" applyProtection="1">
      <alignment horizontal="center" vertical="center" wrapText="1"/>
      <protection locked="0"/>
    </xf>
    <xf numFmtId="0" fontId="31" fillId="0" borderId="73" xfId="0" applyFont="1" applyBorder="1" applyAlignment="1">
      <alignment horizontal="center" vertical="center" wrapText="1"/>
    </xf>
    <xf numFmtId="0" fontId="31" fillId="0" borderId="74"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0" xfId="0" applyFont="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50" fillId="0" borderId="75" xfId="0" applyFont="1" applyBorder="1" applyAlignment="1">
      <alignment vertical="center"/>
    </xf>
    <xf numFmtId="0" fontId="52" fillId="0" borderId="76" xfId="0" applyFont="1" applyBorder="1" applyAlignment="1">
      <alignment vertical="center"/>
    </xf>
    <xf numFmtId="0" fontId="52" fillId="0" borderId="78" xfId="0" applyFont="1" applyBorder="1" applyAlignment="1">
      <alignment vertical="center"/>
    </xf>
    <xf numFmtId="0" fontId="52" fillId="0" borderId="79" xfId="0" applyFont="1" applyBorder="1" applyAlignment="1">
      <alignment vertical="center"/>
    </xf>
    <xf numFmtId="0" fontId="53" fillId="0" borderId="82" xfId="0" applyFont="1" applyBorder="1" applyAlignment="1">
      <alignment vertical="center"/>
    </xf>
    <xf numFmtId="0" fontId="53" fillId="0" borderId="83" xfId="0" applyFont="1" applyBorder="1" applyAlignment="1">
      <alignment vertical="center"/>
    </xf>
    <xf numFmtId="49" fontId="44" fillId="25" borderId="8" xfId="0" applyNumberFormat="1" applyFont="1" applyFill="1" applyBorder="1" applyAlignment="1" applyProtection="1">
      <alignment horizontal="center" vertical="center" wrapText="1"/>
      <protection locked="0"/>
    </xf>
    <xf numFmtId="49" fontId="44" fillId="25" borderId="50" xfId="0" applyNumberFormat="1" applyFont="1" applyFill="1" applyBorder="1" applyAlignment="1" applyProtection="1">
      <alignment horizontal="center" vertical="center" wrapText="1"/>
      <protection locked="0"/>
    </xf>
    <xf numFmtId="49" fontId="44" fillId="25" borderId="12" xfId="0" applyNumberFormat="1" applyFont="1" applyFill="1" applyBorder="1" applyAlignment="1" applyProtection="1">
      <alignment horizontal="center" vertical="center" wrapText="1"/>
      <protection locked="0"/>
    </xf>
    <xf numFmtId="49" fontId="44" fillId="2" borderId="86" xfId="0" applyNumberFormat="1" applyFont="1" applyFill="1" applyBorder="1" applyAlignment="1" applyProtection="1">
      <alignment horizontal="center" vertical="center" wrapText="1"/>
      <protection locked="0"/>
    </xf>
    <xf numFmtId="49" fontId="44" fillId="2" borderId="0" xfId="0" applyNumberFormat="1" applyFont="1" applyFill="1" applyAlignment="1" applyProtection="1">
      <alignment horizontal="center" vertical="center" wrapText="1"/>
      <protection locked="0"/>
    </xf>
    <xf numFmtId="49" fontId="27" fillId="6" borderId="5" xfId="0" applyNumberFormat="1" applyFont="1" applyFill="1" applyBorder="1" applyAlignment="1" applyProtection="1">
      <alignment horizontal="center" vertical="center" wrapText="1"/>
      <protection locked="0"/>
    </xf>
    <xf numFmtId="49" fontId="27" fillId="6" borderId="2" xfId="0" applyNumberFormat="1" applyFont="1" applyFill="1" applyBorder="1" applyAlignment="1" applyProtection="1">
      <alignment horizontal="center" vertical="center" wrapText="1"/>
      <protection locked="0"/>
    </xf>
    <xf numFmtId="0" fontId="27" fillId="6" borderId="5"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5" xfId="0" applyFont="1" applyFill="1" applyBorder="1" applyAlignment="1">
      <alignment horizontal="center" vertical="center"/>
    </xf>
    <xf numFmtId="0" fontId="27" fillId="6" borderId="2" xfId="0" applyFont="1" applyFill="1" applyBorder="1" applyAlignment="1">
      <alignment horizontal="center" vertical="center"/>
    </xf>
    <xf numFmtId="9" fontId="32" fillId="24" borderId="70" xfId="0" applyNumberFormat="1" applyFont="1" applyFill="1" applyBorder="1" applyAlignment="1">
      <alignment horizontal="center" vertical="center"/>
    </xf>
    <xf numFmtId="0" fontId="32" fillId="24" borderId="69" xfId="0" applyFont="1" applyFill="1" applyBorder="1" applyAlignment="1">
      <alignment horizontal="center" vertical="center"/>
    </xf>
    <xf numFmtId="9" fontId="26" fillId="6" borderId="43" xfId="35" applyFont="1" applyFill="1" applyBorder="1" applyAlignment="1" applyProtection="1">
      <alignment horizontal="center" vertical="center" wrapText="1"/>
      <protection locked="0"/>
    </xf>
    <xf numFmtId="9" fontId="26" fillId="6" borderId="48" xfId="35" applyFont="1" applyFill="1" applyBorder="1" applyAlignment="1" applyProtection="1">
      <alignment horizontal="center" vertical="center" wrapText="1"/>
      <protection locked="0"/>
    </xf>
    <xf numFmtId="169" fontId="27" fillId="7" borderId="42" xfId="0" applyNumberFormat="1" applyFont="1" applyFill="1" applyBorder="1" applyAlignment="1">
      <alignment horizontal="center" vertical="center" wrapText="1"/>
    </xf>
    <xf numFmtId="169" fontId="27" fillId="7" borderId="22" xfId="0" applyNumberFormat="1" applyFont="1" applyFill="1" applyBorder="1" applyAlignment="1">
      <alignment horizontal="center" vertical="center" wrapText="1"/>
    </xf>
    <xf numFmtId="169" fontId="27" fillId="6" borderId="5" xfId="0" applyNumberFormat="1" applyFont="1" applyFill="1" applyBorder="1" applyAlignment="1" applyProtection="1">
      <alignment horizontal="center" vertical="center" wrapText="1"/>
      <protection locked="0"/>
    </xf>
    <xf numFmtId="169" fontId="27" fillId="6" borderId="2" xfId="0" applyNumberFormat="1" applyFont="1" applyFill="1" applyBorder="1" applyAlignment="1" applyProtection="1">
      <alignment horizontal="center" vertical="center" wrapText="1"/>
      <protection locked="0"/>
    </xf>
    <xf numFmtId="0" fontId="26" fillId="29" borderId="5" xfId="0" applyFont="1" applyFill="1" applyBorder="1" applyAlignment="1" applyProtection="1">
      <alignment horizontal="center" vertical="center" wrapText="1"/>
      <protection locked="0"/>
    </xf>
    <xf numFmtId="0" fontId="26" fillId="29" borderId="2" xfId="0" applyFont="1" applyFill="1" applyBorder="1" applyAlignment="1" applyProtection="1">
      <alignment horizontal="center" vertical="center" wrapText="1"/>
      <protection locked="0"/>
    </xf>
    <xf numFmtId="0" fontId="26" fillId="29" borderId="6" xfId="0" applyFont="1" applyFill="1" applyBorder="1" applyAlignment="1" applyProtection="1">
      <alignment horizontal="center" vertical="center" wrapText="1"/>
      <protection locked="0"/>
    </xf>
    <xf numFmtId="0" fontId="24" fillId="30" borderId="147" xfId="0" applyFont="1" applyFill="1" applyBorder="1" applyAlignment="1" applyProtection="1">
      <alignment horizontal="center" vertical="center" wrapText="1"/>
      <protection locked="0"/>
    </xf>
    <xf numFmtId="0" fontId="72" fillId="31" borderId="147" xfId="0" applyFont="1" applyFill="1" applyBorder="1" applyAlignment="1" applyProtection="1">
      <alignment horizontal="center" vertical="center" wrapText="1"/>
      <protection locked="0"/>
    </xf>
    <xf numFmtId="49" fontId="44" fillId="20" borderId="8" xfId="0" applyNumberFormat="1" applyFont="1" applyFill="1" applyBorder="1" applyAlignment="1" applyProtection="1">
      <alignment horizontal="center" vertical="center" wrapText="1"/>
      <protection locked="0"/>
    </xf>
    <xf numFmtId="49" fontId="44" fillId="20" borderId="50" xfId="0" applyNumberFormat="1" applyFont="1" applyFill="1" applyBorder="1" applyAlignment="1" applyProtection="1">
      <alignment horizontal="center" vertical="center" wrapText="1"/>
      <protection locked="0"/>
    </xf>
    <xf numFmtId="49" fontId="44" fillId="20" borderId="12" xfId="0" applyNumberFormat="1" applyFont="1" applyFill="1" applyBorder="1" applyAlignment="1" applyProtection="1">
      <alignment horizontal="center" vertical="center" wrapText="1"/>
      <protection locked="0"/>
    </xf>
    <xf numFmtId="168" fontId="41" fillId="11" borderId="37" xfId="78" applyNumberFormat="1" applyFont="1" applyFill="1" applyBorder="1" applyAlignment="1" applyProtection="1">
      <alignment horizontal="center" vertical="center" wrapText="1"/>
      <protection locked="0"/>
    </xf>
    <xf numFmtId="168" fontId="41" fillId="11" borderId="38" xfId="78" applyNumberFormat="1" applyFont="1" applyFill="1" applyBorder="1" applyAlignment="1" applyProtection="1">
      <alignment horizontal="center" vertical="center" wrapText="1"/>
      <protection locked="0"/>
    </xf>
    <xf numFmtId="0" fontId="26" fillId="6" borderId="5" xfId="0" applyFont="1" applyFill="1" applyBorder="1" applyAlignment="1" applyProtection="1">
      <alignment horizontal="center" vertical="center" wrapText="1"/>
      <protection locked="0"/>
    </xf>
    <xf numFmtId="0" fontId="26" fillId="6" borderId="2" xfId="0" applyFont="1" applyFill="1" applyBorder="1" applyAlignment="1" applyProtection="1">
      <alignment horizontal="center" vertical="center" wrapText="1"/>
      <protection locked="0"/>
    </xf>
    <xf numFmtId="9" fontId="26" fillId="16" borderId="5" xfId="35" applyFont="1" applyFill="1" applyBorder="1" applyAlignment="1" applyProtection="1">
      <alignment horizontal="center" vertical="center" wrapText="1"/>
      <protection locked="0"/>
    </xf>
    <xf numFmtId="9" fontId="26" fillId="16" borderId="2" xfId="35" applyFont="1" applyFill="1" applyBorder="1" applyAlignment="1" applyProtection="1">
      <alignment horizontal="center" vertical="center" wrapText="1"/>
      <protection locked="0"/>
    </xf>
    <xf numFmtId="9" fontId="61" fillId="16" borderId="5" xfId="78" applyNumberFormat="1" applyFont="1" applyFill="1" applyBorder="1" applyAlignment="1" applyProtection="1">
      <alignment horizontal="center" vertical="center" wrapText="1"/>
      <protection locked="0"/>
    </xf>
    <xf numFmtId="9" fontId="61" fillId="16" borderId="2" xfId="78" applyNumberFormat="1" applyFont="1" applyFill="1" applyBorder="1" applyAlignment="1" applyProtection="1">
      <alignment horizontal="center" vertical="center" wrapText="1"/>
      <protection locked="0"/>
    </xf>
    <xf numFmtId="0" fontId="55"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78" fillId="0" borderId="1" xfId="0" applyFont="1" applyFill="1" applyBorder="1" applyAlignment="1">
      <alignment horizontal="center" vertical="center" wrapText="1"/>
    </xf>
    <xf numFmtId="0" fontId="7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49" fillId="0" borderId="2" xfId="0" applyFont="1" applyFill="1" applyBorder="1" applyAlignment="1">
      <alignment horizontal="center" wrapText="1"/>
    </xf>
    <xf numFmtId="0" fontId="0" fillId="0" borderId="0" xfId="0" applyFill="1"/>
    <xf numFmtId="0" fontId="0" fillId="0" borderId="0" xfId="0" applyFill="1" applyAlignment="1">
      <alignment horizontal="center" vertical="center"/>
    </xf>
  </cellXfs>
  <cellStyles count="81">
    <cellStyle name="Hipervínculo" xfId="75" builtinId="8"/>
    <cellStyle name="Hipervínculo 2" xfId="7" xr:uid="{00000000-0005-0000-0000-000001000000}"/>
    <cellStyle name="Hipervínculo visitado" xfId="16" builtinId="9" hidden="1"/>
    <cellStyle name="Hipervínculo visitado" xfId="15" builtinId="9" hidden="1"/>
    <cellStyle name="Hyperlink" xfId="80" xr:uid="{00000000-0005-0000-0000-000004000000}"/>
    <cellStyle name="Millares" xfId="72" builtinId="3"/>
    <cellStyle name="Millares [0]" xfId="36" builtinId="6"/>
    <cellStyle name="Millares [0] 2" xfId="67" xr:uid="{00000000-0005-0000-0000-000007000000}"/>
    <cellStyle name="Millares 2" xfId="9" xr:uid="{00000000-0005-0000-0000-000008000000}"/>
    <cellStyle name="Millares 2 2" xfId="14" xr:uid="{00000000-0005-0000-0000-000009000000}"/>
    <cellStyle name="Millares 2 2 2" xfId="46" xr:uid="{00000000-0005-0000-0000-00000A000000}"/>
    <cellStyle name="Millares 2 3" xfId="21" xr:uid="{00000000-0005-0000-0000-00000B000000}"/>
    <cellStyle name="Millares 2 3 2" xfId="51" xr:uid="{00000000-0005-0000-0000-00000C000000}"/>
    <cellStyle name="Millares 2 4" xfId="41" xr:uid="{00000000-0005-0000-0000-00000D000000}"/>
    <cellStyle name="Millares 3" xfId="66" xr:uid="{00000000-0005-0000-0000-00000E000000}"/>
    <cellStyle name="Moneda" xfId="68" builtinId="4"/>
    <cellStyle name="Moneda [0]" xfId="24" builtinId="7"/>
    <cellStyle name="Moneda [0] 2" xfId="54" xr:uid="{00000000-0005-0000-0000-000011000000}"/>
    <cellStyle name="Moneda 2" xfId="4" xr:uid="{00000000-0005-0000-0000-000012000000}"/>
    <cellStyle name="Moneda 2 2" xfId="12" xr:uid="{00000000-0005-0000-0000-000013000000}"/>
    <cellStyle name="Moneda 2 2 2" xfId="44" xr:uid="{00000000-0005-0000-0000-000014000000}"/>
    <cellStyle name="Moneda 2 3" xfId="19" xr:uid="{00000000-0005-0000-0000-000015000000}"/>
    <cellStyle name="Moneda 2 3 2" xfId="49" xr:uid="{00000000-0005-0000-0000-000016000000}"/>
    <cellStyle name="Moneda 2 4" xfId="39" xr:uid="{00000000-0005-0000-0000-000017000000}"/>
    <cellStyle name="Moneda 3" xfId="65" xr:uid="{00000000-0005-0000-0000-000018000000}"/>
    <cellStyle name="Normal" xfId="0" builtinId="0"/>
    <cellStyle name="Normal 2" xfId="3" xr:uid="{00000000-0005-0000-0000-00001A000000}"/>
    <cellStyle name="Normal 2 2" xfId="5" xr:uid="{00000000-0005-0000-0000-00001B000000}"/>
    <cellStyle name="Normal 3" xfId="1" xr:uid="{00000000-0005-0000-0000-00001C000000}"/>
    <cellStyle name="Normal 3 2" xfId="10" xr:uid="{00000000-0005-0000-0000-00001D000000}"/>
    <cellStyle name="Normal 3 2 2" xfId="25" xr:uid="{00000000-0005-0000-0000-00001E000000}"/>
    <cellStyle name="Normal 3 2 2 2" xfId="55" xr:uid="{00000000-0005-0000-0000-00001F000000}"/>
    <cellStyle name="Normal 3 2 3" xfId="30" xr:uid="{00000000-0005-0000-0000-000020000000}"/>
    <cellStyle name="Normal 3 2 3 2" xfId="34" xr:uid="{00000000-0005-0000-0000-000021000000}"/>
    <cellStyle name="Normal 3 2 3 2 2" xfId="64" xr:uid="{00000000-0005-0000-0000-000022000000}"/>
    <cellStyle name="Normal 3 2 3 2 2 2" xfId="71" xr:uid="{00000000-0005-0000-0000-000023000000}"/>
    <cellStyle name="Normal 3 2 3 2 2 3" xfId="74" xr:uid="{00000000-0005-0000-0000-000024000000}"/>
    <cellStyle name="Normal 3 2 3 2 2 4" xfId="77" xr:uid="{00000000-0005-0000-0000-000025000000}"/>
    <cellStyle name="Normal 3 2 3 2 2 4 2" xfId="79" xr:uid="{00000000-0005-0000-0000-000026000000}"/>
    <cellStyle name="Normal 3 2 3 2 3" xfId="70" xr:uid="{00000000-0005-0000-0000-000027000000}"/>
    <cellStyle name="Normal 3 2 3 2 4" xfId="73" xr:uid="{00000000-0005-0000-0000-000028000000}"/>
    <cellStyle name="Normal 3 2 3 2 5" xfId="76" xr:uid="{00000000-0005-0000-0000-000029000000}"/>
    <cellStyle name="Normal 3 2 3 2 5 2" xfId="78" xr:uid="{00000000-0005-0000-0000-00002A000000}"/>
    <cellStyle name="Normal 3 2 3 3" xfId="23" xr:uid="{00000000-0005-0000-0000-00002B000000}"/>
    <cellStyle name="Normal 3 2 3 3 2" xfId="26" xr:uid="{00000000-0005-0000-0000-00002C000000}"/>
    <cellStyle name="Normal 3 2 3 3 2 2" xfId="56" xr:uid="{00000000-0005-0000-0000-00002D000000}"/>
    <cellStyle name="Normal 3 2 3 3 3" xfId="31" xr:uid="{00000000-0005-0000-0000-00002E000000}"/>
    <cellStyle name="Normal 3 2 3 3 3 2" xfId="61" xr:uid="{00000000-0005-0000-0000-00002F000000}"/>
    <cellStyle name="Normal 3 2 3 3 4" xfId="28" xr:uid="{00000000-0005-0000-0000-000030000000}"/>
    <cellStyle name="Normal 3 2 3 3 4 2" xfId="33" xr:uid="{00000000-0005-0000-0000-000031000000}"/>
    <cellStyle name="Normal 3 2 3 3 4 2 2" xfId="63" xr:uid="{00000000-0005-0000-0000-000032000000}"/>
    <cellStyle name="Normal 3 2 3 3 4 3" xfId="58" xr:uid="{00000000-0005-0000-0000-000033000000}"/>
    <cellStyle name="Normal 3 2 3 3 5" xfId="53" xr:uid="{00000000-0005-0000-0000-000034000000}"/>
    <cellStyle name="Normal 3 2 3 4" xfId="60" xr:uid="{00000000-0005-0000-0000-000035000000}"/>
    <cellStyle name="Normal 3 2 4" xfId="27" xr:uid="{00000000-0005-0000-0000-000036000000}"/>
    <cellStyle name="Normal 3 2 4 2" xfId="29" xr:uid="{00000000-0005-0000-0000-000037000000}"/>
    <cellStyle name="Normal 3 2 4 2 2" xfId="59" xr:uid="{00000000-0005-0000-0000-000038000000}"/>
    <cellStyle name="Normal 3 2 4 3" xfId="32" xr:uid="{00000000-0005-0000-0000-000039000000}"/>
    <cellStyle name="Normal 3 2 4 3 2" xfId="62" xr:uid="{00000000-0005-0000-0000-00003A000000}"/>
    <cellStyle name="Normal 3 2 4 4" xfId="57" xr:uid="{00000000-0005-0000-0000-00003B000000}"/>
    <cellStyle name="Normal 3 2 5" xfId="42" xr:uid="{00000000-0005-0000-0000-00003C000000}"/>
    <cellStyle name="Normal 3 3" xfId="17" xr:uid="{00000000-0005-0000-0000-00003D000000}"/>
    <cellStyle name="Normal 3 3 2" xfId="47" xr:uid="{00000000-0005-0000-0000-00003E000000}"/>
    <cellStyle name="Normal 3 4" xfId="22" xr:uid="{00000000-0005-0000-0000-00003F000000}"/>
    <cellStyle name="Normal 3 4 2" xfId="52" xr:uid="{00000000-0005-0000-0000-000040000000}"/>
    <cellStyle name="Normal 3 5" xfId="37" xr:uid="{00000000-0005-0000-0000-000041000000}"/>
    <cellStyle name="Normal 4" xfId="8" xr:uid="{00000000-0005-0000-0000-000042000000}"/>
    <cellStyle name="Normal 4 2" xfId="13" xr:uid="{00000000-0005-0000-0000-000043000000}"/>
    <cellStyle name="Normal 4 2 2" xfId="45" xr:uid="{00000000-0005-0000-0000-000044000000}"/>
    <cellStyle name="Normal 4 3" xfId="20" xr:uid="{00000000-0005-0000-0000-000045000000}"/>
    <cellStyle name="Normal 4 3 2" xfId="50" xr:uid="{00000000-0005-0000-0000-000046000000}"/>
    <cellStyle name="Normal 4 4" xfId="40" xr:uid="{00000000-0005-0000-0000-000047000000}"/>
    <cellStyle name="Normal 5" xfId="69" xr:uid="{00000000-0005-0000-0000-000048000000}"/>
    <cellStyle name="Porcentaje" xfId="35" builtinId="5"/>
    <cellStyle name="Porcentaje 2" xfId="6" xr:uid="{00000000-0005-0000-0000-00004A000000}"/>
    <cellStyle name="Porcentaje 3" xfId="2" xr:uid="{00000000-0005-0000-0000-00004B000000}"/>
    <cellStyle name="Porcentaje 3 2" xfId="11" xr:uid="{00000000-0005-0000-0000-00004C000000}"/>
    <cellStyle name="Porcentaje 3 2 2" xfId="43" xr:uid="{00000000-0005-0000-0000-00004D000000}"/>
    <cellStyle name="Porcentaje 3 3" xfId="18" xr:uid="{00000000-0005-0000-0000-00004E000000}"/>
    <cellStyle name="Porcentaje 3 3 2" xfId="48" xr:uid="{00000000-0005-0000-0000-00004F000000}"/>
    <cellStyle name="Porcentaje 3 4" xfId="38" xr:uid="{00000000-0005-0000-0000-000050000000}"/>
  </cellStyles>
  <dxfs count="579">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s>
  <tableStyles count="0" defaultTableStyle="TableStyleMedium2" defaultPivotStyle="PivotStyleLight16"/>
  <colors>
    <mruColors>
      <color rgb="FFA64463"/>
      <color rgb="FFFFFF66"/>
      <color rgb="FFBA004C"/>
      <color rgb="FF008080"/>
      <color rgb="FFFFFF99"/>
      <color rgb="FFE3F7F5"/>
      <color rgb="FFA0E5E4"/>
      <color rgb="FFDCAFBE"/>
      <color rgb="FFF3DEDC"/>
      <color rgb="FFAFE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9510C576-5B22-4014-8458-12EC2AC0143B}">
    <Anchor>
      <Comment id="{DB925CC3-6279-4C93-B205-9C36EF1619AE}"/>
    </Anchor>
    <History>
      <Event time="2023-09-20T14:28:41.07" id="{398C038D-8D86-4DB2-93D5-A711E14F202B}">
        <Attribution userId="S::jarubianoq@dane.gov.co::527eeb1a-85eb-4041-b1fa-c877e7f1911f" userName="Javier Alberto Rubiano Quiroga" userProvider="AD"/>
        <Anchor>
          <Comment id="{DB925CC3-6279-4C93-B205-9C36EF1619AE}"/>
        </Anchor>
        <Create/>
      </Event>
      <Event time="2023-09-20T14:28:41.07" id="{D72C8F11-FE17-479C-86BD-7008086A34E7}">
        <Attribution userId="S::jarubianoq@dane.gov.co::527eeb1a-85eb-4041-b1fa-c877e7f1911f" userName="Javier Alberto Rubiano Quiroga" userProvider="AD"/>
        <Anchor>
          <Comment id="{DB925CC3-6279-4C93-B205-9C36EF1619AE}"/>
        </Anchor>
        <Assign userId="S::mrnietoj@dane.gov.co::d2a11a2e-e15d-4e1e-b208-a145be188d95" userName="Maritza del Rocio Nieto Jaime" userProvider="AD"/>
      </Event>
      <Event time="2023-09-20T14:28:41.07" id="{B8F8FB03-CA7C-4DE2-9554-6F541313074B}">
        <Attribution userId="S::jarubianoq@dane.gov.co::527eeb1a-85eb-4041-b1fa-c877e7f1911f" userName="Javier Alberto Rubiano Quiroga" userProvider="AD"/>
        <Anchor>
          <Comment id="{DB925CC3-6279-4C93-B205-9C36EF1619AE}"/>
        </Anchor>
        <SetTitle title="@Maritza del Rocio Nieto Jaime"/>
      </Event>
    </History>
  </Task>
  <Task id="{9481C19A-9B2E-4F76-819A-F6A107396F67}">
    <Anchor>
      <Comment id="{87469460-D695-439A-A8DB-5FD7887EBCDE}"/>
    </Anchor>
    <History>
      <Event time="2023-09-20T14:59:20.65" id="{32C9BDF6-61BD-43CF-9528-ACC43B525B62}">
        <Attribution userId="S::jarubianoq@dane.gov.co::527eeb1a-85eb-4041-b1fa-c877e7f1911f" userName="Javier Alberto Rubiano Quiroga" userProvider="AD"/>
        <Anchor>
          <Comment id="{87469460-D695-439A-A8DB-5FD7887EBCDE}"/>
        </Anchor>
        <Create/>
      </Event>
      <Event time="2023-09-20T14:59:20.65" id="{8DB06239-B72E-483B-AA1C-074488F40AE2}">
        <Attribution userId="S::jarubianoq@dane.gov.co::527eeb1a-85eb-4041-b1fa-c877e7f1911f" userName="Javier Alberto Rubiano Quiroga" userProvider="AD"/>
        <Anchor>
          <Comment id="{87469460-D695-439A-A8DB-5FD7887EBCDE}"/>
        </Anchor>
        <Assign userId="S::mrnietoj@dane.gov.co::d2a11a2e-e15d-4e1e-b208-a145be188d95" userName="Maritza del Rocio Nieto Jaime" userProvider="AD"/>
      </Event>
      <Event time="2023-09-20T14:59:20.65" id="{553C6065-7039-42C0-AB51-20152C0267BE}">
        <Attribution userId="S::jarubianoq@dane.gov.co::527eeb1a-85eb-4041-b1fa-c877e7f1911f" userName="Javier Alberto Rubiano Quiroga" userProvider="AD"/>
        <Anchor>
          <Comment id="{87469460-D695-439A-A8DB-5FD7887EBCDE}"/>
        </Anchor>
        <SetTitle title="@Maritza del Rocio Nieto Jaime realice el ajuste conversado el día de ayer en las metas OSIS_3, OSIS_5, OSIS_8, OSIS_10, OSIS_12, OSIS_13 y OSIS_14"/>
      </Event>
    </History>
  </Task>
  <Task id="{5D3CDBB4-1298-447E-972E-D316F72ED88F}">
    <Anchor>
      <Comment id="{42A607B9-BFE4-4A50-AAE5-BC74BC098464}"/>
    </Anchor>
    <History>
      <Event time="2023-09-20T14:28:26.76" id="{324E6D98-BB96-484B-9ED8-2584BCB7A1F5}">
        <Attribution userId="S::jarubianoq@dane.gov.co::527eeb1a-85eb-4041-b1fa-c877e7f1911f" userName="Javier Alberto Rubiano Quiroga" userProvider="AD"/>
        <Anchor>
          <Comment id="{42A607B9-BFE4-4A50-AAE5-BC74BC098464}"/>
        </Anchor>
        <Create/>
      </Event>
      <Event time="2023-09-20T14:28:26.76" id="{2B719A6F-75EB-492A-BC6D-DA3666EEB215}">
        <Attribution userId="S::jarubianoq@dane.gov.co::527eeb1a-85eb-4041-b1fa-c877e7f1911f" userName="Javier Alberto Rubiano Quiroga" userProvider="AD"/>
        <Anchor>
          <Comment id="{42A607B9-BFE4-4A50-AAE5-BC74BC098464}"/>
        </Anchor>
        <Assign userId="S::mrnietoj@dane.gov.co::d2a11a2e-e15d-4e1e-b208-a145be188d95" userName="Maritza del Rocio Nieto Jaime" userProvider="AD"/>
      </Event>
      <Event time="2023-09-20T14:28:26.76" id="{0616E99F-317E-4528-8723-7354D7F8B2ED}">
        <Attribution userId="S::jarubianoq@dane.gov.co::527eeb1a-85eb-4041-b1fa-c877e7f1911f" userName="Javier Alberto Rubiano Quiroga" userProvider="AD"/>
        <Anchor>
          <Comment id="{42A607B9-BFE4-4A50-AAE5-BC74BC098464}"/>
        </Anchor>
        <SetTitle title="@Maritza del Rocio Nieto Jaime"/>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75407</xdr:rowOff>
    </xdr:from>
    <xdr:ext cx="1423703" cy="861218"/>
    <xdr:pic>
      <xdr:nvPicPr>
        <xdr:cNvPr id="2" name="Imagen 1">
          <a:extLst>
            <a:ext uri="{FF2B5EF4-FFF2-40B4-BE49-F238E27FC236}">
              <a16:creationId xmlns:a16="http://schemas.microsoft.com/office/drawing/2014/main" id="{04E3A6A1-2046-4DEA-BB81-06409D08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8157"/>
          <a:ext cx="1423703" cy="86121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Maritza del Rocio Nieto Jaime" id="{7F7186B9-CAE2-4402-A1BE-D174E2C4B680}" userId="mrnietoj@dane.gov.co" providerId="PeoplePicker"/>
  <person displayName="Javier Alberto Rubiano Quiroga" id="{8DE4BB55-FEFB-451B-A6E9-2BF810E81F73}" userId="S::jarubianoq@dane.gov.co::527eeb1a-85eb-4041-b1fa-c877e7f1911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K33" dT="2023-09-20T14:59:20.93" personId="{8DE4BB55-FEFB-451B-A6E9-2BF810E81F73}" id="{87469460-D695-439A-A8DB-5FD7887EBCDE}">
    <text>@Maritza del Rocio Nieto Jaime realice el ajuste conversado el día de ayer en las metas OSIS_3, OSIS_5, OSIS_8, OSIS_10, OSIS_12, OSIS_13 y OSIS_14</text>
    <mentions>
      <mention mentionpersonId="{7F7186B9-CAE2-4402-A1BE-D174E2C4B680}" mentionId="{6A421AFC-6AD2-4DE6-9AFB-E4A8B85982A1}" startIndex="0" length="30"/>
    </mentions>
  </threadedComment>
  <threadedComment ref="BK47" dT="2023-09-20T14:28:27.03" personId="{8DE4BB55-FEFB-451B-A6E9-2BF810E81F73}" id="{42A607B9-BFE4-4A50-AAE5-BC74BC098464}">
    <text xml:space="preserve">@Maritza del Rocio Nieto Jaime </text>
    <mentions>
      <mention mentionpersonId="{7F7186B9-CAE2-4402-A1BE-D174E2C4B680}" mentionId="{8321AF1E-64B5-4010-9BC3-3BE1AA89F7F8}" startIndex="0" length="30"/>
    </mentions>
  </threadedComment>
  <threadedComment ref="BK50" dT="2023-09-20T14:28:41.33" personId="{8DE4BB55-FEFB-451B-A6E9-2BF810E81F73}" id="{DB925CC3-6279-4C93-B205-9C36EF1619AE}">
    <text xml:space="preserve">@Maritza del Rocio Nieto Jaime </text>
    <mentions>
      <mention mentionpersonId="{7F7186B9-CAE2-4402-A1BE-D174E2C4B680}" mentionId="{676DBA80-43D9-4D29-A603-7037B2C00FCF}" startIndex="0" length="30"/>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f:/r/sites/PlanesInstitucionales-MetasHisttricasporrea2018-2022/Documentos%20compartidos/DIRECCIONES%20TERRITORIALES/Evidencias%20Planes%20Institucionales%202023/PAI/DT_4/2.%20Trimestre?csf=1&amp;web=1&amp;e=SXXX0G" TargetMode="External"/><Relationship Id="rId7" Type="http://schemas.openxmlformats.org/officeDocument/2006/relationships/printerSettings" Target="../printerSettings/printerSettings1.bin"/><Relationship Id="rId12" Type="http://schemas.microsoft.com/office/2019/04/relationships/documenttask" Target="../documenttasks/documenttask1.xml"/><Relationship Id="rId2" Type="http://schemas.openxmlformats.org/officeDocument/2006/relationships/hyperlink" Target="https://www.dane.gov.co/index.php/estadisticas-por-tema/salud/calidad-de-vida-ecv/encuesta-nacional-de-calidad-de-vida-ecv-2022" TargetMode="External"/><Relationship Id="rId1" Type="http://schemas.openxmlformats.org/officeDocument/2006/relationships/hyperlink" Target="https://www.dane.gov.co/index.php/servicios-al-ciudadano/servicios-informacion/serie-notas-estadisticas" TargetMode="External"/><Relationship Id="rId6" Type="http://schemas.openxmlformats.org/officeDocument/2006/relationships/hyperlink" Target="../../../../../:f:/r/sites/PlanesInstitucionales-MetasHisttricasporrea2018-2022/Documentos%20compartidos/DIRECCIONES%20TERRITORIALES/Evidencias%20Planes%20Institucionales%202023/PAI/DT_1/1.%20Trimestre?csf=1&amp;web=1&amp;e=Qc6Jzb" TargetMode="External"/><Relationship Id="rId11" Type="http://schemas.microsoft.com/office/2017/10/relationships/threadedComment" Target="../threadedComments/threadedComment1.xml"/><Relationship Id="rId5" Type="http://schemas.openxmlformats.org/officeDocument/2006/relationships/hyperlink" Target="../../../../../:f:/r/sites/PlanesInstitucionales-MetasHisttricasporrea2018-2022/Documentos%20compartidos/DIRECCIONES%20TERRITORIALES/Evidencias%20Planes%20Institucionales%202023/PAI/DT_2/2.%20Trimestre?csf=1&amp;web=1&amp;e=ehObsb" TargetMode="External"/><Relationship Id="rId10" Type="http://schemas.openxmlformats.org/officeDocument/2006/relationships/comments" Target="../comments1.xml"/><Relationship Id="rId4" Type="http://schemas.openxmlformats.org/officeDocument/2006/relationships/hyperlink" Target="../../../../../:f:/r/sites/PlanesInstitucionales-MetasHisttricasporrea2018-2022/Documentos%20compartidos/DIRECCIONES%20TERRITORIALES/Evidencias%20Planes%20Institucionales%202023/PAI/DT_3/2.%20Trimestre?csf=1&amp;web=1&amp;e=jspd5g"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86995"/>
  </sheetPr>
  <dimension ref="A1:BK350"/>
  <sheetViews>
    <sheetView showGridLines="0" tabSelected="1" zoomScale="60" zoomScaleNormal="60" workbookViewId="0">
      <pane xSplit="8" ySplit="7" topLeftCell="I8" activePane="bottomRight" state="frozen"/>
      <selection pane="topRight" activeCell="I6" sqref="I6"/>
      <selection pane="bottomLeft" activeCell="A8" sqref="A8"/>
      <selection pane="bottomRight" activeCell="F8" sqref="F8"/>
    </sheetView>
  </sheetViews>
  <sheetFormatPr baseColWidth="10" defaultColWidth="12.75" defaultRowHeight="51" customHeight="1" x14ac:dyDescent="0.3"/>
  <cols>
    <col min="1" max="1" width="2.375" style="1" customWidth="1"/>
    <col min="2" max="2" width="17" style="8" customWidth="1"/>
    <col min="3" max="3" width="17.25" style="8" customWidth="1"/>
    <col min="4" max="4" width="14.25" style="8" customWidth="1"/>
    <col min="5" max="5" width="19.5" style="8" customWidth="1"/>
    <col min="6" max="6" width="21.75" style="8" customWidth="1"/>
    <col min="7" max="7" width="18.375" style="10" customWidth="1"/>
    <col min="8" max="8" width="22.25" style="10" customWidth="1"/>
    <col min="9" max="9" width="13.25" style="10" customWidth="1"/>
    <col min="10" max="10" width="25.875" style="10" customWidth="1"/>
    <col min="11" max="11" width="14.125" style="10" customWidth="1"/>
    <col min="12" max="12" width="29" style="10" customWidth="1"/>
    <col min="13" max="13" width="18.375" style="8" customWidth="1"/>
    <col min="14" max="15" width="12.75" style="11" customWidth="1"/>
    <col min="16" max="16" width="17.25" style="154" customWidth="1"/>
    <col min="17" max="27" width="6.125" style="8" customWidth="1"/>
    <col min="28" max="28" width="5.5" style="8" customWidth="1"/>
    <col min="29" max="30" width="23.125" style="12" customWidth="1"/>
    <col min="31" max="35" width="23.125" style="13" customWidth="1"/>
    <col min="36" max="36" width="22.25" customWidth="1"/>
    <col min="37" max="37" width="41.75" customWidth="1"/>
    <col min="38" max="38" width="41.375" customWidth="1"/>
    <col min="39" max="39" width="25.375" customWidth="1"/>
    <col min="40" max="40" width="24.875" customWidth="1"/>
    <col min="41" max="41" width="24.25" customWidth="1"/>
    <col min="42" max="42" width="36.875" customWidth="1"/>
    <col min="43" max="45" width="25.375" customWidth="1"/>
    <col min="46" max="46" width="29" customWidth="1"/>
    <col min="47" max="47" width="26.5" customWidth="1"/>
    <col min="48" max="48" width="5.875" style="1" customWidth="1"/>
    <col min="49" max="49" width="22.25" style="366" customWidth="1"/>
    <col min="50" max="50" width="45.875" style="366" customWidth="1"/>
    <col min="51" max="51" width="37" style="366" customWidth="1"/>
    <col min="52" max="54" width="25.375" customWidth="1"/>
    <col min="55" max="55" width="33.125" customWidth="1"/>
    <col min="56" max="57" width="25.375" style="367" hidden="1" customWidth="1"/>
    <col min="58" max="58" width="29" style="367" hidden="1" customWidth="1"/>
    <col min="59" max="60" width="30.25" style="367" hidden="1" customWidth="1"/>
    <col min="61" max="61" width="5" customWidth="1"/>
    <col min="62" max="62" width="16.875" customWidth="1"/>
    <col min="63" max="63" width="70.25" style="22" customWidth="1"/>
  </cols>
  <sheetData>
    <row r="1" spans="1:63" ht="32.25" customHeight="1" thickBot="1" x14ac:dyDescent="0.35">
      <c r="BK1" s="4"/>
    </row>
    <row r="2" spans="1:63" ht="30" customHeight="1" x14ac:dyDescent="0.3">
      <c r="C2" s="930" t="s">
        <v>0</v>
      </c>
      <c r="D2" s="931"/>
      <c r="E2" s="931"/>
      <c r="F2" s="931"/>
      <c r="G2" s="931"/>
      <c r="H2" s="931"/>
      <c r="I2" s="936" t="s">
        <v>1</v>
      </c>
      <c r="J2" s="937"/>
      <c r="K2"/>
      <c r="L2"/>
      <c r="M2"/>
      <c r="N2"/>
      <c r="O2"/>
      <c r="P2"/>
      <c r="Q2"/>
      <c r="R2"/>
      <c r="S2"/>
      <c r="T2"/>
      <c r="U2"/>
      <c r="V2"/>
      <c r="W2"/>
      <c r="X2"/>
      <c r="Y2"/>
      <c r="Z2"/>
      <c r="AA2"/>
      <c r="AB2" s="4"/>
      <c r="AC2"/>
      <c r="AD2"/>
      <c r="AE2"/>
      <c r="AF2"/>
      <c r="AG2"/>
      <c r="BK2" s="4"/>
    </row>
    <row r="3" spans="1:63" ht="27.75" customHeight="1" x14ac:dyDescent="0.3">
      <c r="C3" s="932"/>
      <c r="D3" s="933"/>
      <c r="E3" s="933"/>
      <c r="F3" s="933"/>
      <c r="G3" s="933"/>
      <c r="H3" s="933"/>
      <c r="I3" s="938" t="s">
        <v>2</v>
      </c>
      <c r="J3" s="939"/>
      <c r="K3"/>
      <c r="L3"/>
      <c r="M3"/>
      <c r="N3"/>
      <c r="O3"/>
      <c r="P3"/>
      <c r="Q3"/>
      <c r="R3"/>
      <c r="S3"/>
      <c r="T3"/>
      <c r="U3"/>
      <c r="V3"/>
      <c r="W3"/>
      <c r="X3"/>
      <c r="Y3"/>
      <c r="Z3"/>
      <c r="AA3"/>
      <c r="AB3" s="4"/>
      <c r="AC3"/>
      <c r="AD3"/>
      <c r="AE3"/>
      <c r="AF3"/>
      <c r="AG3"/>
      <c r="BK3" s="4"/>
    </row>
    <row r="4" spans="1:63" ht="28.5" customHeight="1" thickBot="1" x14ac:dyDescent="0.3">
      <c r="B4"/>
      <c r="C4" s="934"/>
      <c r="D4" s="935"/>
      <c r="E4" s="935"/>
      <c r="F4" s="935"/>
      <c r="G4" s="935"/>
      <c r="H4" s="935"/>
      <c r="I4" s="940" t="s">
        <v>3</v>
      </c>
      <c r="J4" s="941"/>
      <c r="K4"/>
      <c r="L4"/>
      <c r="M4"/>
      <c r="N4"/>
      <c r="O4"/>
      <c r="P4"/>
      <c r="Q4"/>
      <c r="R4"/>
      <c r="S4"/>
      <c r="T4"/>
      <c r="U4"/>
      <c r="V4"/>
      <c r="W4"/>
      <c r="X4"/>
      <c r="Y4"/>
      <c r="Z4"/>
      <c r="AA4"/>
      <c r="AB4" s="4"/>
      <c r="AC4"/>
      <c r="AD4"/>
      <c r="AE4"/>
      <c r="AF4"/>
      <c r="AG4"/>
      <c r="BK4" s="4"/>
    </row>
    <row r="5" spans="1:63" ht="22.5" customHeight="1" thickBot="1" x14ac:dyDescent="0.35">
      <c r="AJ5" s="942" t="s">
        <v>4</v>
      </c>
      <c r="AK5" s="943"/>
      <c r="AL5" s="943"/>
      <c r="AM5" s="943"/>
      <c r="AN5" s="943"/>
      <c r="AO5" s="943"/>
      <c r="AP5" s="943"/>
      <c r="AQ5" s="943"/>
      <c r="AR5" s="943"/>
      <c r="AS5" s="943"/>
      <c r="AT5" s="943"/>
      <c r="AU5" s="944"/>
      <c r="AV5" s="945"/>
      <c r="AW5" s="966" t="s">
        <v>5</v>
      </c>
      <c r="AX5" s="967"/>
      <c r="AY5" s="967"/>
      <c r="AZ5" s="967"/>
      <c r="BA5" s="967"/>
      <c r="BB5" s="967"/>
      <c r="BC5" s="967"/>
      <c r="BD5" s="967"/>
      <c r="BE5" s="967"/>
      <c r="BF5" s="967"/>
      <c r="BG5" s="967"/>
      <c r="BH5" s="968"/>
      <c r="BJ5" s="964" t="s">
        <v>6</v>
      </c>
      <c r="BK5" s="964"/>
    </row>
    <row r="6" spans="1:63" s="375" customFormat="1" ht="57.75" customHeight="1" thickBot="1" x14ac:dyDescent="0.3">
      <c r="A6" s="368"/>
      <c r="B6" s="34" t="s">
        <v>7</v>
      </c>
      <c r="C6" s="34" t="s">
        <v>8</v>
      </c>
      <c r="D6" s="34" t="s">
        <v>9</v>
      </c>
      <c r="E6" s="35" t="s">
        <v>10</v>
      </c>
      <c r="F6" s="36" t="s">
        <v>11</v>
      </c>
      <c r="G6" s="37" t="s">
        <v>12</v>
      </c>
      <c r="H6" s="36" t="s">
        <v>13</v>
      </c>
      <c r="I6" s="36" t="s">
        <v>14</v>
      </c>
      <c r="J6" s="36" t="s">
        <v>15</v>
      </c>
      <c r="K6" s="36" t="s">
        <v>16</v>
      </c>
      <c r="L6" s="36" t="s">
        <v>17</v>
      </c>
      <c r="M6" s="38" t="s">
        <v>18</v>
      </c>
      <c r="N6" s="369" t="s">
        <v>19</v>
      </c>
      <c r="O6" s="370" t="s">
        <v>20</v>
      </c>
      <c r="P6" s="371" t="s">
        <v>21</v>
      </c>
      <c r="Q6" s="372" t="s">
        <v>22</v>
      </c>
      <c r="R6" s="373" t="s">
        <v>23</v>
      </c>
      <c r="S6" s="372" t="s">
        <v>24</v>
      </c>
      <c r="T6" s="373" t="s">
        <v>25</v>
      </c>
      <c r="U6" s="372" t="s">
        <v>26</v>
      </c>
      <c r="V6" s="373" t="s">
        <v>27</v>
      </c>
      <c r="W6" s="372" t="s">
        <v>28</v>
      </c>
      <c r="X6" s="373" t="s">
        <v>29</v>
      </c>
      <c r="Y6" s="372" t="s">
        <v>30</v>
      </c>
      <c r="Z6" s="373" t="s">
        <v>31</v>
      </c>
      <c r="AA6" s="372" t="s">
        <v>32</v>
      </c>
      <c r="AB6" s="374" t="s">
        <v>33</v>
      </c>
      <c r="AC6" s="39" t="s">
        <v>34</v>
      </c>
      <c r="AD6" s="40" t="s">
        <v>35</v>
      </c>
      <c r="AE6" s="40" t="s">
        <v>36</v>
      </c>
      <c r="AF6" s="40" t="s">
        <v>37</v>
      </c>
      <c r="AG6" s="40" t="s">
        <v>38</v>
      </c>
      <c r="AH6" s="41" t="s">
        <v>39</v>
      </c>
      <c r="AI6" s="41" t="s">
        <v>40</v>
      </c>
      <c r="AJ6" s="34" t="s">
        <v>41</v>
      </c>
      <c r="AK6" s="34" t="s">
        <v>42</v>
      </c>
      <c r="AL6" s="34" t="s">
        <v>43</v>
      </c>
      <c r="AM6" s="165" t="s">
        <v>44</v>
      </c>
      <c r="AN6" s="165" t="s">
        <v>45</v>
      </c>
      <c r="AO6" s="165" t="s">
        <v>46</v>
      </c>
      <c r="AP6" s="34" t="s">
        <v>47</v>
      </c>
      <c r="AQ6" s="34" t="s">
        <v>48</v>
      </c>
      <c r="AR6" s="34" t="s">
        <v>49</v>
      </c>
      <c r="AS6" s="165" t="s">
        <v>50</v>
      </c>
      <c r="AT6" s="165" t="s">
        <v>51</v>
      </c>
      <c r="AU6" s="165" t="s">
        <v>52</v>
      </c>
      <c r="AV6" s="946"/>
      <c r="AW6" s="34" t="s">
        <v>41</v>
      </c>
      <c r="AX6" s="34" t="s">
        <v>42</v>
      </c>
      <c r="AY6" s="34" t="s">
        <v>43</v>
      </c>
      <c r="AZ6" s="165" t="s">
        <v>44</v>
      </c>
      <c r="BA6" s="165" t="s">
        <v>45</v>
      </c>
      <c r="BB6" s="165" t="s">
        <v>46</v>
      </c>
      <c r="BC6" s="34" t="s">
        <v>47</v>
      </c>
      <c r="BD6" s="34" t="s">
        <v>48</v>
      </c>
      <c r="BE6" s="34" t="s">
        <v>49</v>
      </c>
      <c r="BF6" s="165" t="s">
        <v>50</v>
      </c>
      <c r="BG6" s="165" t="s">
        <v>51</v>
      </c>
      <c r="BH6" s="165" t="s">
        <v>52</v>
      </c>
      <c r="BJ6" s="965" t="s">
        <v>53</v>
      </c>
      <c r="BK6" s="965"/>
    </row>
    <row r="7" spans="1:63" s="50" customFormat="1" ht="58.5" customHeight="1" thickBot="1" x14ac:dyDescent="0.25">
      <c r="A7" s="42"/>
      <c r="B7" s="43" t="s">
        <v>54</v>
      </c>
      <c r="C7" s="43" t="s">
        <v>55</v>
      </c>
      <c r="D7" s="43" t="s">
        <v>56</v>
      </c>
      <c r="E7" s="44" t="s">
        <v>57</v>
      </c>
      <c r="F7" s="45" t="s">
        <v>58</v>
      </c>
      <c r="G7" s="46" t="s">
        <v>59</v>
      </c>
      <c r="H7" s="45" t="s">
        <v>60</v>
      </c>
      <c r="I7" s="45" t="s">
        <v>61</v>
      </c>
      <c r="J7" s="45" t="s">
        <v>62</v>
      </c>
      <c r="K7" s="45" t="s">
        <v>63</v>
      </c>
      <c r="L7" s="45" t="s">
        <v>64</v>
      </c>
      <c r="M7" s="47" t="s">
        <v>65</v>
      </c>
      <c r="N7" s="376" t="s">
        <v>66</v>
      </c>
      <c r="O7" s="376" t="s">
        <v>66</v>
      </c>
      <c r="P7" s="377" t="s">
        <v>67</v>
      </c>
      <c r="Q7" s="969" t="s">
        <v>68</v>
      </c>
      <c r="R7" s="969"/>
      <c r="S7" s="969"/>
      <c r="T7" s="969"/>
      <c r="U7" s="969"/>
      <c r="V7" s="969"/>
      <c r="W7" s="969"/>
      <c r="X7" s="969"/>
      <c r="Y7" s="969"/>
      <c r="Z7" s="969"/>
      <c r="AA7" s="969"/>
      <c r="AB7" s="970"/>
      <c r="AC7" s="48" t="s">
        <v>69</v>
      </c>
      <c r="AD7" s="48" t="s">
        <v>70</v>
      </c>
      <c r="AE7" s="48" t="s">
        <v>71</v>
      </c>
      <c r="AF7" s="48" t="s">
        <v>72</v>
      </c>
      <c r="AG7" s="48" t="s">
        <v>73</v>
      </c>
      <c r="AH7" s="49" t="s">
        <v>74</v>
      </c>
      <c r="AI7" s="49" t="s">
        <v>74</v>
      </c>
      <c r="AJ7" s="43" t="s">
        <v>75</v>
      </c>
      <c r="AK7" s="43" t="s">
        <v>76</v>
      </c>
      <c r="AL7" s="43" t="s">
        <v>77</v>
      </c>
      <c r="AM7" s="172" t="s">
        <v>78</v>
      </c>
      <c r="AN7" s="172" t="s">
        <v>78</v>
      </c>
      <c r="AO7" s="172" t="s">
        <v>78</v>
      </c>
      <c r="AP7" s="43" t="s">
        <v>79</v>
      </c>
      <c r="AQ7" s="43" t="s">
        <v>80</v>
      </c>
      <c r="AR7" s="43" t="s">
        <v>81</v>
      </c>
      <c r="AS7" s="172" t="s">
        <v>78</v>
      </c>
      <c r="AT7" s="172" t="s">
        <v>78</v>
      </c>
      <c r="AU7" s="172" t="s">
        <v>78</v>
      </c>
      <c r="AV7" s="946"/>
      <c r="AW7" s="378" t="s">
        <v>75</v>
      </c>
      <c r="AX7" s="378" t="s">
        <v>76</v>
      </c>
      <c r="AY7" s="378" t="s">
        <v>77</v>
      </c>
      <c r="AZ7" s="172" t="s">
        <v>78</v>
      </c>
      <c r="BA7" s="172" t="s">
        <v>78</v>
      </c>
      <c r="BB7" s="172" t="s">
        <v>78</v>
      </c>
      <c r="BC7" s="43" t="s">
        <v>79</v>
      </c>
      <c r="BD7" s="378" t="s">
        <v>80</v>
      </c>
      <c r="BE7" s="378" t="s">
        <v>81</v>
      </c>
      <c r="BF7" s="379" t="s">
        <v>78</v>
      </c>
      <c r="BG7" s="379" t="s">
        <v>78</v>
      </c>
      <c r="BH7" s="379" t="s">
        <v>78</v>
      </c>
      <c r="BJ7" s="542" t="s">
        <v>82</v>
      </c>
      <c r="BK7" s="543" t="s">
        <v>83</v>
      </c>
    </row>
    <row r="8" spans="1:63" s="50" customFormat="1" ht="204" customHeight="1" x14ac:dyDescent="0.2">
      <c r="A8" s="540"/>
      <c r="B8" s="5" t="s">
        <v>84</v>
      </c>
      <c r="C8" s="7" t="s">
        <v>85</v>
      </c>
      <c r="D8" s="7" t="s">
        <v>86</v>
      </c>
      <c r="E8" s="72" t="s">
        <v>87</v>
      </c>
      <c r="F8" s="7" t="s">
        <v>88</v>
      </c>
      <c r="G8" s="72">
        <v>3</v>
      </c>
      <c r="H8" s="6" t="s">
        <v>89</v>
      </c>
      <c r="I8" s="6" t="s">
        <v>90</v>
      </c>
      <c r="J8" s="6" t="s">
        <v>91</v>
      </c>
      <c r="K8" s="6" t="s">
        <v>92</v>
      </c>
      <c r="L8" s="6" t="s">
        <v>93</v>
      </c>
      <c r="M8" s="7" t="s">
        <v>94</v>
      </c>
      <c r="N8" s="380">
        <v>44972</v>
      </c>
      <c r="O8" s="380">
        <v>45289</v>
      </c>
      <c r="P8" s="381" t="s">
        <v>95</v>
      </c>
      <c r="Q8" s="382"/>
      <c r="R8" s="383"/>
      <c r="S8" s="382"/>
      <c r="T8" s="383">
        <v>1</v>
      </c>
      <c r="U8" s="382"/>
      <c r="V8" s="383"/>
      <c r="W8" s="382"/>
      <c r="X8" s="383">
        <v>1</v>
      </c>
      <c r="Y8" s="382"/>
      <c r="Z8" s="383"/>
      <c r="AA8" s="382"/>
      <c r="AB8" s="384">
        <v>1</v>
      </c>
      <c r="AC8" s="115" t="s">
        <v>96</v>
      </c>
      <c r="AD8" s="9" t="s">
        <v>97</v>
      </c>
      <c r="AE8" s="25" t="s">
        <v>98</v>
      </c>
      <c r="AF8" s="507" t="s">
        <v>99</v>
      </c>
      <c r="AG8" s="25" t="s">
        <v>100</v>
      </c>
      <c r="AH8" s="358">
        <v>35880000</v>
      </c>
      <c r="AI8" s="361">
        <v>49213395</v>
      </c>
      <c r="AJ8" s="327">
        <v>0</v>
      </c>
      <c r="AK8" s="183" t="s">
        <v>101</v>
      </c>
      <c r="AL8" s="188" t="s">
        <v>101</v>
      </c>
      <c r="AM8" s="328" t="str">
        <f>IFERROR(AJ8/S8,"No reporta avance para el período")</f>
        <v>No reporta avance para el período</v>
      </c>
      <c r="AN8" s="229" t="str">
        <f>IF(ISTEXT(AM8),"No Aplica",IF(AM8&lt;=60%,"Bajo",IF(AM8&gt;=95%,"Satisfactorio",IF(AM8&gt;60%,"Medio",IF(AM8&lt;95%,"Medio",0)))))</f>
        <v>No Aplica</v>
      </c>
      <c r="AO8" s="266">
        <v>0</v>
      </c>
      <c r="AP8" s="211" t="s">
        <v>102</v>
      </c>
      <c r="AQ8" s="274">
        <v>35880000</v>
      </c>
      <c r="AR8" s="275">
        <v>0</v>
      </c>
      <c r="AS8" s="904">
        <v>94251108</v>
      </c>
      <c r="AT8" s="904">
        <v>94251108</v>
      </c>
      <c r="AU8" s="904">
        <v>3325140</v>
      </c>
      <c r="AV8" s="946"/>
      <c r="AW8" s="385">
        <v>2</v>
      </c>
      <c r="AX8" s="386" t="s">
        <v>103</v>
      </c>
      <c r="AY8" s="387" t="s">
        <v>104</v>
      </c>
      <c r="AZ8" s="174">
        <v>1</v>
      </c>
      <c r="BA8" s="167" t="str">
        <f>IF(ISTEXT(AZ8),"No Aplica",IF(AZ8&lt;=60%,"Bajo",IF(AZ8&gt;=95%,"Satisfactorio",IF(AZ8&gt;60%,"Medio",IF(AZ8&lt;95%,"Medio",0)))))</f>
        <v>Satisfactorio</v>
      </c>
      <c r="BB8" s="388">
        <f>+IFERROR(SUM($AJ8,$AW8,#REF!,$BS8),0)</f>
        <v>0</v>
      </c>
      <c r="BC8" s="257" t="s">
        <v>105</v>
      </c>
      <c r="BD8" s="304">
        <v>35880000</v>
      </c>
      <c r="BE8" s="389">
        <v>0</v>
      </c>
      <c r="BF8" s="304">
        <v>57148000</v>
      </c>
      <c r="BG8" s="304">
        <v>57148000</v>
      </c>
      <c r="BH8" s="304">
        <v>21840000</v>
      </c>
      <c r="BJ8" s="977" t="s">
        <v>106</v>
      </c>
      <c r="BK8" s="978" t="s">
        <v>107</v>
      </c>
    </row>
    <row r="9" spans="1:63" s="50" customFormat="1" ht="58.5" customHeight="1" x14ac:dyDescent="0.2">
      <c r="A9" s="961"/>
      <c r="B9" s="971" t="s">
        <v>84</v>
      </c>
      <c r="C9" s="7" t="s">
        <v>85</v>
      </c>
      <c r="D9" s="7" t="s">
        <v>86</v>
      </c>
      <c r="E9" s="751" t="s">
        <v>108</v>
      </c>
      <c r="F9" s="924" t="s">
        <v>88</v>
      </c>
      <c r="G9" s="973">
        <v>1</v>
      </c>
      <c r="H9" s="947" t="s">
        <v>109</v>
      </c>
      <c r="I9" s="947" t="s">
        <v>90</v>
      </c>
      <c r="J9" s="947" t="s">
        <v>110</v>
      </c>
      <c r="K9" s="947" t="s">
        <v>111</v>
      </c>
      <c r="L9" s="947" t="s">
        <v>112</v>
      </c>
      <c r="M9" s="924" t="s">
        <v>94</v>
      </c>
      <c r="N9" s="926">
        <v>44941</v>
      </c>
      <c r="O9" s="926">
        <v>45289</v>
      </c>
      <c r="P9" s="928" t="s">
        <v>113</v>
      </c>
      <c r="Q9" s="922"/>
      <c r="R9" s="920"/>
      <c r="S9" s="975">
        <v>0.1</v>
      </c>
      <c r="T9" s="920"/>
      <c r="U9" s="922"/>
      <c r="V9" s="920"/>
      <c r="W9" s="922"/>
      <c r="X9" s="920"/>
      <c r="Y9" s="922"/>
      <c r="Z9" s="920"/>
      <c r="AA9" s="922"/>
      <c r="AB9" s="955">
        <v>1</v>
      </c>
      <c r="AC9" s="957" t="s">
        <v>96</v>
      </c>
      <c r="AD9" s="959" t="s">
        <v>97</v>
      </c>
      <c r="AE9" s="949" t="s">
        <v>98</v>
      </c>
      <c r="AF9" s="951" t="s">
        <v>99</v>
      </c>
      <c r="AG9" s="949" t="s">
        <v>100</v>
      </c>
      <c r="AH9" s="850">
        <v>74400000</v>
      </c>
      <c r="AI9" s="358">
        <v>49213395</v>
      </c>
      <c r="AJ9" s="953">
        <v>0.1</v>
      </c>
      <c r="AK9" s="914" t="s">
        <v>114</v>
      </c>
      <c r="AL9" s="914" t="s">
        <v>115</v>
      </c>
      <c r="AM9" s="916">
        <f>IFERROR(AJ9/S9,"No reporta avance para el período")</f>
        <v>1</v>
      </c>
      <c r="AN9" s="714" t="str">
        <f>IF(ISTEXT(AM9),"No Aplica",IF(AM9&lt;=60%,"Bajo",IF(AM9&gt;=95%,"Satisfactorio",IF(AM9&gt;60%,"Medio",IF(AM9&lt;95%,"Medio",0)))))</f>
        <v>Satisfactorio</v>
      </c>
      <c r="AO9" s="918">
        <f>+IFERROR(SUM($AJ9,$AW9,$BI9),0)</f>
        <v>0.1</v>
      </c>
      <c r="AP9" s="828" t="s">
        <v>102</v>
      </c>
      <c r="AQ9" s="882">
        <v>74400000</v>
      </c>
      <c r="AR9" s="904">
        <v>0</v>
      </c>
      <c r="AS9" s="905"/>
      <c r="AT9" s="905"/>
      <c r="AU9" s="905"/>
      <c r="AV9" s="946"/>
      <c r="AW9" s="906" t="s">
        <v>116</v>
      </c>
      <c r="AX9" s="908" t="s">
        <v>101</v>
      </c>
      <c r="AY9" s="910" t="s">
        <v>101</v>
      </c>
      <c r="AZ9" s="912" t="str">
        <f>IFERROR(AW9/V10,"No reporta avance para el período")</f>
        <v>No reporta avance para el período</v>
      </c>
      <c r="BA9" s="696" t="str">
        <f>IF(ISTEXT(AZ9),"No Aplica",IF(AZ9&lt;=60%,"Bajo",IF(AZ9&gt;=95%,"Satisfactorio",IF(AZ9&gt;60%,"Medio",IF(AZ9&lt;95%,"Medio",0)))))</f>
        <v>No Aplica</v>
      </c>
      <c r="BB9" s="699">
        <f>+IFERROR(SUM($AJ9,$AW9,#REF!,$BS9,$CF9,$CS9),0)</f>
        <v>0</v>
      </c>
      <c r="BC9" s="702" t="s">
        <v>101</v>
      </c>
      <c r="BD9" s="901">
        <v>74400000</v>
      </c>
      <c r="BE9" s="903">
        <v>0</v>
      </c>
      <c r="BF9" s="901">
        <v>94251108</v>
      </c>
      <c r="BG9" s="901">
        <v>94251108</v>
      </c>
      <c r="BH9" s="884">
        <v>44739450</v>
      </c>
      <c r="BJ9" s="979" t="s">
        <v>106</v>
      </c>
      <c r="BK9" s="980" t="s">
        <v>117</v>
      </c>
    </row>
    <row r="10" spans="1:63" s="50" customFormat="1" ht="58.5" customHeight="1" x14ac:dyDescent="0.2">
      <c r="A10" s="962"/>
      <c r="B10" s="972"/>
      <c r="C10" s="7" t="s">
        <v>118</v>
      </c>
      <c r="D10" s="7" t="s">
        <v>119</v>
      </c>
      <c r="E10" s="753"/>
      <c r="F10" s="925"/>
      <c r="G10" s="974"/>
      <c r="H10" s="948"/>
      <c r="I10" s="948"/>
      <c r="J10" s="948"/>
      <c r="K10" s="948"/>
      <c r="L10" s="948"/>
      <c r="M10" s="925"/>
      <c r="N10" s="927"/>
      <c r="O10" s="927"/>
      <c r="P10" s="929"/>
      <c r="Q10" s="923"/>
      <c r="R10" s="921"/>
      <c r="S10" s="976"/>
      <c r="T10" s="921"/>
      <c r="U10" s="923"/>
      <c r="V10" s="921"/>
      <c r="W10" s="923"/>
      <c r="X10" s="921"/>
      <c r="Y10" s="923"/>
      <c r="Z10" s="921"/>
      <c r="AA10" s="923"/>
      <c r="AB10" s="956"/>
      <c r="AC10" s="958"/>
      <c r="AD10" s="960"/>
      <c r="AE10" s="950"/>
      <c r="AF10" s="952"/>
      <c r="AG10" s="950"/>
      <c r="AH10" s="695"/>
      <c r="AI10" s="358">
        <v>57148000</v>
      </c>
      <c r="AJ10" s="954"/>
      <c r="AK10" s="915"/>
      <c r="AL10" s="915"/>
      <c r="AM10" s="917"/>
      <c r="AN10" s="716"/>
      <c r="AO10" s="919"/>
      <c r="AP10" s="829"/>
      <c r="AQ10" s="883"/>
      <c r="AR10" s="905"/>
      <c r="AS10" s="364">
        <v>57148000</v>
      </c>
      <c r="AT10" s="276">
        <v>57148000</v>
      </c>
      <c r="AU10" s="276">
        <v>5460000</v>
      </c>
      <c r="AV10" s="946"/>
      <c r="AW10" s="907"/>
      <c r="AX10" s="909"/>
      <c r="AY10" s="911"/>
      <c r="AZ10" s="913"/>
      <c r="BA10" s="698"/>
      <c r="BB10" s="701"/>
      <c r="BC10" s="704"/>
      <c r="BD10" s="902"/>
      <c r="BE10" s="903"/>
      <c r="BF10" s="902"/>
      <c r="BG10" s="902"/>
      <c r="BH10" s="885"/>
      <c r="BJ10" s="981"/>
      <c r="BK10" s="982"/>
    </row>
    <row r="11" spans="1:63" s="50" customFormat="1" ht="58.5" customHeight="1" x14ac:dyDescent="0.2">
      <c r="A11" s="5"/>
      <c r="B11" s="5" t="s">
        <v>84</v>
      </c>
      <c r="C11" s="7" t="s">
        <v>120</v>
      </c>
      <c r="D11" s="7" t="s">
        <v>121</v>
      </c>
      <c r="E11" s="72" t="s">
        <v>122</v>
      </c>
      <c r="F11" s="7" t="s">
        <v>88</v>
      </c>
      <c r="G11" s="78">
        <v>1</v>
      </c>
      <c r="H11" s="6" t="s">
        <v>123</v>
      </c>
      <c r="I11" s="6" t="s">
        <v>90</v>
      </c>
      <c r="J11" s="6" t="s">
        <v>110</v>
      </c>
      <c r="K11" s="6" t="s">
        <v>111</v>
      </c>
      <c r="L11" s="6" t="s">
        <v>124</v>
      </c>
      <c r="M11" s="7" t="s">
        <v>94</v>
      </c>
      <c r="N11" s="380">
        <v>44941</v>
      </c>
      <c r="O11" s="380">
        <v>45289</v>
      </c>
      <c r="P11" s="390" t="s">
        <v>113</v>
      </c>
      <c r="Q11" s="391"/>
      <c r="R11" s="392"/>
      <c r="S11" s="391"/>
      <c r="T11" s="392"/>
      <c r="U11" s="391"/>
      <c r="V11" s="392"/>
      <c r="W11" s="391"/>
      <c r="X11" s="392"/>
      <c r="Y11" s="391"/>
      <c r="Z11" s="392"/>
      <c r="AA11" s="391"/>
      <c r="AB11" s="164">
        <v>1</v>
      </c>
      <c r="AC11" s="115" t="s">
        <v>96</v>
      </c>
      <c r="AD11" s="9" t="s">
        <v>97</v>
      </c>
      <c r="AE11" s="25" t="s">
        <v>98</v>
      </c>
      <c r="AF11" s="507" t="s">
        <v>99</v>
      </c>
      <c r="AG11" s="25" t="s">
        <v>100</v>
      </c>
      <c r="AH11" s="362">
        <v>78120000</v>
      </c>
      <c r="AI11" s="363">
        <v>21630000</v>
      </c>
      <c r="AJ11" s="329">
        <v>0</v>
      </c>
      <c r="AK11" s="184" t="s">
        <v>101</v>
      </c>
      <c r="AL11" s="199" t="s">
        <v>101</v>
      </c>
      <c r="AM11" s="328" t="str">
        <f>IFERROR(AJ11/S11,"No reporta avance para el período")</f>
        <v>No reporta avance para el período</v>
      </c>
      <c r="AN11" s="330" t="str">
        <f t="shared" ref="AN11:AN74" si="0">IF(ISTEXT(AM11),"No Aplica",IF(AM11&lt;=60%,"Bajo",IF(AM11&gt;=95%,"Satisfactorio",IF(AM11&gt;60%,"Medio",IF(AM11&lt;95%,"Medio",0)))))</f>
        <v>No Aplica</v>
      </c>
      <c r="AO11" s="266">
        <f>+IFERROR(SUM($AJ11,$AW11,$BI11),0)</f>
        <v>0</v>
      </c>
      <c r="AP11" s="218" t="s">
        <v>102</v>
      </c>
      <c r="AQ11" s="214">
        <v>78120000</v>
      </c>
      <c r="AR11" s="215">
        <v>0</v>
      </c>
      <c r="AS11" s="216">
        <v>21630000</v>
      </c>
      <c r="AT11" s="200">
        <v>0</v>
      </c>
      <c r="AU11" s="200">
        <v>0</v>
      </c>
      <c r="AV11" s="946"/>
      <c r="AW11" s="393" t="s">
        <v>125</v>
      </c>
      <c r="AX11" s="394" t="s">
        <v>101</v>
      </c>
      <c r="AY11" s="395" t="s">
        <v>101</v>
      </c>
      <c r="AZ11" s="174" t="str">
        <f>IFERROR(AW11/V11,"No reporta avance para el período")</f>
        <v>No reporta avance para el período</v>
      </c>
      <c r="BA11" s="167" t="str">
        <f t="shared" ref="BA11:BA70" si="1">IF(ISTEXT(AZ11),"No Aplica",IF(AZ11&lt;=60%,"Bajo",IF(AZ11&gt;=95%,"Satisfactorio",IF(AZ11&gt;60%,"Medio",IF(AZ11&lt;95%,"Medio",0)))))</f>
        <v>No Aplica</v>
      </c>
      <c r="BB11" s="388">
        <f>+IFERROR(SUM($AJ11,$AW11,#REF!,$BS11,$CF11,$CS11),0)</f>
        <v>0</v>
      </c>
      <c r="BC11" s="257" t="s">
        <v>101</v>
      </c>
      <c r="BD11" s="396">
        <v>78120000</v>
      </c>
      <c r="BE11" s="397">
        <v>0</v>
      </c>
      <c r="BF11" s="398">
        <v>0</v>
      </c>
      <c r="BG11" s="398"/>
      <c r="BH11" s="398">
        <v>0</v>
      </c>
      <c r="BJ11" s="977" t="s">
        <v>126</v>
      </c>
      <c r="BK11" s="977" t="s">
        <v>127</v>
      </c>
    </row>
    <row r="12" spans="1:63" ht="138" customHeight="1" x14ac:dyDescent="0.25">
      <c r="A12" s="540"/>
      <c r="B12" s="58" t="s">
        <v>128</v>
      </c>
      <c r="C12" s="59" t="s">
        <v>129</v>
      </c>
      <c r="D12" s="59" t="s">
        <v>130</v>
      </c>
      <c r="E12" s="72" t="s">
        <v>131</v>
      </c>
      <c r="F12" s="59" t="s">
        <v>132</v>
      </c>
      <c r="G12" s="72">
        <v>385</v>
      </c>
      <c r="H12" s="60" t="s">
        <v>133</v>
      </c>
      <c r="I12" s="60" t="s">
        <v>134</v>
      </c>
      <c r="J12" s="60" t="s">
        <v>135</v>
      </c>
      <c r="K12" s="60" t="s">
        <v>92</v>
      </c>
      <c r="L12" s="60" t="s">
        <v>136</v>
      </c>
      <c r="M12" s="59" t="s">
        <v>94</v>
      </c>
      <c r="N12" s="399">
        <v>44942</v>
      </c>
      <c r="O12" s="400">
        <v>45289</v>
      </c>
      <c r="P12" s="401" t="s">
        <v>137</v>
      </c>
      <c r="Q12" s="402"/>
      <c r="R12" s="403"/>
      <c r="S12" s="402">
        <v>96</v>
      </c>
      <c r="T12" s="403"/>
      <c r="U12" s="402"/>
      <c r="V12" s="403">
        <v>96</v>
      </c>
      <c r="W12" s="402"/>
      <c r="X12" s="403"/>
      <c r="Y12" s="402">
        <v>96</v>
      </c>
      <c r="Z12" s="403"/>
      <c r="AA12" s="402"/>
      <c r="AB12" s="404">
        <v>97</v>
      </c>
      <c r="AC12" s="114" t="s">
        <v>138</v>
      </c>
      <c r="AD12" s="61" t="s">
        <v>97</v>
      </c>
      <c r="AE12" s="62" t="s">
        <v>139</v>
      </c>
      <c r="AF12" s="509" t="s">
        <v>102</v>
      </c>
      <c r="AG12" s="62" t="s">
        <v>102</v>
      </c>
      <c r="AH12" s="360">
        <v>21489352</v>
      </c>
      <c r="AI12" s="809">
        <v>210000000</v>
      </c>
      <c r="AJ12" s="171">
        <v>96</v>
      </c>
      <c r="AK12" s="196" t="s">
        <v>140</v>
      </c>
      <c r="AL12" s="346" t="s">
        <v>141</v>
      </c>
      <c r="AM12" s="174">
        <f>IFERROR(AJ12/S12,"No reporta avance para el período")</f>
        <v>1</v>
      </c>
      <c r="AN12" s="167" t="str">
        <f t="shared" si="0"/>
        <v>Satisfactorio</v>
      </c>
      <c r="AO12" s="175">
        <f>+IFERROR(SUM($AJ12,$AW12,#REF!,$BS12,$CF12,$CS12),0)</f>
        <v>0</v>
      </c>
      <c r="AP12" s="166" t="s">
        <v>101</v>
      </c>
      <c r="AQ12" s="187">
        <v>21489352</v>
      </c>
      <c r="AR12" s="190">
        <v>5372338</v>
      </c>
      <c r="AS12" s="895" t="s">
        <v>142</v>
      </c>
      <c r="AT12" s="898" t="s">
        <v>142</v>
      </c>
      <c r="AU12" s="895" t="s">
        <v>143</v>
      </c>
      <c r="AV12" s="946"/>
      <c r="AW12" s="405">
        <v>96</v>
      </c>
      <c r="AX12" s="394" t="s">
        <v>140</v>
      </c>
      <c r="AY12" s="406" t="s">
        <v>141</v>
      </c>
      <c r="AZ12" s="174">
        <f>IFERROR(AW12/V12,"No reporta avance para el período")</f>
        <v>1</v>
      </c>
      <c r="BA12" s="167" t="str">
        <f t="shared" si="1"/>
        <v>Satisfactorio</v>
      </c>
      <c r="BB12" s="388">
        <f>+IFERROR(SUM($AJ12,$AW12,#REF!,$BS12,$CF12,$CS12),0)</f>
        <v>0</v>
      </c>
      <c r="BC12" s="257" t="s">
        <v>101</v>
      </c>
      <c r="BD12" s="407">
        <v>21489352</v>
      </c>
      <c r="BE12" s="408">
        <v>5372338</v>
      </c>
      <c r="BF12" s="688">
        <v>200459641</v>
      </c>
      <c r="BG12" s="688">
        <v>200459641</v>
      </c>
      <c r="BH12" s="688">
        <v>63038647</v>
      </c>
      <c r="BJ12" s="977" t="s">
        <v>106</v>
      </c>
      <c r="BK12" s="978" t="s">
        <v>144</v>
      </c>
    </row>
    <row r="13" spans="1:63" ht="168.75" customHeight="1" x14ac:dyDescent="0.25">
      <c r="A13" s="540"/>
      <c r="B13" s="58" t="s">
        <v>128</v>
      </c>
      <c r="C13" s="59" t="s">
        <v>129</v>
      </c>
      <c r="D13" s="59" t="s">
        <v>130</v>
      </c>
      <c r="E13" s="72" t="s">
        <v>145</v>
      </c>
      <c r="F13" s="59" t="s">
        <v>132</v>
      </c>
      <c r="G13" s="72">
        <v>8</v>
      </c>
      <c r="H13" s="60" t="s">
        <v>146</v>
      </c>
      <c r="I13" s="60" t="s">
        <v>134</v>
      </c>
      <c r="J13" s="60" t="s">
        <v>147</v>
      </c>
      <c r="K13" s="60" t="s">
        <v>92</v>
      </c>
      <c r="L13" s="60" t="s">
        <v>148</v>
      </c>
      <c r="M13" s="59" t="s">
        <v>94</v>
      </c>
      <c r="N13" s="399">
        <v>45000</v>
      </c>
      <c r="O13" s="400">
        <v>45289</v>
      </c>
      <c r="P13" s="401" t="s">
        <v>137</v>
      </c>
      <c r="Q13" s="402"/>
      <c r="R13" s="403"/>
      <c r="S13" s="402">
        <v>0</v>
      </c>
      <c r="T13" s="403"/>
      <c r="U13" s="402"/>
      <c r="V13" s="403">
        <v>2</v>
      </c>
      <c r="W13" s="402"/>
      <c r="X13" s="403"/>
      <c r="Y13" s="402">
        <v>3</v>
      </c>
      <c r="Z13" s="403"/>
      <c r="AA13" s="402"/>
      <c r="AB13" s="404">
        <v>3</v>
      </c>
      <c r="AC13" s="114" t="s">
        <v>138</v>
      </c>
      <c r="AD13" s="61" t="s">
        <v>97</v>
      </c>
      <c r="AE13" s="62" t="s">
        <v>139</v>
      </c>
      <c r="AF13" s="509" t="s">
        <v>102</v>
      </c>
      <c r="AG13" s="62" t="s">
        <v>102</v>
      </c>
      <c r="AH13" s="357">
        <v>21489352</v>
      </c>
      <c r="AI13" s="809"/>
      <c r="AJ13" s="171">
        <v>2</v>
      </c>
      <c r="AK13" s="197" t="s">
        <v>149</v>
      </c>
      <c r="AL13" s="346" t="s">
        <v>150</v>
      </c>
      <c r="AM13" s="174">
        <f>IFERROR(AJ13/V13,"No reporta avance para el período")</f>
        <v>1</v>
      </c>
      <c r="AN13" s="167" t="str">
        <f t="shared" si="0"/>
        <v>Satisfactorio</v>
      </c>
      <c r="AO13" s="175">
        <f>+IFERROR(SUM($AJ13,$AW13,#REF!,$BS13,$CF13,$CS13),0)</f>
        <v>0</v>
      </c>
      <c r="AP13" s="166" t="s">
        <v>101</v>
      </c>
      <c r="AQ13" s="187">
        <v>21489352</v>
      </c>
      <c r="AR13" s="190">
        <v>5372338</v>
      </c>
      <c r="AS13" s="896"/>
      <c r="AT13" s="899"/>
      <c r="AU13" s="896"/>
      <c r="AV13" s="946"/>
      <c r="AW13" s="405">
        <v>2</v>
      </c>
      <c r="AX13" s="409" t="s">
        <v>149</v>
      </c>
      <c r="AY13" s="406" t="s">
        <v>150</v>
      </c>
      <c r="AZ13" s="174">
        <f>IFERROR(AW13/V13,"No reporta avance para el período")</f>
        <v>1</v>
      </c>
      <c r="BA13" s="167" t="str">
        <f t="shared" si="1"/>
        <v>Satisfactorio</v>
      </c>
      <c r="BB13" s="388">
        <f>+IFERROR(SUM($AJ13,$AW13,#REF!,$BS13,$CF13,$CS13),0)</f>
        <v>0</v>
      </c>
      <c r="BC13" s="257" t="s">
        <v>101</v>
      </c>
      <c r="BD13" s="407">
        <v>21489352</v>
      </c>
      <c r="BE13" s="408">
        <v>5372338</v>
      </c>
      <c r="BF13" s="689"/>
      <c r="BG13" s="689"/>
      <c r="BH13" s="689"/>
      <c r="BJ13" s="977" t="s">
        <v>106</v>
      </c>
      <c r="BK13" s="983" t="s">
        <v>151</v>
      </c>
    </row>
    <row r="14" spans="1:63" ht="90" customHeight="1" x14ac:dyDescent="0.25">
      <c r="A14" s="540"/>
      <c r="B14" s="58" t="s">
        <v>128</v>
      </c>
      <c r="C14" s="59" t="s">
        <v>129</v>
      </c>
      <c r="D14" s="59" t="s">
        <v>130</v>
      </c>
      <c r="E14" s="72" t="s">
        <v>152</v>
      </c>
      <c r="F14" s="59" t="s">
        <v>132</v>
      </c>
      <c r="G14" s="72">
        <v>40</v>
      </c>
      <c r="H14" s="60" t="s">
        <v>153</v>
      </c>
      <c r="I14" s="60" t="s">
        <v>134</v>
      </c>
      <c r="J14" s="60" t="s">
        <v>154</v>
      </c>
      <c r="K14" s="60" t="s">
        <v>92</v>
      </c>
      <c r="L14" s="60" t="s">
        <v>155</v>
      </c>
      <c r="M14" s="59" t="s">
        <v>94</v>
      </c>
      <c r="N14" s="399">
        <v>45000</v>
      </c>
      <c r="O14" s="400">
        <v>45289</v>
      </c>
      <c r="P14" s="401" t="s">
        <v>137</v>
      </c>
      <c r="Q14" s="402"/>
      <c r="R14" s="403"/>
      <c r="S14" s="402">
        <v>10</v>
      </c>
      <c r="T14" s="403"/>
      <c r="U14" s="402"/>
      <c r="V14" s="403">
        <v>10</v>
      </c>
      <c r="W14" s="402"/>
      <c r="X14" s="403"/>
      <c r="Y14" s="402">
        <v>10</v>
      </c>
      <c r="Z14" s="403"/>
      <c r="AA14" s="402"/>
      <c r="AB14" s="404">
        <v>10</v>
      </c>
      <c r="AC14" s="114" t="s">
        <v>138</v>
      </c>
      <c r="AD14" s="61" t="s">
        <v>97</v>
      </c>
      <c r="AE14" s="62" t="s">
        <v>156</v>
      </c>
      <c r="AF14" s="509" t="s">
        <v>102</v>
      </c>
      <c r="AG14" s="62" t="s">
        <v>102</v>
      </c>
      <c r="AH14" s="357">
        <v>21489352</v>
      </c>
      <c r="AI14" s="809"/>
      <c r="AJ14" s="169">
        <v>10</v>
      </c>
      <c r="AK14" s="345" t="s">
        <v>157</v>
      </c>
      <c r="AL14" s="347" t="s">
        <v>152</v>
      </c>
      <c r="AM14" s="174">
        <f>IFERROR(AJ14/V14,"No reporta avance para el período")</f>
        <v>1</v>
      </c>
      <c r="AN14" s="167" t="str">
        <f t="shared" si="0"/>
        <v>Satisfactorio</v>
      </c>
      <c r="AO14" s="175">
        <f>+IFERROR(SUM($AJ14,$AW14,#REF!,$BS14,$CF14,$CS14),0)</f>
        <v>0</v>
      </c>
      <c r="AP14" s="166" t="s">
        <v>101</v>
      </c>
      <c r="AQ14" s="187">
        <v>21489352</v>
      </c>
      <c r="AR14" s="190">
        <v>5372338</v>
      </c>
      <c r="AS14" s="896"/>
      <c r="AT14" s="899"/>
      <c r="AU14" s="896"/>
      <c r="AV14" s="946"/>
      <c r="AW14" s="410">
        <v>10</v>
      </c>
      <c r="AX14" s="411" t="s">
        <v>158</v>
      </c>
      <c r="AY14" s="412" t="s">
        <v>152</v>
      </c>
      <c r="AZ14" s="174">
        <f>IFERROR(AW14/V14,"No reporta avance para el período")</f>
        <v>1</v>
      </c>
      <c r="BA14" s="167" t="str">
        <f t="shared" si="1"/>
        <v>Satisfactorio</v>
      </c>
      <c r="BB14" s="175">
        <f>+IFERROR(SUM($AJ14,$AW14,#REF!,$BS14,$CF14,$CS14),0)</f>
        <v>0</v>
      </c>
      <c r="BC14" s="257" t="s">
        <v>101</v>
      </c>
      <c r="BD14" s="407">
        <v>21489352</v>
      </c>
      <c r="BE14" s="408">
        <v>5372338</v>
      </c>
      <c r="BF14" s="689"/>
      <c r="BG14" s="689"/>
      <c r="BH14" s="689"/>
      <c r="BJ14" s="977" t="s">
        <v>106</v>
      </c>
      <c r="BK14" s="983" t="s">
        <v>159</v>
      </c>
    </row>
    <row r="15" spans="1:63" ht="59.25" customHeight="1" x14ac:dyDescent="0.25">
      <c r="A15" s="540"/>
      <c r="B15" s="58" t="s">
        <v>128</v>
      </c>
      <c r="C15" s="59" t="s">
        <v>129</v>
      </c>
      <c r="D15" s="59" t="s">
        <v>130</v>
      </c>
      <c r="E15" s="72" t="s">
        <v>160</v>
      </c>
      <c r="F15" s="59" t="s">
        <v>132</v>
      </c>
      <c r="G15" s="73">
        <v>1</v>
      </c>
      <c r="H15" s="60" t="s">
        <v>161</v>
      </c>
      <c r="I15" s="60" t="s">
        <v>134</v>
      </c>
      <c r="J15" s="60" t="s">
        <v>162</v>
      </c>
      <c r="K15" s="60" t="s">
        <v>92</v>
      </c>
      <c r="L15" s="60" t="s">
        <v>155</v>
      </c>
      <c r="M15" s="59" t="s">
        <v>94</v>
      </c>
      <c r="N15" s="399">
        <v>45000</v>
      </c>
      <c r="O15" s="400">
        <v>45289</v>
      </c>
      <c r="P15" s="401" t="s">
        <v>137</v>
      </c>
      <c r="Q15" s="413"/>
      <c r="R15" s="414"/>
      <c r="S15" s="413">
        <v>0</v>
      </c>
      <c r="T15" s="414"/>
      <c r="U15" s="413"/>
      <c r="V15" s="414">
        <v>0.33</v>
      </c>
      <c r="W15" s="413"/>
      <c r="X15" s="414"/>
      <c r="Y15" s="413">
        <v>0.66</v>
      </c>
      <c r="Z15" s="414"/>
      <c r="AA15" s="413"/>
      <c r="AB15" s="415">
        <v>1</v>
      </c>
      <c r="AC15" s="114" t="s">
        <v>138</v>
      </c>
      <c r="AD15" s="61" t="s">
        <v>97</v>
      </c>
      <c r="AE15" s="62" t="s">
        <v>139</v>
      </c>
      <c r="AF15" s="509" t="s">
        <v>102</v>
      </c>
      <c r="AG15" s="62" t="s">
        <v>102</v>
      </c>
      <c r="AH15" s="357">
        <v>21489352</v>
      </c>
      <c r="AI15" s="809"/>
      <c r="AJ15" s="170">
        <v>0.33</v>
      </c>
      <c r="AK15" s="178" t="s">
        <v>163</v>
      </c>
      <c r="AL15" s="349" t="s">
        <v>164</v>
      </c>
      <c r="AM15" s="174">
        <f>IFERROR(AJ15/V15,"No reporta avance para el período")</f>
        <v>1</v>
      </c>
      <c r="AN15" s="167" t="str">
        <f t="shared" si="0"/>
        <v>Satisfactorio</v>
      </c>
      <c r="AO15" s="176">
        <f>+IFERROR(SUM($AJ15,$AW15,#REF!,$BS15,$CF15,$CS15),0)</f>
        <v>0</v>
      </c>
      <c r="AP15" s="166" t="s">
        <v>101</v>
      </c>
      <c r="AQ15" s="187">
        <v>21489352</v>
      </c>
      <c r="AR15" s="190">
        <v>5372338</v>
      </c>
      <c r="AS15" s="897"/>
      <c r="AT15" s="900"/>
      <c r="AU15" s="897"/>
      <c r="AV15" s="946"/>
      <c r="AW15" s="281">
        <v>0.33</v>
      </c>
      <c r="AX15" s="258" t="s">
        <v>163</v>
      </c>
      <c r="AY15" s="416" t="s">
        <v>164</v>
      </c>
      <c r="AZ15" s="174">
        <f>IFERROR(AW15/V15,"No reporta avance para el período")</f>
        <v>1</v>
      </c>
      <c r="BA15" s="167" t="str">
        <f t="shared" si="1"/>
        <v>Satisfactorio</v>
      </c>
      <c r="BB15" s="176">
        <f>+IFERROR(SUM($AJ15,$AW15,#REF!,$BS15,$CF15,$CS15),0)</f>
        <v>0</v>
      </c>
      <c r="BC15" s="257" t="s">
        <v>101</v>
      </c>
      <c r="BD15" s="407">
        <v>21489352</v>
      </c>
      <c r="BE15" s="408">
        <v>5372338</v>
      </c>
      <c r="BF15" s="689"/>
      <c r="BG15" s="689"/>
      <c r="BH15" s="808"/>
      <c r="BJ15" s="977" t="s">
        <v>106</v>
      </c>
      <c r="BK15" s="983" t="s">
        <v>165</v>
      </c>
    </row>
    <row r="16" spans="1:63" ht="59.25" customHeight="1" x14ac:dyDescent="0.25">
      <c r="A16" s="540"/>
      <c r="B16" s="5" t="s">
        <v>166</v>
      </c>
      <c r="C16" s="7" t="s">
        <v>167</v>
      </c>
      <c r="D16" s="7" t="s">
        <v>168</v>
      </c>
      <c r="E16" s="72" t="s">
        <v>169</v>
      </c>
      <c r="F16" s="7" t="s">
        <v>170</v>
      </c>
      <c r="G16" s="73">
        <v>1</v>
      </c>
      <c r="H16" s="6" t="s">
        <v>171</v>
      </c>
      <c r="I16" s="6" t="s">
        <v>172</v>
      </c>
      <c r="J16" s="6" t="s">
        <v>173</v>
      </c>
      <c r="K16" s="6" t="s">
        <v>111</v>
      </c>
      <c r="L16" s="6" t="s">
        <v>174</v>
      </c>
      <c r="M16" s="7" t="s">
        <v>94</v>
      </c>
      <c r="N16" s="380">
        <v>44942</v>
      </c>
      <c r="O16" s="417">
        <v>45275</v>
      </c>
      <c r="P16" s="418" t="s">
        <v>95</v>
      </c>
      <c r="Q16" s="419"/>
      <c r="R16" s="420"/>
      <c r="S16" s="419"/>
      <c r="T16" s="421">
        <v>0.3</v>
      </c>
      <c r="U16" s="419"/>
      <c r="V16" s="421"/>
      <c r="W16" s="419"/>
      <c r="X16" s="421">
        <v>0.7</v>
      </c>
      <c r="Y16" s="419"/>
      <c r="Z16" s="421"/>
      <c r="AA16" s="419"/>
      <c r="AB16" s="422">
        <v>1</v>
      </c>
      <c r="AC16" s="115" t="s">
        <v>96</v>
      </c>
      <c r="AD16" s="9" t="s">
        <v>97</v>
      </c>
      <c r="AE16" s="25" t="s">
        <v>98</v>
      </c>
      <c r="AF16" s="507" t="s">
        <v>175</v>
      </c>
      <c r="AG16" s="25" t="s">
        <v>176</v>
      </c>
      <c r="AH16" s="358">
        <v>75776900</v>
      </c>
      <c r="AI16" s="850">
        <v>118584500</v>
      </c>
      <c r="AJ16" s="326">
        <v>0.3</v>
      </c>
      <c r="AK16" s="181" t="s">
        <v>177</v>
      </c>
      <c r="AL16" s="181" t="s">
        <v>178</v>
      </c>
      <c r="AM16" s="174">
        <f>IFERROR(AJ16/T16,"No reporta avance para el período")</f>
        <v>1</v>
      </c>
      <c r="AN16" s="167" t="str">
        <f t="shared" si="0"/>
        <v>Satisfactorio</v>
      </c>
      <c r="AO16" s="176">
        <f>+IFERROR(SUM($AJ16,$AW16,#REF!,$BS16),0)</f>
        <v>0</v>
      </c>
      <c r="AP16" s="166" t="s">
        <v>101</v>
      </c>
      <c r="AQ16" s="182" t="s">
        <v>179</v>
      </c>
      <c r="AR16" s="182" t="s">
        <v>180</v>
      </c>
      <c r="AS16" s="168">
        <v>0</v>
      </c>
      <c r="AT16" s="168"/>
      <c r="AU16" s="168">
        <v>0</v>
      </c>
      <c r="AV16" s="946"/>
      <c r="AW16" s="423">
        <v>0.3</v>
      </c>
      <c r="AX16" s="253" t="s">
        <v>177</v>
      </c>
      <c r="AY16" s="253" t="s">
        <v>178</v>
      </c>
      <c r="AZ16" s="174">
        <f>IFERROR(AW16/T16,"No reporta avance para el período")</f>
        <v>1</v>
      </c>
      <c r="BA16" s="167" t="str">
        <f t="shared" si="1"/>
        <v>Satisfactorio</v>
      </c>
      <c r="BB16" s="176">
        <f>+IFERROR(SUM($AJ16,$AW16,#REF!,$BS16),0)</f>
        <v>0</v>
      </c>
      <c r="BC16" s="257" t="s">
        <v>101</v>
      </c>
      <c r="BD16" s="424" t="s">
        <v>179</v>
      </c>
      <c r="BE16" s="424" t="s">
        <v>180</v>
      </c>
      <c r="BF16" s="886">
        <v>118522777.2</v>
      </c>
      <c r="BG16" s="886">
        <v>118522777.2</v>
      </c>
      <c r="BH16" s="888">
        <v>51371798</v>
      </c>
      <c r="BJ16" s="977" t="s">
        <v>106</v>
      </c>
      <c r="BK16" s="983" t="s">
        <v>181</v>
      </c>
    </row>
    <row r="17" spans="1:63" ht="59.25" customHeight="1" x14ac:dyDescent="0.25">
      <c r="A17" s="540"/>
      <c r="B17" s="5" t="s">
        <v>166</v>
      </c>
      <c r="C17" s="7" t="s">
        <v>167</v>
      </c>
      <c r="D17" s="7" t="s">
        <v>168</v>
      </c>
      <c r="E17" s="72" t="s">
        <v>182</v>
      </c>
      <c r="F17" s="7" t="s">
        <v>170</v>
      </c>
      <c r="G17" s="73">
        <v>1</v>
      </c>
      <c r="H17" s="6" t="s">
        <v>183</v>
      </c>
      <c r="I17" s="6" t="s">
        <v>172</v>
      </c>
      <c r="J17" s="6" t="s">
        <v>173</v>
      </c>
      <c r="K17" s="6" t="s">
        <v>111</v>
      </c>
      <c r="L17" s="6" t="s">
        <v>184</v>
      </c>
      <c r="M17" s="7" t="s">
        <v>94</v>
      </c>
      <c r="N17" s="380">
        <v>44942</v>
      </c>
      <c r="O17" s="417">
        <v>45275</v>
      </c>
      <c r="P17" s="425" t="s">
        <v>95</v>
      </c>
      <c r="Q17" s="413"/>
      <c r="R17" s="421"/>
      <c r="S17" s="413"/>
      <c r="T17" s="421">
        <v>0.3</v>
      </c>
      <c r="U17" s="413"/>
      <c r="V17" s="421"/>
      <c r="W17" s="413"/>
      <c r="X17" s="421">
        <v>0.7</v>
      </c>
      <c r="Y17" s="413"/>
      <c r="Z17" s="421"/>
      <c r="AA17" s="413"/>
      <c r="AB17" s="422">
        <v>1</v>
      </c>
      <c r="AC17" s="115" t="s">
        <v>96</v>
      </c>
      <c r="AD17" s="9" t="s">
        <v>97</v>
      </c>
      <c r="AE17" s="25" t="s">
        <v>98</v>
      </c>
      <c r="AF17" s="507" t="s">
        <v>175</v>
      </c>
      <c r="AG17" s="25" t="s">
        <v>176</v>
      </c>
      <c r="AH17" s="358">
        <v>75776900</v>
      </c>
      <c r="AI17" s="694"/>
      <c r="AJ17" s="337">
        <v>0.3</v>
      </c>
      <c r="AK17" s="185" t="s">
        <v>185</v>
      </c>
      <c r="AL17" s="343" t="s">
        <v>186</v>
      </c>
      <c r="AM17" s="174">
        <f>IFERROR(AJ17/T17,"No reporta avance para el período")</f>
        <v>1</v>
      </c>
      <c r="AN17" s="167" t="str">
        <f t="shared" si="0"/>
        <v>Satisfactorio</v>
      </c>
      <c r="AO17" s="176">
        <f>+IFERROR(SUM($AJ17,$AW17,#REF!,$BS17),0)</f>
        <v>0</v>
      </c>
      <c r="AP17" s="166" t="s">
        <v>101</v>
      </c>
      <c r="AQ17" s="342" t="s">
        <v>179</v>
      </c>
      <c r="AR17" s="342" t="s">
        <v>180</v>
      </c>
      <c r="AS17" s="168">
        <v>0</v>
      </c>
      <c r="AT17" s="168"/>
      <c r="AU17" s="168">
        <v>0</v>
      </c>
      <c r="AV17" s="946"/>
      <c r="AW17" s="426">
        <v>0.3</v>
      </c>
      <c r="AX17" s="248" t="s">
        <v>185</v>
      </c>
      <c r="AY17" s="248" t="s">
        <v>186</v>
      </c>
      <c r="AZ17" s="174">
        <f>IFERROR(AW17/T17,"No reporta avance para el período")</f>
        <v>1</v>
      </c>
      <c r="BA17" s="167" t="str">
        <f t="shared" si="1"/>
        <v>Satisfactorio</v>
      </c>
      <c r="BB17" s="176">
        <f>+IFERROR(SUM($AJ17,$AW17,#REF!,$BS17),0)</f>
        <v>0</v>
      </c>
      <c r="BC17" s="257" t="s">
        <v>101</v>
      </c>
      <c r="BD17" s="250" t="s">
        <v>179</v>
      </c>
      <c r="BE17" s="427" t="s">
        <v>180</v>
      </c>
      <c r="BF17" s="887"/>
      <c r="BG17" s="887"/>
      <c r="BH17" s="889"/>
      <c r="BJ17" s="977" t="s">
        <v>106</v>
      </c>
      <c r="BK17" s="983" t="s">
        <v>187</v>
      </c>
    </row>
    <row r="18" spans="1:63" ht="59.25" customHeight="1" x14ac:dyDescent="0.25">
      <c r="A18" s="5"/>
      <c r="B18" s="5" t="s">
        <v>166</v>
      </c>
      <c r="C18" s="7" t="s">
        <v>167</v>
      </c>
      <c r="D18" s="7" t="s">
        <v>188</v>
      </c>
      <c r="E18" s="72" t="s">
        <v>189</v>
      </c>
      <c r="F18" s="7" t="s">
        <v>170</v>
      </c>
      <c r="G18" s="73">
        <v>1</v>
      </c>
      <c r="H18" s="6" t="s">
        <v>190</v>
      </c>
      <c r="I18" s="6" t="s">
        <v>90</v>
      </c>
      <c r="J18" s="6" t="s">
        <v>191</v>
      </c>
      <c r="K18" s="6" t="s">
        <v>111</v>
      </c>
      <c r="L18" s="6" t="s">
        <v>192</v>
      </c>
      <c r="M18" s="7" t="s">
        <v>94</v>
      </c>
      <c r="N18" s="380">
        <v>44942</v>
      </c>
      <c r="O18" s="417">
        <v>45275</v>
      </c>
      <c r="P18" s="418" t="s">
        <v>113</v>
      </c>
      <c r="Q18" s="428"/>
      <c r="R18" s="421"/>
      <c r="S18" s="413"/>
      <c r="T18" s="421"/>
      <c r="U18" s="413"/>
      <c r="V18" s="421"/>
      <c r="W18" s="413"/>
      <c r="X18" s="421"/>
      <c r="Y18" s="413"/>
      <c r="Z18" s="421"/>
      <c r="AA18" s="413"/>
      <c r="AB18" s="422">
        <v>1</v>
      </c>
      <c r="AC18" s="115" t="s">
        <v>96</v>
      </c>
      <c r="AD18" s="9" t="s">
        <v>97</v>
      </c>
      <c r="AE18" s="25" t="s">
        <v>98</v>
      </c>
      <c r="AF18" s="507" t="s">
        <v>175</v>
      </c>
      <c r="AG18" s="25" t="s">
        <v>176</v>
      </c>
      <c r="AH18" s="358">
        <v>75776900</v>
      </c>
      <c r="AI18" s="305">
        <v>124217833</v>
      </c>
      <c r="AJ18" s="332">
        <v>0</v>
      </c>
      <c r="AK18" s="199" t="s">
        <v>101</v>
      </c>
      <c r="AL18" s="199" t="s">
        <v>101</v>
      </c>
      <c r="AM18" s="174" t="str">
        <f>IFERROR(AJ18/V18,"No reporta avance para el período")</f>
        <v>No reporta avance para el período</v>
      </c>
      <c r="AN18" s="330" t="str">
        <f t="shared" si="0"/>
        <v>No Aplica</v>
      </c>
      <c r="AO18" s="333">
        <f>+IFERROR(SUM($AJ18,$AW18,$BI18),0)</f>
        <v>0</v>
      </c>
      <c r="AP18" s="211" t="s">
        <v>193</v>
      </c>
      <c r="AQ18" s="223">
        <v>75776900</v>
      </c>
      <c r="AR18" s="215">
        <v>0</v>
      </c>
      <c r="AS18" s="225">
        <v>108346956.13</v>
      </c>
      <c r="AT18" s="201">
        <v>108285233</v>
      </c>
      <c r="AU18" s="201">
        <v>9826000</v>
      </c>
      <c r="AV18" s="946"/>
      <c r="AW18" s="429">
        <v>0</v>
      </c>
      <c r="AX18" s="430" t="s">
        <v>105</v>
      </c>
      <c r="AY18" s="430" t="s">
        <v>105</v>
      </c>
      <c r="AZ18" s="174" t="str">
        <f>IFERROR(AW18/V18,"No reporta avance para el período")</f>
        <v>No reporta avance para el período</v>
      </c>
      <c r="BA18" s="167" t="str">
        <f t="shared" si="1"/>
        <v>No Aplica</v>
      </c>
      <c r="BB18" s="176">
        <f>+IFERROR(SUM($AJ18,$AW18,#REF!,$BS18),0)</f>
        <v>0</v>
      </c>
      <c r="BC18" s="257" t="s">
        <v>105</v>
      </c>
      <c r="BD18" s="431" t="s">
        <v>194</v>
      </c>
      <c r="BE18" s="432" t="s">
        <v>194</v>
      </c>
      <c r="BF18" s="204">
        <v>156886733.66999999</v>
      </c>
      <c r="BG18" s="204">
        <v>153720066.66999999</v>
      </c>
      <c r="BH18" s="204">
        <v>54515000</v>
      </c>
      <c r="BJ18" s="977" t="s">
        <v>126</v>
      </c>
      <c r="BK18" s="977" t="s">
        <v>127</v>
      </c>
    </row>
    <row r="19" spans="1:63" ht="150" customHeight="1" x14ac:dyDescent="0.25">
      <c r="A19" s="540"/>
      <c r="B19" s="58" t="s">
        <v>195</v>
      </c>
      <c r="C19" s="59" t="s">
        <v>85</v>
      </c>
      <c r="D19" s="59" t="s">
        <v>86</v>
      </c>
      <c r="E19" s="72" t="s">
        <v>196</v>
      </c>
      <c r="F19" s="59" t="s">
        <v>197</v>
      </c>
      <c r="G19" s="74">
        <v>4</v>
      </c>
      <c r="H19" s="60" t="s">
        <v>198</v>
      </c>
      <c r="I19" s="60" t="s">
        <v>172</v>
      </c>
      <c r="J19" s="60" t="s">
        <v>199</v>
      </c>
      <c r="K19" s="60" t="s">
        <v>92</v>
      </c>
      <c r="L19" s="60" t="s">
        <v>200</v>
      </c>
      <c r="M19" s="59" t="s">
        <v>94</v>
      </c>
      <c r="N19" s="147">
        <v>44942</v>
      </c>
      <c r="O19" s="148">
        <v>45289</v>
      </c>
      <c r="P19" s="433" t="s">
        <v>137</v>
      </c>
      <c r="Q19" s="87" t="s">
        <v>201</v>
      </c>
      <c r="R19" s="63" t="s">
        <v>201</v>
      </c>
      <c r="S19" s="87">
        <v>0</v>
      </c>
      <c r="T19" s="64" t="s">
        <v>201</v>
      </c>
      <c r="U19" s="87" t="s">
        <v>201</v>
      </c>
      <c r="V19" s="64">
        <v>1</v>
      </c>
      <c r="W19" s="87" t="s">
        <v>201</v>
      </c>
      <c r="X19" s="64" t="s">
        <v>201</v>
      </c>
      <c r="Y19" s="87">
        <v>1</v>
      </c>
      <c r="Z19" s="64" t="s">
        <v>201</v>
      </c>
      <c r="AA19" s="87" t="s">
        <v>201</v>
      </c>
      <c r="AB19" s="116">
        <v>2</v>
      </c>
      <c r="AC19" s="114" t="s">
        <v>96</v>
      </c>
      <c r="AD19" s="61" t="s">
        <v>97</v>
      </c>
      <c r="AE19" s="62" t="s">
        <v>98</v>
      </c>
      <c r="AF19" s="509" t="s">
        <v>102</v>
      </c>
      <c r="AG19" s="62" t="s">
        <v>102</v>
      </c>
      <c r="AH19" s="357">
        <v>46083747.600000001</v>
      </c>
      <c r="AI19" s="357">
        <v>42310000</v>
      </c>
      <c r="AJ19" s="184">
        <v>0</v>
      </c>
      <c r="AK19" s="185" t="s">
        <v>202</v>
      </c>
      <c r="AL19" s="199" t="s">
        <v>203</v>
      </c>
      <c r="AM19" s="174">
        <f>IFERROR(AJ19/V19,"No reporta avance para el período")</f>
        <v>0</v>
      </c>
      <c r="AN19" s="330" t="str">
        <f t="shared" si="0"/>
        <v>Bajo</v>
      </c>
      <c r="AO19" s="333">
        <f>+IFERROR(SUM($AJ19,$AW19,$BI19),0)</f>
        <v>1</v>
      </c>
      <c r="AP19" s="213" t="s">
        <v>102</v>
      </c>
      <c r="AQ19" s="226">
        <v>46083748</v>
      </c>
      <c r="AR19" s="227">
        <v>11520936.9</v>
      </c>
      <c r="AS19" s="890">
        <v>194113334</v>
      </c>
      <c r="AT19" s="890">
        <v>194113334</v>
      </c>
      <c r="AU19" s="892">
        <v>12150000</v>
      </c>
      <c r="AV19" s="946"/>
      <c r="AW19" s="258">
        <v>1</v>
      </c>
      <c r="AX19" s="258" t="s">
        <v>204</v>
      </c>
      <c r="AY19" s="258" t="s">
        <v>205</v>
      </c>
      <c r="AZ19" s="174">
        <f>IFERROR(AW19/V19,"No reporta avance para el período")</f>
        <v>1</v>
      </c>
      <c r="BA19" s="167" t="str">
        <f t="shared" si="1"/>
        <v>Satisfactorio</v>
      </c>
      <c r="BB19" s="175">
        <f>+IFERROR(SUM($AJ19,$AW19,#REF!,$BS19,$CF19,$CS19),0)</f>
        <v>0</v>
      </c>
      <c r="BC19" s="257" t="s">
        <v>105</v>
      </c>
      <c r="BD19" s="434">
        <v>52821196.200000003</v>
      </c>
      <c r="BE19" s="435">
        <v>26410598.100000001</v>
      </c>
      <c r="BF19" s="894">
        <v>192763334</v>
      </c>
      <c r="BG19" s="894">
        <v>192763334</v>
      </c>
      <c r="BH19" s="894">
        <v>98500000</v>
      </c>
      <c r="BJ19" s="977" t="s">
        <v>106</v>
      </c>
      <c r="BK19" s="978" t="s">
        <v>206</v>
      </c>
    </row>
    <row r="20" spans="1:63" ht="71.25" customHeight="1" x14ac:dyDescent="0.25">
      <c r="A20" s="540"/>
      <c r="B20" s="58" t="s">
        <v>195</v>
      </c>
      <c r="C20" s="59" t="s">
        <v>85</v>
      </c>
      <c r="D20" s="59" t="s">
        <v>86</v>
      </c>
      <c r="E20" s="72" t="s">
        <v>207</v>
      </c>
      <c r="F20" s="59" t="s">
        <v>208</v>
      </c>
      <c r="G20" s="74">
        <v>10</v>
      </c>
      <c r="H20" s="60" t="s">
        <v>209</v>
      </c>
      <c r="I20" s="60" t="s">
        <v>172</v>
      </c>
      <c r="J20" s="60" t="s">
        <v>210</v>
      </c>
      <c r="K20" s="60" t="s">
        <v>92</v>
      </c>
      <c r="L20" s="60" t="s">
        <v>211</v>
      </c>
      <c r="M20" s="59" t="s">
        <v>212</v>
      </c>
      <c r="N20" s="149">
        <v>44942</v>
      </c>
      <c r="O20" s="150">
        <v>45289</v>
      </c>
      <c r="P20" s="401" t="s">
        <v>137</v>
      </c>
      <c r="Q20" s="84" t="s">
        <v>201</v>
      </c>
      <c r="R20" s="65" t="s">
        <v>201</v>
      </c>
      <c r="S20" s="84">
        <v>1</v>
      </c>
      <c r="T20" s="66" t="s">
        <v>201</v>
      </c>
      <c r="U20" s="84" t="s">
        <v>201</v>
      </c>
      <c r="V20" s="66">
        <v>2</v>
      </c>
      <c r="W20" s="84" t="s">
        <v>201</v>
      </c>
      <c r="X20" s="66" t="s">
        <v>201</v>
      </c>
      <c r="Y20" s="84">
        <v>3</v>
      </c>
      <c r="Z20" s="66" t="s">
        <v>201</v>
      </c>
      <c r="AA20" s="84" t="s">
        <v>201</v>
      </c>
      <c r="AB20" s="117">
        <v>4</v>
      </c>
      <c r="AC20" s="114" t="s">
        <v>96</v>
      </c>
      <c r="AD20" s="61" t="s">
        <v>97</v>
      </c>
      <c r="AE20" s="62" t="s">
        <v>98</v>
      </c>
      <c r="AF20" s="509" t="s">
        <v>102</v>
      </c>
      <c r="AG20" s="62" t="s">
        <v>102</v>
      </c>
      <c r="AH20" s="357">
        <v>35677152</v>
      </c>
      <c r="AI20" s="357">
        <v>27220000</v>
      </c>
      <c r="AJ20" s="184">
        <v>2</v>
      </c>
      <c r="AK20" s="185" t="s">
        <v>213</v>
      </c>
      <c r="AL20" s="185" t="s">
        <v>214</v>
      </c>
      <c r="AM20" s="331">
        <v>1</v>
      </c>
      <c r="AN20" s="277" t="str">
        <f t="shared" si="0"/>
        <v>Satisfactorio</v>
      </c>
      <c r="AO20" s="334">
        <f>+IFERROR(SUM($AJ20,$AW20,$BI20),0)</f>
        <v>4</v>
      </c>
      <c r="AP20" s="218" t="s">
        <v>102</v>
      </c>
      <c r="AQ20" s="226">
        <v>35677152</v>
      </c>
      <c r="AR20" s="227">
        <v>8919288</v>
      </c>
      <c r="AS20" s="890"/>
      <c r="AT20" s="890"/>
      <c r="AU20" s="892"/>
      <c r="AV20" s="946"/>
      <c r="AW20" s="257">
        <v>2</v>
      </c>
      <c r="AX20" s="258" t="s">
        <v>215</v>
      </c>
      <c r="AY20" s="258" t="s">
        <v>216</v>
      </c>
      <c r="AZ20" s="174">
        <f>IFERROR(AW20/V20,"No reporta avance para el período")</f>
        <v>1</v>
      </c>
      <c r="BA20" s="167" t="str">
        <f t="shared" si="1"/>
        <v>Satisfactorio</v>
      </c>
      <c r="BB20" s="175">
        <f>+IFERROR(SUM($AJ20,$AW20,#REF!,$BS20,$CF20,$CS20),0)</f>
        <v>0</v>
      </c>
      <c r="BC20" s="257" t="s">
        <v>105</v>
      </c>
      <c r="BD20" s="434">
        <v>40893154.799999997</v>
      </c>
      <c r="BE20" s="435">
        <v>20446577.399999999</v>
      </c>
      <c r="BF20" s="894"/>
      <c r="BG20" s="894"/>
      <c r="BH20" s="894"/>
      <c r="BJ20" s="977" t="s">
        <v>106</v>
      </c>
      <c r="BK20" s="983" t="s">
        <v>217</v>
      </c>
    </row>
    <row r="21" spans="1:63" ht="68.25" customHeight="1" x14ac:dyDescent="0.25">
      <c r="A21" s="540"/>
      <c r="B21" s="58" t="s">
        <v>195</v>
      </c>
      <c r="C21" s="59" t="s">
        <v>85</v>
      </c>
      <c r="D21" s="59" t="s">
        <v>86</v>
      </c>
      <c r="E21" s="72" t="s">
        <v>218</v>
      </c>
      <c r="F21" s="59" t="s">
        <v>208</v>
      </c>
      <c r="G21" s="74">
        <v>55</v>
      </c>
      <c r="H21" s="60" t="s">
        <v>219</v>
      </c>
      <c r="I21" s="60" t="s">
        <v>172</v>
      </c>
      <c r="J21" s="60" t="s">
        <v>220</v>
      </c>
      <c r="K21" s="60" t="s">
        <v>92</v>
      </c>
      <c r="L21" s="60" t="s">
        <v>221</v>
      </c>
      <c r="M21" s="59" t="s">
        <v>212</v>
      </c>
      <c r="N21" s="149">
        <v>44942</v>
      </c>
      <c r="O21" s="150">
        <v>45289</v>
      </c>
      <c r="P21" s="401" t="s">
        <v>95</v>
      </c>
      <c r="Q21" s="84" t="s">
        <v>201</v>
      </c>
      <c r="R21" s="65" t="s">
        <v>201</v>
      </c>
      <c r="S21" s="84" t="s">
        <v>201</v>
      </c>
      <c r="T21" s="66">
        <v>10</v>
      </c>
      <c r="U21" s="84" t="s">
        <v>201</v>
      </c>
      <c r="V21" s="66" t="s">
        <v>201</v>
      </c>
      <c r="W21" s="84" t="s">
        <v>201</v>
      </c>
      <c r="X21" s="66">
        <v>30</v>
      </c>
      <c r="Y21" s="84" t="s">
        <v>201</v>
      </c>
      <c r="Z21" s="66" t="s">
        <v>201</v>
      </c>
      <c r="AA21" s="84" t="s">
        <v>201</v>
      </c>
      <c r="AB21" s="117">
        <v>15</v>
      </c>
      <c r="AC21" s="114" t="s">
        <v>96</v>
      </c>
      <c r="AD21" s="61" t="s">
        <v>97</v>
      </c>
      <c r="AE21" s="62" t="s">
        <v>98</v>
      </c>
      <c r="AF21" s="509" t="s">
        <v>102</v>
      </c>
      <c r="AG21" s="62" t="s">
        <v>102</v>
      </c>
      <c r="AH21" s="357">
        <v>73926643.200000003</v>
      </c>
      <c r="AI21" s="357">
        <v>54440000</v>
      </c>
      <c r="AJ21" s="184">
        <v>0</v>
      </c>
      <c r="AK21" s="199" t="s">
        <v>101</v>
      </c>
      <c r="AL21" s="199" t="s">
        <v>101</v>
      </c>
      <c r="AM21" s="328" t="str">
        <f t="shared" ref="AM21:AM30" si="2">IFERROR(AJ21/S21,"No reporta avance para el período")</f>
        <v>No reporta avance para el período</v>
      </c>
      <c r="AN21" s="330" t="str">
        <f t="shared" si="0"/>
        <v>No Aplica</v>
      </c>
      <c r="AO21" s="334">
        <f>+IFERROR(SUM($AJ21,$AW21,$BI21),0)</f>
        <v>14</v>
      </c>
      <c r="AP21" s="218" t="s">
        <v>102</v>
      </c>
      <c r="AQ21" s="226">
        <v>73926643</v>
      </c>
      <c r="AR21" s="215">
        <v>0</v>
      </c>
      <c r="AS21" s="891"/>
      <c r="AT21" s="891"/>
      <c r="AU21" s="893"/>
      <c r="AV21" s="946"/>
      <c r="AW21" s="257">
        <v>14</v>
      </c>
      <c r="AX21" s="258" t="s">
        <v>222</v>
      </c>
      <c r="AY21" s="258" t="s">
        <v>223</v>
      </c>
      <c r="AZ21" s="174">
        <f>IFERROR(AW21/T21,"No reporta avance para el período")</f>
        <v>1.4</v>
      </c>
      <c r="BA21" s="167" t="str">
        <f t="shared" si="1"/>
        <v>Satisfactorio</v>
      </c>
      <c r="BB21" s="175">
        <f>+IFERROR(SUM($AJ21,$AW21,#REF!,$BS21),0)</f>
        <v>0</v>
      </c>
      <c r="BC21" s="257" t="s">
        <v>105</v>
      </c>
      <c r="BD21" s="434">
        <v>84734725.200000003</v>
      </c>
      <c r="BE21" s="435">
        <v>42367362.200000003</v>
      </c>
      <c r="BF21" s="894"/>
      <c r="BG21" s="894"/>
      <c r="BH21" s="894"/>
      <c r="BJ21" s="977" t="s">
        <v>106</v>
      </c>
      <c r="BK21" s="983" t="s">
        <v>224</v>
      </c>
    </row>
    <row r="22" spans="1:63" ht="304.5" customHeight="1" x14ac:dyDescent="0.25">
      <c r="A22" s="540"/>
      <c r="B22" s="58" t="s">
        <v>195</v>
      </c>
      <c r="C22" s="59" t="s">
        <v>85</v>
      </c>
      <c r="D22" s="59" t="s">
        <v>86</v>
      </c>
      <c r="E22" s="72" t="s">
        <v>225</v>
      </c>
      <c r="F22" s="59" t="s">
        <v>197</v>
      </c>
      <c r="G22" s="73">
        <v>1</v>
      </c>
      <c r="H22" s="60" t="s">
        <v>226</v>
      </c>
      <c r="I22" s="60" t="s">
        <v>172</v>
      </c>
      <c r="J22" s="60" t="s">
        <v>227</v>
      </c>
      <c r="K22" s="60" t="s">
        <v>111</v>
      </c>
      <c r="L22" s="60" t="s">
        <v>228</v>
      </c>
      <c r="M22" s="59" t="s">
        <v>94</v>
      </c>
      <c r="N22" s="149">
        <v>44942</v>
      </c>
      <c r="O22" s="150">
        <v>45289</v>
      </c>
      <c r="P22" s="401" t="s">
        <v>137</v>
      </c>
      <c r="Q22" s="95" t="s">
        <v>201</v>
      </c>
      <c r="R22" s="96" t="s">
        <v>201</v>
      </c>
      <c r="S22" s="95">
        <v>0.25</v>
      </c>
      <c r="T22" s="96" t="s">
        <v>201</v>
      </c>
      <c r="U22" s="95" t="s">
        <v>201</v>
      </c>
      <c r="V22" s="96">
        <v>0.55000000000000004</v>
      </c>
      <c r="W22" s="95" t="s">
        <v>201</v>
      </c>
      <c r="X22" s="96" t="s">
        <v>201</v>
      </c>
      <c r="Y22" s="95">
        <v>0.7</v>
      </c>
      <c r="Z22" s="96" t="s">
        <v>201</v>
      </c>
      <c r="AA22" s="95" t="s">
        <v>201</v>
      </c>
      <c r="AB22" s="118">
        <v>1</v>
      </c>
      <c r="AC22" s="114" t="s">
        <v>96</v>
      </c>
      <c r="AD22" s="61" t="s">
        <v>97</v>
      </c>
      <c r="AE22" s="62" t="s">
        <v>98</v>
      </c>
      <c r="AF22" s="509" t="s">
        <v>102</v>
      </c>
      <c r="AG22" s="62" t="s">
        <v>102</v>
      </c>
      <c r="AH22" s="357">
        <v>25270556.399999999</v>
      </c>
      <c r="AI22" s="357">
        <v>84130000</v>
      </c>
      <c r="AJ22" s="332">
        <v>0.25</v>
      </c>
      <c r="AK22" s="185" t="s">
        <v>229</v>
      </c>
      <c r="AL22" s="185" t="s">
        <v>230</v>
      </c>
      <c r="AM22" s="331">
        <f t="shared" si="2"/>
        <v>1</v>
      </c>
      <c r="AN22" s="277" t="str">
        <f t="shared" si="0"/>
        <v>Satisfactorio</v>
      </c>
      <c r="AO22" s="333">
        <f>+IFERROR(SUM($AJ22,$AW22,$BI22),0)</f>
        <v>0.8</v>
      </c>
      <c r="AP22" s="218" t="s">
        <v>193</v>
      </c>
      <c r="AQ22" s="226">
        <v>25270556</v>
      </c>
      <c r="AR22" s="227">
        <v>6317639.0999999996</v>
      </c>
      <c r="AS22" s="224">
        <v>194113334</v>
      </c>
      <c r="AT22" s="202">
        <v>194113334</v>
      </c>
      <c r="AU22" s="202">
        <v>12150000</v>
      </c>
      <c r="AV22" s="946"/>
      <c r="AW22" s="281">
        <f>25%+(5%+20%+5%)</f>
        <v>0.55000000000000004</v>
      </c>
      <c r="AX22" s="258" t="s">
        <v>231</v>
      </c>
      <c r="AY22" s="258" t="s">
        <v>232</v>
      </c>
      <c r="AZ22" s="174">
        <f>IFERROR(AW22/V22,"No reporta avance para el período")</f>
        <v>1</v>
      </c>
      <c r="BA22" s="167" t="str">
        <f t="shared" si="1"/>
        <v>Satisfactorio</v>
      </c>
      <c r="BB22" s="176">
        <f>+IFERROR(SUM($AJ22,$AW22,#REF!,$BS22,$CF22,$CS22),0)</f>
        <v>0</v>
      </c>
      <c r="BC22" s="257" t="s">
        <v>101</v>
      </c>
      <c r="BD22" s="434">
        <v>28965113.399999999</v>
      </c>
      <c r="BE22" s="435">
        <v>14482556.699999999</v>
      </c>
      <c r="BF22" s="894"/>
      <c r="BG22" s="894"/>
      <c r="BH22" s="894"/>
      <c r="BJ22" s="977" t="s">
        <v>106</v>
      </c>
      <c r="BK22" s="983" t="s">
        <v>233</v>
      </c>
    </row>
    <row r="23" spans="1:63" ht="222" customHeight="1" x14ac:dyDescent="0.25">
      <c r="A23" s="540"/>
      <c r="B23" s="5" t="s">
        <v>234</v>
      </c>
      <c r="C23" s="7" t="s">
        <v>129</v>
      </c>
      <c r="D23" s="7" t="s">
        <v>235</v>
      </c>
      <c r="E23" s="72" t="s">
        <v>236</v>
      </c>
      <c r="F23" s="7" t="s">
        <v>208</v>
      </c>
      <c r="G23" s="73">
        <v>1</v>
      </c>
      <c r="H23" s="6" t="s">
        <v>237</v>
      </c>
      <c r="I23" s="6" t="s">
        <v>172</v>
      </c>
      <c r="J23" s="6" t="s">
        <v>238</v>
      </c>
      <c r="K23" s="6" t="s">
        <v>111</v>
      </c>
      <c r="L23" s="6" t="s">
        <v>239</v>
      </c>
      <c r="M23" s="7" t="s">
        <v>94</v>
      </c>
      <c r="N23" s="380">
        <v>44939</v>
      </c>
      <c r="O23" s="417">
        <v>45289</v>
      </c>
      <c r="P23" s="418" t="s">
        <v>95</v>
      </c>
      <c r="Q23" s="413"/>
      <c r="R23" s="421"/>
      <c r="S23" s="413"/>
      <c r="T23" s="421">
        <v>0.3</v>
      </c>
      <c r="U23" s="413"/>
      <c r="V23" s="421"/>
      <c r="W23" s="413"/>
      <c r="X23" s="421">
        <v>0.65</v>
      </c>
      <c r="Y23" s="413"/>
      <c r="Z23" s="421"/>
      <c r="AA23" s="413"/>
      <c r="AB23" s="422">
        <v>1</v>
      </c>
      <c r="AC23" s="115" t="s">
        <v>96</v>
      </c>
      <c r="AD23" s="9" t="s">
        <v>97</v>
      </c>
      <c r="AE23" s="25" t="s">
        <v>98</v>
      </c>
      <c r="AF23" s="507" t="s">
        <v>175</v>
      </c>
      <c r="AG23" s="25" t="s">
        <v>176</v>
      </c>
      <c r="AH23" s="358">
        <v>20000000</v>
      </c>
      <c r="AI23" s="850">
        <v>200000000</v>
      </c>
      <c r="AJ23" s="249">
        <v>0</v>
      </c>
      <c r="AK23" s="250" t="s">
        <v>101</v>
      </c>
      <c r="AL23" s="250" t="s">
        <v>101</v>
      </c>
      <c r="AM23" s="228" t="str">
        <f t="shared" si="2"/>
        <v>No reporta avance para el período</v>
      </c>
      <c r="AN23" s="229" t="str">
        <f t="shared" si="0"/>
        <v>No Aplica</v>
      </c>
      <c r="AO23" s="272">
        <f>+IFERROR(SUM($AJ23,$AX23,#REF!),0)</f>
        <v>0</v>
      </c>
      <c r="AP23" s="230"/>
      <c r="AQ23" s="231">
        <v>0</v>
      </c>
      <c r="AR23" s="231">
        <v>0</v>
      </c>
      <c r="AS23" s="231">
        <v>0</v>
      </c>
      <c r="AT23" s="203">
        <v>0</v>
      </c>
      <c r="AU23" s="203">
        <v>0</v>
      </c>
      <c r="AV23" s="946"/>
      <c r="AW23" s="281">
        <f>30%/100%</f>
        <v>0.3</v>
      </c>
      <c r="AX23" s="258" t="s">
        <v>240</v>
      </c>
      <c r="AY23" s="260" t="s">
        <v>241</v>
      </c>
      <c r="AZ23" s="174">
        <f>IFERROR(AW23/T23,"No reporta avance para el período")</f>
        <v>1</v>
      </c>
      <c r="BA23" s="167" t="str">
        <f t="shared" si="1"/>
        <v>Satisfactorio</v>
      </c>
      <c r="BB23" s="176">
        <f>+IFERROR(SUM($AJ23,$AW23),0)</f>
        <v>0.3</v>
      </c>
      <c r="BC23" s="257" t="s">
        <v>101</v>
      </c>
      <c r="BD23" s="436">
        <v>20000000</v>
      </c>
      <c r="BE23" s="436">
        <v>6666666.6600000001</v>
      </c>
      <c r="BF23" s="881">
        <v>158169712</v>
      </c>
      <c r="BG23" s="881">
        <v>155280880</v>
      </c>
      <c r="BH23" s="881">
        <v>62924232</v>
      </c>
      <c r="BJ23" s="977" t="s">
        <v>242</v>
      </c>
      <c r="BK23" s="977" t="s">
        <v>243</v>
      </c>
    </row>
    <row r="24" spans="1:63" ht="206.25" customHeight="1" x14ac:dyDescent="0.25">
      <c r="A24" s="540"/>
      <c r="B24" s="5" t="s">
        <v>234</v>
      </c>
      <c r="C24" s="7" t="s">
        <v>129</v>
      </c>
      <c r="D24" s="7" t="s">
        <v>235</v>
      </c>
      <c r="E24" s="72" t="s">
        <v>244</v>
      </c>
      <c r="F24" s="7" t="s">
        <v>208</v>
      </c>
      <c r="G24" s="73">
        <v>1</v>
      </c>
      <c r="H24" s="6" t="s">
        <v>245</v>
      </c>
      <c r="I24" s="6" t="s">
        <v>172</v>
      </c>
      <c r="J24" s="6" t="s">
        <v>246</v>
      </c>
      <c r="K24" s="6" t="s">
        <v>111</v>
      </c>
      <c r="L24" s="6" t="s">
        <v>247</v>
      </c>
      <c r="M24" s="7" t="s">
        <v>94</v>
      </c>
      <c r="N24" s="380">
        <v>44939</v>
      </c>
      <c r="O24" s="417">
        <v>45289</v>
      </c>
      <c r="P24" s="418" t="s">
        <v>95</v>
      </c>
      <c r="Q24" s="413"/>
      <c r="R24" s="421"/>
      <c r="S24" s="413"/>
      <c r="T24" s="421">
        <v>0.3</v>
      </c>
      <c r="U24" s="413"/>
      <c r="V24" s="421"/>
      <c r="W24" s="413"/>
      <c r="X24" s="421">
        <v>0.65</v>
      </c>
      <c r="Y24" s="413"/>
      <c r="Z24" s="421"/>
      <c r="AA24" s="413"/>
      <c r="AB24" s="422">
        <v>1</v>
      </c>
      <c r="AC24" s="115" t="s">
        <v>96</v>
      </c>
      <c r="AD24" s="9" t="s">
        <v>97</v>
      </c>
      <c r="AE24" s="25" t="s">
        <v>98</v>
      </c>
      <c r="AF24" s="507" t="s">
        <v>175</v>
      </c>
      <c r="AG24" s="25" t="s">
        <v>176</v>
      </c>
      <c r="AH24" s="358">
        <v>20000000</v>
      </c>
      <c r="AI24" s="694"/>
      <c r="AJ24" s="249">
        <v>0</v>
      </c>
      <c r="AK24" s="250" t="s">
        <v>101</v>
      </c>
      <c r="AL24" s="250" t="s">
        <v>101</v>
      </c>
      <c r="AM24" s="228" t="str">
        <f t="shared" si="2"/>
        <v>No reporta avance para el período</v>
      </c>
      <c r="AN24" s="229" t="str">
        <f t="shared" si="0"/>
        <v>No Aplica</v>
      </c>
      <c r="AO24" s="272">
        <f>+IFERROR(SUM($AJ24,$AX24,#REF!),0)</f>
        <v>0</v>
      </c>
      <c r="AP24" s="230"/>
      <c r="AQ24" s="231">
        <v>0</v>
      </c>
      <c r="AR24" s="231">
        <v>0</v>
      </c>
      <c r="AS24" s="231">
        <v>0</v>
      </c>
      <c r="AT24" s="203">
        <v>0</v>
      </c>
      <c r="AU24" s="203">
        <v>0</v>
      </c>
      <c r="AV24" s="946"/>
      <c r="AW24" s="281">
        <v>0.3</v>
      </c>
      <c r="AX24" s="258" t="s">
        <v>248</v>
      </c>
      <c r="AY24" s="258" t="s">
        <v>249</v>
      </c>
      <c r="AZ24" s="174">
        <f>IFERROR(AW24/T24,"No reporta avance para el período")</f>
        <v>1</v>
      </c>
      <c r="BA24" s="167" t="str">
        <f t="shared" si="1"/>
        <v>Satisfactorio</v>
      </c>
      <c r="BB24" s="176">
        <f>+IFERROR(SUM($AJ24,$AW24,$BH24,$BP24),0)</f>
        <v>0.3</v>
      </c>
      <c r="BC24" s="257" t="s">
        <v>101</v>
      </c>
      <c r="BD24" s="436">
        <v>20000000</v>
      </c>
      <c r="BE24" s="436">
        <v>6666666.6600000001</v>
      </c>
      <c r="BF24" s="881"/>
      <c r="BG24" s="881"/>
      <c r="BH24" s="881"/>
      <c r="BJ24" s="977" t="s">
        <v>242</v>
      </c>
      <c r="BK24" s="984" t="s">
        <v>250</v>
      </c>
    </row>
    <row r="25" spans="1:63" ht="210.75" customHeight="1" x14ac:dyDescent="0.25">
      <c r="A25" s="540"/>
      <c r="B25" s="5" t="s">
        <v>234</v>
      </c>
      <c r="C25" s="7" t="s">
        <v>129</v>
      </c>
      <c r="D25" s="7" t="s">
        <v>235</v>
      </c>
      <c r="E25" s="72" t="s">
        <v>251</v>
      </c>
      <c r="F25" s="7" t="s">
        <v>208</v>
      </c>
      <c r="G25" s="73">
        <v>1</v>
      </c>
      <c r="H25" s="6" t="s">
        <v>252</v>
      </c>
      <c r="I25" s="6" t="s">
        <v>172</v>
      </c>
      <c r="J25" s="6" t="s">
        <v>253</v>
      </c>
      <c r="K25" s="6" t="s">
        <v>111</v>
      </c>
      <c r="L25" s="6" t="s">
        <v>254</v>
      </c>
      <c r="M25" s="7" t="s">
        <v>94</v>
      </c>
      <c r="N25" s="380">
        <v>44939</v>
      </c>
      <c r="O25" s="417">
        <v>45289</v>
      </c>
      <c r="P25" s="418" t="s">
        <v>95</v>
      </c>
      <c r="Q25" s="413"/>
      <c r="R25" s="421"/>
      <c r="S25" s="413"/>
      <c r="T25" s="421">
        <v>0.3</v>
      </c>
      <c r="U25" s="413"/>
      <c r="V25" s="421"/>
      <c r="W25" s="413"/>
      <c r="X25" s="421">
        <v>0.65</v>
      </c>
      <c r="Y25" s="413"/>
      <c r="Z25" s="421"/>
      <c r="AA25" s="413"/>
      <c r="AB25" s="422">
        <v>1</v>
      </c>
      <c r="AC25" s="115" t="s">
        <v>96</v>
      </c>
      <c r="AD25" s="9" t="s">
        <v>97</v>
      </c>
      <c r="AE25" s="25" t="s">
        <v>98</v>
      </c>
      <c r="AF25" s="507" t="s">
        <v>175</v>
      </c>
      <c r="AG25" s="25" t="s">
        <v>176</v>
      </c>
      <c r="AH25" s="358">
        <v>53723000</v>
      </c>
      <c r="AI25" s="695"/>
      <c r="AJ25" s="249">
        <v>0</v>
      </c>
      <c r="AK25" s="250" t="s">
        <v>101</v>
      </c>
      <c r="AL25" s="250" t="s">
        <v>101</v>
      </c>
      <c r="AM25" s="228" t="str">
        <f t="shared" si="2"/>
        <v>No reporta avance para el período</v>
      </c>
      <c r="AN25" s="229" t="str">
        <f t="shared" si="0"/>
        <v>No Aplica</v>
      </c>
      <c r="AO25" s="272">
        <f>+IFERROR(SUM($AJ25,$AX25,#REF!),0)</f>
        <v>0</v>
      </c>
      <c r="AP25" s="230"/>
      <c r="AQ25" s="231">
        <v>0</v>
      </c>
      <c r="AR25" s="231">
        <v>0</v>
      </c>
      <c r="AS25" s="231">
        <v>0</v>
      </c>
      <c r="AT25" s="203">
        <v>0</v>
      </c>
      <c r="AU25" s="203">
        <v>0</v>
      </c>
      <c r="AV25" s="946"/>
      <c r="AW25" s="281">
        <f>30%/100%</f>
        <v>0.3</v>
      </c>
      <c r="AX25" s="258" t="s">
        <v>255</v>
      </c>
      <c r="AY25" s="258" t="s">
        <v>256</v>
      </c>
      <c r="AZ25" s="174">
        <f>IFERROR(AW25/T25,"No reporta avance para el período")</f>
        <v>1</v>
      </c>
      <c r="BA25" s="167" t="str">
        <f t="shared" si="1"/>
        <v>Satisfactorio</v>
      </c>
      <c r="BB25" s="176">
        <f>+IFERROR(SUM($AJ25,$AW25,$BH25,$BP25),0)</f>
        <v>0.3</v>
      </c>
      <c r="BC25" s="257" t="s">
        <v>101</v>
      </c>
      <c r="BD25" s="436">
        <v>53723000</v>
      </c>
      <c r="BE25" s="436">
        <v>17907666.66</v>
      </c>
      <c r="BF25" s="881"/>
      <c r="BG25" s="881"/>
      <c r="BH25" s="881"/>
      <c r="BJ25" s="977" t="s">
        <v>242</v>
      </c>
      <c r="BK25" s="977" t="s">
        <v>257</v>
      </c>
    </row>
    <row r="26" spans="1:63" ht="108" customHeight="1" x14ac:dyDescent="0.25">
      <c r="A26" s="540"/>
      <c r="B26" s="58" t="s">
        <v>258</v>
      </c>
      <c r="C26" s="59" t="s">
        <v>259</v>
      </c>
      <c r="D26" s="59" t="s">
        <v>260</v>
      </c>
      <c r="E26" s="72" t="s">
        <v>261</v>
      </c>
      <c r="F26" s="59" t="s">
        <v>170</v>
      </c>
      <c r="G26" s="73">
        <v>1</v>
      </c>
      <c r="H26" s="60" t="s">
        <v>262</v>
      </c>
      <c r="I26" s="60" t="s">
        <v>90</v>
      </c>
      <c r="J26" s="60" t="s">
        <v>263</v>
      </c>
      <c r="K26" s="60" t="s">
        <v>111</v>
      </c>
      <c r="L26" s="60" t="s">
        <v>264</v>
      </c>
      <c r="M26" s="59" t="s">
        <v>94</v>
      </c>
      <c r="N26" s="399">
        <v>44958</v>
      </c>
      <c r="O26" s="400">
        <v>45289</v>
      </c>
      <c r="P26" s="401" t="s">
        <v>137</v>
      </c>
      <c r="Q26" s="413"/>
      <c r="R26" s="414"/>
      <c r="S26" s="413">
        <v>0.2</v>
      </c>
      <c r="T26" s="414"/>
      <c r="U26" s="413"/>
      <c r="V26" s="414">
        <v>0.5</v>
      </c>
      <c r="W26" s="413"/>
      <c r="X26" s="414"/>
      <c r="Y26" s="413">
        <v>0.7</v>
      </c>
      <c r="Z26" s="414"/>
      <c r="AA26" s="413"/>
      <c r="AB26" s="415">
        <v>1</v>
      </c>
      <c r="AC26" s="114" t="s">
        <v>96</v>
      </c>
      <c r="AD26" s="61" t="s">
        <v>97</v>
      </c>
      <c r="AE26" s="62" t="s">
        <v>98</v>
      </c>
      <c r="AF26" s="509" t="s">
        <v>175</v>
      </c>
      <c r="AG26" s="62" t="s">
        <v>265</v>
      </c>
      <c r="AH26" s="357">
        <v>0</v>
      </c>
      <c r="AI26" s="357">
        <v>170262320</v>
      </c>
      <c r="AJ26" s="263">
        <f>(3/8)*100%</f>
        <v>0.375</v>
      </c>
      <c r="AK26" s="251" t="s">
        <v>266</v>
      </c>
      <c r="AL26" s="251" t="s">
        <v>267</v>
      </c>
      <c r="AM26" s="264">
        <f t="shared" si="2"/>
        <v>1.875</v>
      </c>
      <c r="AN26" s="232" t="str">
        <f t="shared" si="0"/>
        <v>Satisfactorio</v>
      </c>
      <c r="AO26" s="266">
        <f t="shared" ref="AO26:AO33" si="3">+IFERROR(SUM($AJ26,$AW26,$BI26),0)</f>
        <v>0.875</v>
      </c>
      <c r="AP26" s="252"/>
      <c r="AQ26" s="233">
        <v>0</v>
      </c>
      <c r="AR26" s="233">
        <v>0</v>
      </c>
      <c r="AS26" s="234">
        <v>170262320</v>
      </c>
      <c r="AT26" s="204">
        <v>154253771</v>
      </c>
      <c r="AU26" s="204">
        <v>30253101</v>
      </c>
      <c r="AV26" s="946"/>
      <c r="AW26" s="423">
        <f>(4/8)*100%</f>
        <v>0.5</v>
      </c>
      <c r="AX26" s="253" t="s">
        <v>268</v>
      </c>
      <c r="AY26" s="253" t="s">
        <v>269</v>
      </c>
      <c r="AZ26" s="174">
        <f>IFERROR(AW26/V26,"No reporta avance para el período")</f>
        <v>1</v>
      </c>
      <c r="BA26" s="167" t="str">
        <f t="shared" si="1"/>
        <v>Satisfactorio</v>
      </c>
      <c r="BB26" s="176">
        <f>+IFERROR(SUM($AJ26,$AW26,),0)</f>
        <v>0.875</v>
      </c>
      <c r="BC26" s="257" t="s">
        <v>101</v>
      </c>
      <c r="BD26" s="434">
        <v>0</v>
      </c>
      <c r="BE26" s="210">
        <v>0</v>
      </c>
      <c r="BF26" s="353">
        <v>170262320</v>
      </c>
      <c r="BG26" s="353">
        <v>163554178</v>
      </c>
      <c r="BH26" s="353">
        <v>122482927.97</v>
      </c>
      <c r="BJ26" s="977" t="s">
        <v>242</v>
      </c>
      <c r="BK26" s="984" t="s">
        <v>270</v>
      </c>
    </row>
    <row r="27" spans="1:63" ht="162.75" customHeight="1" x14ac:dyDescent="0.25">
      <c r="A27" s="540"/>
      <c r="B27" s="58" t="s">
        <v>258</v>
      </c>
      <c r="C27" s="59" t="s">
        <v>259</v>
      </c>
      <c r="D27" s="59" t="s">
        <v>271</v>
      </c>
      <c r="E27" s="72" t="s">
        <v>272</v>
      </c>
      <c r="F27" s="59" t="s">
        <v>170</v>
      </c>
      <c r="G27" s="73">
        <v>1</v>
      </c>
      <c r="H27" s="60" t="s">
        <v>273</v>
      </c>
      <c r="I27" s="60" t="s">
        <v>90</v>
      </c>
      <c r="J27" s="60" t="s">
        <v>274</v>
      </c>
      <c r="K27" s="60" t="s">
        <v>111</v>
      </c>
      <c r="L27" s="60" t="s">
        <v>275</v>
      </c>
      <c r="M27" s="59" t="s">
        <v>94</v>
      </c>
      <c r="N27" s="399">
        <v>44936</v>
      </c>
      <c r="O27" s="400">
        <v>45289</v>
      </c>
      <c r="P27" s="401" t="s">
        <v>137</v>
      </c>
      <c r="Q27" s="413"/>
      <c r="R27" s="414"/>
      <c r="S27" s="413">
        <v>0</v>
      </c>
      <c r="T27" s="414"/>
      <c r="U27" s="413"/>
      <c r="V27" s="414">
        <v>0.28999999999999998</v>
      </c>
      <c r="W27" s="413"/>
      <c r="X27" s="414"/>
      <c r="Y27" s="413">
        <v>0.7</v>
      </c>
      <c r="Z27" s="414"/>
      <c r="AA27" s="413"/>
      <c r="AB27" s="415">
        <v>1</v>
      </c>
      <c r="AC27" s="114" t="s">
        <v>96</v>
      </c>
      <c r="AD27" s="61" t="s">
        <v>97</v>
      </c>
      <c r="AE27" s="62" t="s">
        <v>98</v>
      </c>
      <c r="AF27" s="509" t="s">
        <v>175</v>
      </c>
      <c r="AG27" s="62" t="s">
        <v>265</v>
      </c>
      <c r="AH27" s="357">
        <v>0</v>
      </c>
      <c r="AI27" s="357">
        <v>812915260</v>
      </c>
      <c r="AJ27" s="265">
        <v>0</v>
      </c>
      <c r="AK27" s="252" t="s">
        <v>276</v>
      </c>
      <c r="AL27" s="252" t="s">
        <v>276</v>
      </c>
      <c r="AM27" s="264" t="str">
        <f t="shared" si="2"/>
        <v>No reporta avance para el período</v>
      </c>
      <c r="AN27" s="232" t="str">
        <f t="shared" si="0"/>
        <v>No Aplica</v>
      </c>
      <c r="AO27" s="266">
        <f t="shared" si="3"/>
        <v>0.29411764705882354</v>
      </c>
      <c r="AP27" s="251" t="s">
        <v>277</v>
      </c>
      <c r="AQ27" s="233">
        <v>0</v>
      </c>
      <c r="AR27" s="233">
        <v>0</v>
      </c>
      <c r="AS27" s="880">
        <v>858737680</v>
      </c>
      <c r="AT27" s="881">
        <v>767591848</v>
      </c>
      <c r="AU27" s="881">
        <v>119309522</v>
      </c>
      <c r="AV27" s="946"/>
      <c r="AW27" s="437">
        <f>(5/17)*100%</f>
        <v>0.29411764705882354</v>
      </c>
      <c r="AX27" s="248" t="s">
        <v>278</v>
      </c>
      <c r="AY27" s="248" t="s">
        <v>279</v>
      </c>
      <c r="AZ27" s="174">
        <v>1</v>
      </c>
      <c r="BA27" s="167" t="str">
        <f t="shared" si="1"/>
        <v>Satisfactorio</v>
      </c>
      <c r="BB27" s="176">
        <f>+IFERROR(SUM($AJ27,$AW27,),0)</f>
        <v>0.29411764705882354</v>
      </c>
      <c r="BC27" s="257" t="s">
        <v>101</v>
      </c>
      <c r="BD27" s="365">
        <v>0</v>
      </c>
      <c r="BE27" s="365">
        <v>0</v>
      </c>
      <c r="BF27" s="679">
        <v>858737680</v>
      </c>
      <c r="BG27" s="679">
        <v>807591848</v>
      </c>
      <c r="BH27" s="679">
        <v>368563824</v>
      </c>
      <c r="BJ27" s="977" t="s">
        <v>242</v>
      </c>
      <c r="BK27" s="977" t="s">
        <v>280</v>
      </c>
    </row>
    <row r="28" spans="1:63" ht="91.5" customHeight="1" x14ac:dyDescent="0.25">
      <c r="A28" s="540"/>
      <c r="B28" s="58" t="s">
        <v>258</v>
      </c>
      <c r="C28" s="59" t="s">
        <v>259</v>
      </c>
      <c r="D28" s="59" t="s">
        <v>271</v>
      </c>
      <c r="E28" s="72" t="s">
        <v>281</v>
      </c>
      <c r="F28" s="59" t="s">
        <v>170</v>
      </c>
      <c r="G28" s="73">
        <v>1</v>
      </c>
      <c r="H28" s="60" t="s">
        <v>282</v>
      </c>
      <c r="I28" s="60" t="s">
        <v>90</v>
      </c>
      <c r="J28" s="60" t="s">
        <v>283</v>
      </c>
      <c r="K28" s="60" t="s">
        <v>111</v>
      </c>
      <c r="L28" s="60" t="s">
        <v>284</v>
      </c>
      <c r="M28" s="59" t="s">
        <v>94</v>
      </c>
      <c r="N28" s="399">
        <v>44936</v>
      </c>
      <c r="O28" s="400">
        <v>45289</v>
      </c>
      <c r="P28" s="401" t="s">
        <v>137</v>
      </c>
      <c r="Q28" s="413"/>
      <c r="R28" s="414"/>
      <c r="S28" s="413">
        <v>0</v>
      </c>
      <c r="T28" s="414"/>
      <c r="U28" s="413"/>
      <c r="V28" s="414">
        <v>0.35</v>
      </c>
      <c r="W28" s="413"/>
      <c r="X28" s="414"/>
      <c r="Y28" s="413">
        <v>0.7</v>
      </c>
      <c r="Z28" s="414"/>
      <c r="AA28" s="413"/>
      <c r="AB28" s="415">
        <v>1</v>
      </c>
      <c r="AC28" s="114" t="s">
        <v>96</v>
      </c>
      <c r="AD28" s="61" t="s">
        <v>97</v>
      </c>
      <c r="AE28" s="62" t="s">
        <v>98</v>
      </c>
      <c r="AF28" s="509" t="s">
        <v>175</v>
      </c>
      <c r="AG28" s="62" t="s">
        <v>265</v>
      </c>
      <c r="AH28" s="357">
        <v>0</v>
      </c>
      <c r="AI28" s="357">
        <v>45822420</v>
      </c>
      <c r="AJ28" s="252">
        <v>0</v>
      </c>
      <c r="AK28" s="252" t="s">
        <v>276</v>
      </c>
      <c r="AL28" s="252" t="s">
        <v>276</v>
      </c>
      <c r="AM28" s="264" t="str">
        <f t="shared" si="2"/>
        <v>No reporta avance para el período</v>
      </c>
      <c r="AN28" s="232" t="str">
        <f t="shared" si="0"/>
        <v>No Aplica</v>
      </c>
      <c r="AO28" s="266">
        <f t="shared" si="3"/>
        <v>0.33333333333333331</v>
      </c>
      <c r="AP28" s="251" t="s">
        <v>285</v>
      </c>
      <c r="AQ28" s="233">
        <v>0</v>
      </c>
      <c r="AR28" s="233">
        <v>0</v>
      </c>
      <c r="AS28" s="880"/>
      <c r="AT28" s="881"/>
      <c r="AU28" s="881"/>
      <c r="AV28" s="946"/>
      <c r="AW28" s="437">
        <f>(2/6)*100%</f>
        <v>0.33333333333333331</v>
      </c>
      <c r="AX28" s="248" t="s">
        <v>286</v>
      </c>
      <c r="AY28" s="248" t="s">
        <v>287</v>
      </c>
      <c r="AZ28" s="174">
        <f>IFERROR(AW28/V28,"No reporta avance para el período")</f>
        <v>0.95238095238095244</v>
      </c>
      <c r="BA28" s="167" t="str">
        <f t="shared" si="1"/>
        <v>Satisfactorio</v>
      </c>
      <c r="BB28" s="176">
        <f>+IFERROR(SUM($AJ28,$AW28,),0)</f>
        <v>0.33333333333333331</v>
      </c>
      <c r="BC28" s="258" t="s">
        <v>288</v>
      </c>
      <c r="BD28" s="438">
        <v>0</v>
      </c>
      <c r="BE28" s="438">
        <v>0</v>
      </c>
      <c r="BF28" s="681"/>
      <c r="BG28" s="681"/>
      <c r="BH28" s="681"/>
      <c r="BJ28" s="977" t="s">
        <v>242</v>
      </c>
      <c r="BK28" s="977" t="s">
        <v>289</v>
      </c>
    </row>
    <row r="29" spans="1:63" ht="266.25" customHeight="1" x14ac:dyDescent="0.25">
      <c r="A29" s="540"/>
      <c r="B29" s="5" t="s">
        <v>290</v>
      </c>
      <c r="C29" s="7" t="s">
        <v>129</v>
      </c>
      <c r="D29" s="7" t="s">
        <v>235</v>
      </c>
      <c r="E29" s="72" t="s">
        <v>291</v>
      </c>
      <c r="F29" s="7" t="s">
        <v>132</v>
      </c>
      <c r="G29" s="73">
        <v>1</v>
      </c>
      <c r="H29" s="6" t="s">
        <v>292</v>
      </c>
      <c r="I29" s="6" t="s">
        <v>172</v>
      </c>
      <c r="J29" s="6" t="s">
        <v>293</v>
      </c>
      <c r="K29" s="6" t="s">
        <v>111</v>
      </c>
      <c r="L29" s="6" t="s">
        <v>294</v>
      </c>
      <c r="M29" s="7" t="s">
        <v>295</v>
      </c>
      <c r="N29" s="380">
        <v>44928</v>
      </c>
      <c r="O29" s="439" t="s">
        <v>296</v>
      </c>
      <c r="P29" s="418" t="s">
        <v>297</v>
      </c>
      <c r="Q29" s="413">
        <v>0.1</v>
      </c>
      <c r="R29" s="421">
        <v>0.16</v>
      </c>
      <c r="S29" s="413">
        <v>0.24</v>
      </c>
      <c r="T29" s="421">
        <v>0.36</v>
      </c>
      <c r="U29" s="413">
        <v>0.4</v>
      </c>
      <c r="V29" s="421">
        <v>0.48</v>
      </c>
      <c r="W29" s="413">
        <v>0.56000000000000005</v>
      </c>
      <c r="X29" s="421">
        <v>0.64</v>
      </c>
      <c r="Y29" s="413">
        <v>0.72</v>
      </c>
      <c r="Z29" s="421">
        <v>0.8</v>
      </c>
      <c r="AA29" s="413">
        <v>0.88</v>
      </c>
      <c r="AB29" s="422">
        <v>1</v>
      </c>
      <c r="AC29" s="115" t="s">
        <v>298</v>
      </c>
      <c r="AD29" s="9" t="s">
        <v>97</v>
      </c>
      <c r="AE29" s="25" t="s">
        <v>299</v>
      </c>
      <c r="AF29" s="507" t="s">
        <v>102</v>
      </c>
      <c r="AG29" s="25" t="s">
        <v>102</v>
      </c>
      <c r="AH29" s="358">
        <v>0</v>
      </c>
      <c r="AI29" s="358">
        <v>319999160</v>
      </c>
      <c r="AJ29" s="267">
        <v>0.24</v>
      </c>
      <c r="AK29" s="253" t="s">
        <v>300</v>
      </c>
      <c r="AL29" s="253" t="s">
        <v>301</v>
      </c>
      <c r="AM29" s="331">
        <f t="shared" si="2"/>
        <v>1</v>
      </c>
      <c r="AN29" s="221" t="str">
        <f t="shared" si="0"/>
        <v>Satisfactorio</v>
      </c>
      <c r="AO29" s="266">
        <f t="shared" si="3"/>
        <v>0.66338983050847455</v>
      </c>
      <c r="AP29" s="235" t="s">
        <v>102</v>
      </c>
      <c r="AQ29" s="268" t="s">
        <v>302</v>
      </c>
      <c r="AR29" s="268">
        <v>119006229.20999999</v>
      </c>
      <c r="AS29" s="268">
        <v>319999160</v>
      </c>
      <c r="AT29" s="268">
        <v>206508512</v>
      </c>
      <c r="AU29" s="268">
        <v>21901216</v>
      </c>
      <c r="AV29" s="946"/>
      <c r="AW29" s="423">
        <f>24.98/59</f>
        <v>0.42338983050847456</v>
      </c>
      <c r="AX29" s="253" t="s">
        <v>303</v>
      </c>
      <c r="AY29" s="260" t="s">
        <v>304</v>
      </c>
      <c r="AZ29" s="174">
        <f>IFERROR(AW29/V29,"No reporta avance para el período")</f>
        <v>0.88206214689265539</v>
      </c>
      <c r="BA29" s="167" t="str">
        <f t="shared" si="1"/>
        <v>Medio</v>
      </c>
      <c r="BB29" s="176">
        <f>+IFERROR(SUM($AJ29,$AW29,#REF!,$BS29,$CF29,$CS29),0)</f>
        <v>0</v>
      </c>
      <c r="BC29" s="258" t="s">
        <v>305</v>
      </c>
      <c r="BD29" s="434">
        <v>648181725.66999996</v>
      </c>
      <c r="BE29" s="440">
        <v>316877204.88</v>
      </c>
      <c r="BF29" s="511">
        <v>319999160</v>
      </c>
      <c r="BG29" s="511">
        <v>225664889</v>
      </c>
      <c r="BH29" s="511">
        <v>78554256</v>
      </c>
      <c r="BJ29" s="977" t="s">
        <v>106</v>
      </c>
      <c r="BK29" s="978" t="s">
        <v>306</v>
      </c>
    </row>
    <row r="30" spans="1:63" ht="155.25" customHeight="1" x14ac:dyDescent="0.25">
      <c r="A30" s="540"/>
      <c r="B30" s="58" t="s">
        <v>307</v>
      </c>
      <c r="C30" s="59" t="s">
        <v>129</v>
      </c>
      <c r="D30" s="59" t="s">
        <v>235</v>
      </c>
      <c r="E30" s="72" t="s">
        <v>308</v>
      </c>
      <c r="F30" s="59" t="s">
        <v>132</v>
      </c>
      <c r="G30" s="73">
        <v>1</v>
      </c>
      <c r="H30" s="60" t="s">
        <v>309</v>
      </c>
      <c r="I30" s="60" t="s">
        <v>172</v>
      </c>
      <c r="J30" s="60" t="s">
        <v>310</v>
      </c>
      <c r="K30" s="60" t="s">
        <v>111</v>
      </c>
      <c r="L30" s="60" t="s">
        <v>311</v>
      </c>
      <c r="M30" s="59" t="s">
        <v>312</v>
      </c>
      <c r="N30" s="399">
        <v>44963</v>
      </c>
      <c r="O30" s="400">
        <v>45169</v>
      </c>
      <c r="P30" s="401" t="s">
        <v>95</v>
      </c>
      <c r="Q30" s="413"/>
      <c r="R30" s="414"/>
      <c r="S30" s="413"/>
      <c r="T30" s="414">
        <v>0.4</v>
      </c>
      <c r="U30" s="413"/>
      <c r="V30" s="414"/>
      <c r="W30" s="413"/>
      <c r="X30" s="414">
        <v>1</v>
      </c>
      <c r="Y30" s="413"/>
      <c r="Z30" s="414"/>
      <c r="AA30" s="413"/>
      <c r="AB30" s="415">
        <v>1</v>
      </c>
      <c r="AC30" s="114" t="s">
        <v>313</v>
      </c>
      <c r="AD30" s="61" t="s">
        <v>314</v>
      </c>
      <c r="AE30" s="62" t="s">
        <v>139</v>
      </c>
      <c r="AF30" s="509" t="s">
        <v>102</v>
      </c>
      <c r="AG30" s="62" t="s">
        <v>102</v>
      </c>
      <c r="AH30" s="306">
        <f>196029130/2</f>
        <v>98014565</v>
      </c>
      <c r="AI30" s="359">
        <v>47999988</v>
      </c>
      <c r="AJ30" s="249">
        <v>0</v>
      </c>
      <c r="AK30" s="248" t="s">
        <v>101</v>
      </c>
      <c r="AL30" s="248" t="s">
        <v>101</v>
      </c>
      <c r="AM30" s="219" t="str">
        <f t="shared" si="2"/>
        <v>No reporta avance para el período</v>
      </c>
      <c r="AN30" s="220" t="str">
        <f t="shared" si="0"/>
        <v>No Aplica</v>
      </c>
      <c r="AO30" s="269">
        <f t="shared" si="3"/>
        <v>0.4</v>
      </c>
      <c r="AP30" s="218" t="s">
        <v>102</v>
      </c>
      <c r="AQ30" s="227">
        <v>0</v>
      </c>
      <c r="AR30" s="227">
        <v>0</v>
      </c>
      <c r="AS30" s="227">
        <v>0</v>
      </c>
      <c r="AT30" s="227">
        <v>0</v>
      </c>
      <c r="AU30" s="227">
        <v>0</v>
      </c>
      <c r="AV30" s="946"/>
      <c r="AW30" s="423">
        <v>0.4</v>
      </c>
      <c r="AX30" s="258" t="s">
        <v>315</v>
      </c>
      <c r="AY30" s="258" t="s">
        <v>316</v>
      </c>
      <c r="AZ30" s="174">
        <f>IFERROR(AW30/T30,"No reporta avance para el período")</f>
        <v>1</v>
      </c>
      <c r="BA30" s="167" t="str">
        <f t="shared" si="1"/>
        <v>Satisfactorio</v>
      </c>
      <c r="BB30" s="176">
        <f>+IFERROR(SUM($AJ30,$AW30,#REF!,$BS30),0)</f>
        <v>0</v>
      </c>
      <c r="BC30" s="257" t="s">
        <v>105</v>
      </c>
      <c r="BD30" s="440" t="s">
        <v>317</v>
      </c>
      <c r="BE30" s="408">
        <v>49007282</v>
      </c>
      <c r="BF30" s="512">
        <v>45913032</v>
      </c>
      <c r="BG30" s="512">
        <v>45913032</v>
      </c>
      <c r="BH30" s="512">
        <v>20869560</v>
      </c>
      <c r="BJ30" s="977" t="s">
        <v>106</v>
      </c>
      <c r="BK30" s="983" t="s">
        <v>318</v>
      </c>
    </row>
    <row r="31" spans="1:63" ht="236.25" customHeight="1" x14ac:dyDescent="0.25">
      <c r="A31" s="540"/>
      <c r="B31" s="5" t="s">
        <v>319</v>
      </c>
      <c r="C31" s="7" t="s">
        <v>320</v>
      </c>
      <c r="D31" s="7" t="s">
        <v>321</v>
      </c>
      <c r="E31" s="72" t="s">
        <v>322</v>
      </c>
      <c r="F31" s="7" t="s">
        <v>132</v>
      </c>
      <c r="G31" s="75">
        <v>1</v>
      </c>
      <c r="H31" s="28" t="s">
        <v>323</v>
      </c>
      <c r="I31" s="6" t="s">
        <v>90</v>
      </c>
      <c r="J31" s="28" t="s">
        <v>324</v>
      </c>
      <c r="K31" s="28" t="s">
        <v>111</v>
      </c>
      <c r="L31" s="28" t="s">
        <v>325</v>
      </c>
      <c r="M31" s="7" t="s">
        <v>295</v>
      </c>
      <c r="N31" s="32">
        <v>44928</v>
      </c>
      <c r="O31" s="151">
        <v>44957</v>
      </c>
      <c r="P31" s="418" t="s">
        <v>113</v>
      </c>
      <c r="Q31" s="75">
        <v>1</v>
      </c>
      <c r="R31" s="51"/>
      <c r="S31" s="75"/>
      <c r="T31" s="51"/>
      <c r="U31" s="75"/>
      <c r="V31" s="51"/>
      <c r="W31" s="75"/>
      <c r="X31" s="51"/>
      <c r="Y31" s="75"/>
      <c r="Z31" s="51"/>
      <c r="AA31" s="75"/>
      <c r="AB31" s="119"/>
      <c r="AC31" s="115" t="s">
        <v>96</v>
      </c>
      <c r="AD31" s="9" t="s">
        <v>326</v>
      </c>
      <c r="AE31" s="25" t="s">
        <v>327</v>
      </c>
      <c r="AF31" s="507" t="s">
        <v>102</v>
      </c>
      <c r="AG31" s="25" t="s">
        <v>102</v>
      </c>
      <c r="AH31" s="358">
        <v>119429340</v>
      </c>
      <c r="AI31" s="850">
        <v>27807000000</v>
      </c>
      <c r="AJ31" s="326">
        <v>1</v>
      </c>
      <c r="AK31" s="181" t="s">
        <v>328</v>
      </c>
      <c r="AL31" s="181" t="s">
        <v>329</v>
      </c>
      <c r="AM31" s="331">
        <f>IFERROR(AJ31/Q31,"No reporta avance para el período")</f>
        <v>1</v>
      </c>
      <c r="AN31" s="277" t="str">
        <f t="shared" si="0"/>
        <v>Satisfactorio</v>
      </c>
      <c r="AO31" s="335">
        <f t="shared" si="3"/>
        <v>1</v>
      </c>
      <c r="AP31" s="213" t="s">
        <v>330</v>
      </c>
      <c r="AQ31" s="236" t="s">
        <v>331</v>
      </c>
      <c r="AR31" s="236">
        <v>9952445</v>
      </c>
      <c r="AS31" s="866">
        <v>27807000000</v>
      </c>
      <c r="AT31" s="869">
        <v>10416636702.200001</v>
      </c>
      <c r="AU31" s="869">
        <v>2323140301.9200001</v>
      </c>
      <c r="AV31" s="946"/>
      <c r="AW31" s="281">
        <v>0</v>
      </c>
      <c r="AX31" s="257" t="s">
        <v>332</v>
      </c>
      <c r="AY31" s="255" t="s">
        <v>329</v>
      </c>
      <c r="AZ31" s="174">
        <f>IFERROR(AJ31/Q31,"No reporta avance para el período")</f>
        <v>1</v>
      </c>
      <c r="BA31" s="167" t="str">
        <f t="shared" si="1"/>
        <v>Satisfactorio</v>
      </c>
      <c r="BB31" s="176">
        <f>+IFERROR(SUM($AJ31,$AW31,#REF!,$BS31,$CF31,$CS31),0)</f>
        <v>0</v>
      </c>
      <c r="BC31" s="257" t="s">
        <v>101</v>
      </c>
      <c r="BD31" s="434">
        <v>9952445</v>
      </c>
      <c r="BE31" s="441">
        <v>0</v>
      </c>
      <c r="BF31" s="680">
        <v>27807000000</v>
      </c>
      <c r="BG31" s="680">
        <v>21898628931.029999</v>
      </c>
      <c r="BH31" s="680">
        <v>9021945833.1599998</v>
      </c>
      <c r="BJ31" s="977" t="s">
        <v>333</v>
      </c>
      <c r="BK31" s="985" t="s">
        <v>334</v>
      </c>
    </row>
    <row r="32" spans="1:63" ht="102.75" customHeight="1" x14ac:dyDescent="0.25">
      <c r="A32" s="540"/>
      <c r="B32" s="5" t="s">
        <v>319</v>
      </c>
      <c r="C32" s="7" t="s">
        <v>320</v>
      </c>
      <c r="D32" s="7" t="s">
        <v>321</v>
      </c>
      <c r="E32" s="72" t="s">
        <v>335</v>
      </c>
      <c r="F32" s="7" t="s">
        <v>132</v>
      </c>
      <c r="G32" s="75">
        <v>1</v>
      </c>
      <c r="H32" s="28" t="s">
        <v>336</v>
      </c>
      <c r="I32" s="6" t="s">
        <v>172</v>
      </c>
      <c r="J32" s="28" t="s">
        <v>337</v>
      </c>
      <c r="K32" s="28" t="s">
        <v>111</v>
      </c>
      <c r="L32" s="28" t="s">
        <v>338</v>
      </c>
      <c r="M32" s="7" t="s">
        <v>94</v>
      </c>
      <c r="N32" s="33">
        <v>44986</v>
      </c>
      <c r="O32" s="113">
        <v>45289</v>
      </c>
      <c r="P32" s="418" t="s">
        <v>137</v>
      </c>
      <c r="Q32" s="97"/>
      <c r="R32" s="98"/>
      <c r="S32" s="97">
        <v>0.1</v>
      </c>
      <c r="T32" s="98"/>
      <c r="U32" s="97"/>
      <c r="V32" s="98">
        <v>0.4</v>
      </c>
      <c r="W32" s="97"/>
      <c r="X32" s="98"/>
      <c r="Y32" s="97">
        <v>0.7</v>
      </c>
      <c r="Z32" s="98"/>
      <c r="AA32" s="97"/>
      <c r="AB32" s="120">
        <v>1</v>
      </c>
      <c r="AC32" s="115" t="s">
        <v>339</v>
      </c>
      <c r="AD32" s="9" t="s">
        <v>326</v>
      </c>
      <c r="AE32" s="25" t="s">
        <v>327</v>
      </c>
      <c r="AF32" s="507" t="s">
        <v>102</v>
      </c>
      <c r="AG32" s="25" t="s">
        <v>102</v>
      </c>
      <c r="AH32" s="358">
        <v>66341264</v>
      </c>
      <c r="AI32" s="694"/>
      <c r="AJ32" s="332">
        <v>0.1</v>
      </c>
      <c r="AK32" s="185" t="s">
        <v>340</v>
      </c>
      <c r="AL32" s="185" t="s">
        <v>341</v>
      </c>
      <c r="AM32" s="331">
        <f>IFERROR(AJ32/S32,"No reporta avance para el período")</f>
        <v>1</v>
      </c>
      <c r="AN32" s="277" t="str">
        <f t="shared" si="0"/>
        <v>Satisfactorio</v>
      </c>
      <c r="AO32" s="336">
        <f t="shared" si="3"/>
        <v>0.5</v>
      </c>
      <c r="AP32" s="218" t="s">
        <v>330</v>
      </c>
      <c r="AQ32" s="227">
        <v>0</v>
      </c>
      <c r="AR32" s="227">
        <v>0</v>
      </c>
      <c r="AS32" s="867"/>
      <c r="AT32" s="870"/>
      <c r="AU32" s="870"/>
      <c r="AV32" s="946"/>
      <c r="AW32" s="442">
        <v>0.4</v>
      </c>
      <c r="AX32" s="253" t="s">
        <v>342</v>
      </c>
      <c r="AY32" s="253" t="s">
        <v>343</v>
      </c>
      <c r="AZ32" s="174">
        <f t="shared" ref="AZ32:AZ36" si="4">IFERROR(AW32/V32,"No reporta avance para el período")</f>
        <v>1</v>
      </c>
      <c r="BA32" s="167" t="str">
        <f t="shared" si="1"/>
        <v>Satisfactorio</v>
      </c>
      <c r="BB32" s="176">
        <f>+IFERROR(SUM($AJ32,$AW32,#REF!,$BS32,$CF32,$CS32),0)</f>
        <v>0</v>
      </c>
      <c r="BC32" s="257" t="s">
        <v>101</v>
      </c>
      <c r="BD32" s="441">
        <v>0</v>
      </c>
      <c r="BE32" s="441">
        <v>0</v>
      </c>
      <c r="BF32" s="680"/>
      <c r="BG32" s="680"/>
      <c r="BH32" s="680">
        <v>0</v>
      </c>
      <c r="BJ32" s="977" t="s">
        <v>333</v>
      </c>
      <c r="BK32" s="977" t="s">
        <v>344</v>
      </c>
    </row>
    <row r="33" spans="1:63" ht="409.5" customHeight="1" x14ac:dyDescent="0.25">
      <c r="A33" s="540"/>
      <c r="B33" s="5" t="s">
        <v>319</v>
      </c>
      <c r="C33" s="7" t="s">
        <v>320</v>
      </c>
      <c r="D33" s="7" t="s">
        <v>321</v>
      </c>
      <c r="E33" s="72" t="s">
        <v>345</v>
      </c>
      <c r="F33" s="7" t="s">
        <v>132</v>
      </c>
      <c r="G33" s="75">
        <v>1</v>
      </c>
      <c r="H33" s="28" t="s">
        <v>346</v>
      </c>
      <c r="I33" s="6" t="s">
        <v>172</v>
      </c>
      <c r="J33" s="28" t="s">
        <v>347</v>
      </c>
      <c r="K33" s="28" t="s">
        <v>111</v>
      </c>
      <c r="L33" s="28" t="s">
        <v>348</v>
      </c>
      <c r="M33" s="7" t="s">
        <v>94</v>
      </c>
      <c r="N33" s="33">
        <v>44928</v>
      </c>
      <c r="O33" s="113">
        <v>45289</v>
      </c>
      <c r="P33" s="418" t="s">
        <v>137</v>
      </c>
      <c r="Q33" s="97"/>
      <c r="R33" s="98"/>
      <c r="S33" s="97">
        <v>0.25</v>
      </c>
      <c r="T33" s="98"/>
      <c r="U33" s="97"/>
      <c r="V33" s="98">
        <v>0.5</v>
      </c>
      <c r="W33" s="97"/>
      <c r="X33" s="98"/>
      <c r="Y33" s="97">
        <v>0.75</v>
      </c>
      <c r="Z33" s="98"/>
      <c r="AA33" s="97"/>
      <c r="AB33" s="120">
        <v>1</v>
      </c>
      <c r="AC33" s="115" t="s">
        <v>339</v>
      </c>
      <c r="AD33" s="9" t="s">
        <v>326</v>
      </c>
      <c r="AE33" s="25" t="s">
        <v>327</v>
      </c>
      <c r="AF33" s="507" t="s">
        <v>102</v>
      </c>
      <c r="AG33" s="25" t="s">
        <v>102</v>
      </c>
      <c r="AH33" s="358"/>
      <c r="AI33" s="694"/>
      <c r="AJ33" s="332">
        <v>0.25</v>
      </c>
      <c r="AK33" s="185" t="s">
        <v>349</v>
      </c>
      <c r="AL33" s="185" t="s">
        <v>350</v>
      </c>
      <c r="AM33" s="331">
        <f>IFERROR(AJ33/S33,"No reporta avance para el período")</f>
        <v>1</v>
      </c>
      <c r="AN33" s="277" t="str">
        <f t="shared" si="0"/>
        <v>Satisfactorio</v>
      </c>
      <c r="AO33" s="336">
        <f t="shared" si="3"/>
        <v>0.75</v>
      </c>
      <c r="AP33" s="218" t="s">
        <v>330</v>
      </c>
      <c r="AQ33" s="227" t="s">
        <v>351</v>
      </c>
      <c r="AR33" s="227">
        <v>89573538</v>
      </c>
      <c r="AS33" s="867"/>
      <c r="AT33" s="870"/>
      <c r="AU33" s="870"/>
      <c r="AV33" s="946"/>
      <c r="AW33" s="426">
        <v>0.5</v>
      </c>
      <c r="AX33" s="443" t="s">
        <v>352</v>
      </c>
      <c r="AY33" s="248" t="s">
        <v>353</v>
      </c>
      <c r="AZ33" s="174">
        <f t="shared" si="4"/>
        <v>1</v>
      </c>
      <c r="BA33" s="167" t="str">
        <f t="shared" si="1"/>
        <v>Satisfactorio</v>
      </c>
      <c r="BB33" s="176">
        <f>+IFERROR(SUM($AJ33,$AW33,#REF!,$BS33,$CF33,$CS33),0)</f>
        <v>0</v>
      </c>
      <c r="BC33" s="257" t="s">
        <v>101</v>
      </c>
      <c r="BD33" s="441">
        <v>393079391</v>
      </c>
      <c r="BE33" s="210">
        <v>187843386</v>
      </c>
      <c r="BF33" s="680"/>
      <c r="BG33" s="680"/>
      <c r="BH33" s="680">
        <v>0</v>
      </c>
      <c r="BJ33" s="977" t="s">
        <v>333</v>
      </c>
      <c r="BK33" s="985" t="s">
        <v>354</v>
      </c>
    </row>
    <row r="34" spans="1:63" ht="353.25" customHeight="1" x14ac:dyDescent="0.25">
      <c r="A34" s="540"/>
      <c r="B34" s="5" t="s">
        <v>319</v>
      </c>
      <c r="C34" s="7" t="s">
        <v>320</v>
      </c>
      <c r="D34" s="7" t="s">
        <v>321</v>
      </c>
      <c r="E34" s="72" t="s">
        <v>355</v>
      </c>
      <c r="F34" s="7" t="s">
        <v>132</v>
      </c>
      <c r="G34" s="76">
        <v>1</v>
      </c>
      <c r="H34" s="29" t="s">
        <v>356</v>
      </c>
      <c r="I34" s="6" t="s">
        <v>90</v>
      </c>
      <c r="J34" s="29" t="s">
        <v>357</v>
      </c>
      <c r="K34" s="29" t="s">
        <v>111</v>
      </c>
      <c r="L34" s="29" t="s">
        <v>358</v>
      </c>
      <c r="M34" s="7" t="s">
        <v>94</v>
      </c>
      <c r="N34" s="152">
        <v>44928</v>
      </c>
      <c r="O34" s="113">
        <v>45289</v>
      </c>
      <c r="P34" s="418" t="s">
        <v>297</v>
      </c>
      <c r="Q34" s="88">
        <v>1</v>
      </c>
      <c r="R34" s="54">
        <v>1</v>
      </c>
      <c r="S34" s="88">
        <v>1</v>
      </c>
      <c r="T34" s="54">
        <v>1</v>
      </c>
      <c r="U34" s="88">
        <v>1</v>
      </c>
      <c r="V34" s="54">
        <v>1</v>
      </c>
      <c r="W34" s="88">
        <v>1</v>
      </c>
      <c r="X34" s="54">
        <v>1</v>
      </c>
      <c r="Y34" s="88">
        <v>1</v>
      </c>
      <c r="Z34" s="54">
        <v>1</v>
      </c>
      <c r="AA34" s="88">
        <v>1</v>
      </c>
      <c r="AB34" s="124">
        <v>1</v>
      </c>
      <c r="AC34" s="115" t="s">
        <v>339</v>
      </c>
      <c r="AD34" s="9" t="s">
        <v>359</v>
      </c>
      <c r="AE34" s="25" t="s">
        <v>327</v>
      </c>
      <c r="AF34" s="507" t="s">
        <v>102</v>
      </c>
      <c r="AG34" s="25" t="s">
        <v>102</v>
      </c>
      <c r="AH34" s="358"/>
      <c r="AI34" s="694"/>
      <c r="AJ34" s="337">
        <v>1</v>
      </c>
      <c r="AK34" s="185" t="s">
        <v>360</v>
      </c>
      <c r="AL34" s="185" t="s">
        <v>361</v>
      </c>
      <c r="AM34" s="331">
        <f>IFERROR(AJ34/Q34,"No reporta avance para el período")</f>
        <v>1</v>
      </c>
      <c r="AN34" s="277" t="str">
        <f t="shared" si="0"/>
        <v>Satisfactorio</v>
      </c>
      <c r="AO34" s="336">
        <f>+IFERROR(SUM($AJ34,$AJ34,$AJ34),0)</f>
        <v>3</v>
      </c>
      <c r="AP34" s="218" t="s">
        <v>330</v>
      </c>
      <c r="AQ34" s="227">
        <v>0</v>
      </c>
      <c r="AR34" s="227">
        <v>0</v>
      </c>
      <c r="AS34" s="867"/>
      <c r="AT34" s="870"/>
      <c r="AU34" s="870"/>
      <c r="AV34" s="946"/>
      <c r="AW34" s="426">
        <v>1</v>
      </c>
      <c r="AX34" s="443" t="s">
        <v>362</v>
      </c>
      <c r="AY34" s="443" t="s">
        <v>363</v>
      </c>
      <c r="AZ34" s="174">
        <f t="shared" si="4"/>
        <v>1</v>
      </c>
      <c r="BA34" s="167" t="str">
        <f t="shared" si="1"/>
        <v>Satisfactorio</v>
      </c>
      <c r="BB34" s="176">
        <f>+IFERROR(SUM($AJ34,$AW34,#REF!,$BS34,$CF34,$CS34),0)</f>
        <v>0</v>
      </c>
      <c r="BC34" s="257" t="s">
        <v>101</v>
      </c>
      <c r="BD34" s="441">
        <v>0</v>
      </c>
      <c r="BE34" s="441">
        <v>0</v>
      </c>
      <c r="BF34" s="680"/>
      <c r="BG34" s="680"/>
      <c r="BH34" s="680">
        <v>0</v>
      </c>
      <c r="BJ34" s="977" t="s">
        <v>333</v>
      </c>
      <c r="BK34" s="977" t="s">
        <v>364</v>
      </c>
    </row>
    <row r="35" spans="1:63" ht="235.5" customHeight="1" x14ac:dyDescent="0.25">
      <c r="A35" s="540"/>
      <c r="B35" s="5" t="s">
        <v>319</v>
      </c>
      <c r="C35" s="7" t="s">
        <v>320</v>
      </c>
      <c r="D35" s="7" t="s">
        <v>321</v>
      </c>
      <c r="E35" s="72" t="s">
        <v>365</v>
      </c>
      <c r="F35" s="7" t="s">
        <v>132</v>
      </c>
      <c r="G35" s="76">
        <v>1</v>
      </c>
      <c r="H35" s="29" t="s">
        <v>366</v>
      </c>
      <c r="I35" s="6" t="s">
        <v>172</v>
      </c>
      <c r="J35" s="28" t="s">
        <v>367</v>
      </c>
      <c r="K35" s="29" t="s">
        <v>111</v>
      </c>
      <c r="L35" s="29" t="s">
        <v>368</v>
      </c>
      <c r="M35" s="7" t="s">
        <v>94</v>
      </c>
      <c r="N35" s="152">
        <v>44928</v>
      </c>
      <c r="O35" s="113">
        <v>45289</v>
      </c>
      <c r="P35" s="418" t="s">
        <v>137</v>
      </c>
      <c r="Q35" s="99"/>
      <c r="R35" s="100"/>
      <c r="S35" s="99">
        <v>0.25</v>
      </c>
      <c r="T35" s="100"/>
      <c r="U35" s="99"/>
      <c r="V35" s="100">
        <v>0.5</v>
      </c>
      <c r="W35" s="99"/>
      <c r="X35" s="100"/>
      <c r="Y35" s="99">
        <v>0.75</v>
      </c>
      <c r="Z35" s="100"/>
      <c r="AA35" s="99"/>
      <c r="AB35" s="189">
        <v>1</v>
      </c>
      <c r="AC35" s="115" t="s">
        <v>339</v>
      </c>
      <c r="AD35" s="9" t="s">
        <v>359</v>
      </c>
      <c r="AE35" s="25" t="s">
        <v>327</v>
      </c>
      <c r="AF35" s="507" t="s">
        <v>102</v>
      </c>
      <c r="AG35" s="25" t="s">
        <v>102</v>
      </c>
      <c r="AH35" s="358"/>
      <c r="AI35" s="694"/>
      <c r="AJ35" s="337">
        <v>0.25</v>
      </c>
      <c r="AK35" s="185" t="s">
        <v>369</v>
      </c>
      <c r="AL35" s="185" t="s">
        <v>370</v>
      </c>
      <c r="AM35" s="331">
        <f t="shared" ref="AM35:AM98" si="5">IFERROR(AJ35/S35,"No reporta avance para el período")</f>
        <v>1</v>
      </c>
      <c r="AN35" s="277" t="str">
        <f t="shared" si="0"/>
        <v>Satisfactorio</v>
      </c>
      <c r="AO35" s="336">
        <f>+IFERROR(SUM($AJ35,$AW35,$BI35),0)</f>
        <v>0.75</v>
      </c>
      <c r="AP35" s="218" t="s">
        <v>330</v>
      </c>
      <c r="AQ35" s="227">
        <v>0</v>
      </c>
      <c r="AR35" s="227">
        <v>0</v>
      </c>
      <c r="AS35" s="867"/>
      <c r="AT35" s="870"/>
      <c r="AU35" s="870"/>
      <c r="AV35" s="946"/>
      <c r="AW35" s="426">
        <v>0.5</v>
      </c>
      <c r="AX35" s="248" t="s">
        <v>371</v>
      </c>
      <c r="AY35" s="248" t="s">
        <v>372</v>
      </c>
      <c r="AZ35" s="174">
        <f t="shared" si="4"/>
        <v>1</v>
      </c>
      <c r="BA35" s="167" t="str">
        <f t="shared" si="1"/>
        <v>Satisfactorio</v>
      </c>
      <c r="BB35" s="176">
        <f>+IFERROR(SUM($AJ35,$AW35,#REF!,$BS35,$CF35,$CS35),0)</f>
        <v>0</v>
      </c>
      <c r="BC35" s="257" t="s">
        <v>101</v>
      </c>
      <c r="BD35" s="249" t="s">
        <v>373</v>
      </c>
      <c r="BE35" s="249" t="s">
        <v>373</v>
      </c>
      <c r="BF35" s="680"/>
      <c r="BG35" s="680"/>
      <c r="BH35" s="680">
        <v>0</v>
      </c>
      <c r="BJ35" s="977" t="s">
        <v>333</v>
      </c>
      <c r="BK35" s="985" t="s">
        <v>374</v>
      </c>
    </row>
    <row r="36" spans="1:63" ht="216.75" customHeight="1" x14ac:dyDescent="0.25">
      <c r="A36" s="540"/>
      <c r="B36" s="5" t="s">
        <v>319</v>
      </c>
      <c r="C36" s="7" t="s">
        <v>320</v>
      </c>
      <c r="D36" s="7" t="s">
        <v>321</v>
      </c>
      <c r="E36" s="72" t="s">
        <v>375</v>
      </c>
      <c r="F36" s="7" t="s">
        <v>132</v>
      </c>
      <c r="G36" s="76">
        <v>1</v>
      </c>
      <c r="H36" s="29" t="s">
        <v>376</v>
      </c>
      <c r="I36" s="6" t="s">
        <v>172</v>
      </c>
      <c r="J36" s="29" t="s">
        <v>377</v>
      </c>
      <c r="K36" s="29" t="s">
        <v>111</v>
      </c>
      <c r="L36" s="29" t="s">
        <v>378</v>
      </c>
      <c r="M36" s="7" t="s">
        <v>94</v>
      </c>
      <c r="N36" s="152">
        <v>44928</v>
      </c>
      <c r="O36" s="113">
        <v>45289</v>
      </c>
      <c r="P36" s="418" t="s">
        <v>137</v>
      </c>
      <c r="Q36" s="99"/>
      <c r="R36" s="100"/>
      <c r="S36" s="99">
        <v>0.2</v>
      </c>
      <c r="T36" s="100"/>
      <c r="U36" s="99"/>
      <c r="V36" s="100">
        <v>0.4</v>
      </c>
      <c r="W36" s="99"/>
      <c r="X36" s="100"/>
      <c r="Y36" s="99">
        <v>0.6</v>
      </c>
      <c r="Z36" s="100"/>
      <c r="AA36" s="99"/>
      <c r="AB36" s="189">
        <v>1</v>
      </c>
      <c r="AC36" s="115" t="s">
        <v>339</v>
      </c>
      <c r="AD36" s="9" t="s">
        <v>326</v>
      </c>
      <c r="AE36" s="25" t="s">
        <v>327</v>
      </c>
      <c r="AF36" s="507" t="s">
        <v>102</v>
      </c>
      <c r="AG36" s="25" t="s">
        <v>102</v>
      </c>
      <c r="AH36" s="358">
        <v>31546690</v>
      </c>
      <c r="AI36" s="694"/>
      <c r="AJ36" s="332">
        <v>0.2</v>
      </c>
      <c r="AK36" s="185" t="s">
        <v>379</v>
      </c>
      <c r="AL36" s="185" t="s">
        <v>380</v>
      </c>
      <c r="AM36" s="331">
        <f t="shared" si="5"/>
        <v>1</v>
      </c>
      <c r="AN36" s="277" t="str">
        <f t="shared" si="0"/>
        <v>Satisfactorio</v>
      </c>
      <c r="AO36" s="336">
        <f>+IFERROR(SUM($AJ36,$AW36,$BI36),0)</f>
        <v>0.60000000000000009</v>
      </c>
      <c r="AP36" s="218" t="s">
        <v>330</v>
      </c>
      <c r="AQ36" s="227">
        <v>31546690</v>
      </c>
      <c r="AR36" s="227">
        <v>7886673</v>
      </c>
      <c r="AS36" s="867"/>
      <c r="AT36" s="870"/>
      <c r="AU36" s="870"/>
      <c r="AV36" s="946"/>
      <c r="AW36" s="426">
        <v>0.4</v>
      </c>
      <c r="AX36" s="248" t="s">
        <v>381</v>
      </c>
      <c r="AY36" s="248" t="s">
        <v>382</v>
      </c>
      <c r="AZ36" s="174">
        <f t="shared" si="4"/>
        <v>1</v>
      </c>
      <c r="BA36" s="167" t="str">
        <f t="shared" si="1"/>
        <v>Satisfactorio</v>
      </c>
      <c r="BB36" s="176">
        <f>+IFERROR(SUM($AJ36,$AW36,#REF!,$BS36,$CF36,$CS36),0)</f>
        <v>0</v>
      </c>
      <c r="BC36" s="257" t="s">
        <v>101</v>
      </c>
      <c r="BD36" s="441" t="s">
        <v>383</v>
      </c>
      <c r="BE36" s="210" t="s">
        <v>384</v>
      </c>
      <c r="BF36" s="680"/>
      <c r="BG36" s="680"/>
      <c r="BH36" s="680">
        <v>0</v>
      </c>
      <c r="BJ36" s="977" t="s">
        <v>333</v>
      </c>
      <c r="BK36" s="977" t="s">
        <v>385</v>
      </c>
    </row>
    <row r="37" spans="1:63" ht="170.25" customHeight="1" x14ac:dyDescent="0.25">
      <c r="A37" s="540"/>
      <c r="B37" s="5" t="s">
        <v>319</v>
      </c>
      <c r="C37" s="7" t="s">
        <v>320</v>
      </c>
      <c r="D37" s="7" t="s">
        <v>321</v>
      </c>
      <c r="E37" s="72" t="s">
        <v>386</v>
      </c>
      <c r="F37" s="7" t="s">
        <v>132</v>
      </c>
      <c r="G37" s="77">
        <v>1</v>
      </c>
      <c r="H37" s="30" t="s">
        <v>387</v>
      </c>
      <c r="I37" s="6" t="s">
        <v>172</v>
      </c>
      <c r="J37" s="30" t="s">
        <v>388</v>
      </c>
      <c r="K37" s="30" t="s">
        <v>111</v>
      </c>
      <c r="L37" s="30" t="s">
        <v>389</v>
      </c>
      <c r="M37" s="7" t="s">
        <v>94</v>
      </c>
      <c r="N37" s="152">
        <v>44928</v>
      </c>
      <c r="O37" s="153">
        <v>45289</v>
      </c>
      <c r="P37" s="418" t="s">
        <v>95</v>
      </c>
      <c r="Q37" s="89"/>
      <c r="R37" s="55"/>
      <c r="S37" s="89"/>
      <c r="T37" s="56">
        <v>0.4</v>
      </c>
      <c r="U37" s="89"/>
      <c r="V37" s="55"/>
      <c r="W37" s="89"/>
      <c r="X37" s="56">
        <v>0.75</v>
      </c>
      <c r="Y37" s="89"/>
      <c r="Z37" s="55"/>
      <c r="AA37" s="89"/>
      <c r="AB37" s="125">
        <v>1</v>
      </c>
      <c r="AC37" s="115" t="s">
        <v>339</v>
      </c>
      <c r="AD37" s="9" t="s">
        <v>326</v>
      </c>
      <c r="AE37" s="25" t="s">
        <v>327</v>
      </c>
      <c r="AF37" s="507" t="s">
        <v>102</v>
      </c>
      <c r="AG37" s="25" t="s">
        <v>102</v>
      </c>
      <c r="AH37" s="358">
        <v>66509114</v>
      </c>
      <c r="AI37" s="694"/>
      <c r="AJ37" s="332">
        <v>0</v>
      </c>
      <c r="AK37" s="199" t="s">
        <v>101</v>
      </c>
      <c r="AL37" s="199" t="s">
        <v>101</v>
      </c>
      <c r="AM37" s="331" t="str">
        <f t="shared" si="5"/>
        <v>No reporta avance para el período</v>
      </c>
      <c r="AN37" s="330" t="str">
        <f t="shared" si="0"/>
        <v>No Aplica</v>
      </c>
      <c r="AO37" s="336">
        <f>+IFERROR(SUM($AJ37,$AW37,$BI37),0)</f>
        <v>0.40560000000000002</v>
      </c>
      <c r="AP37" s="218" t="s">
        <v>330</v>
      </c>
      <c r="AQ37" s="227">
        <v>66509114</v>
      </c>
      <c r="AR37" s="227">
        <v>0</v>
      </c>
      <c r="AS37" s="867"/>
      <c r="AT37" s="870"/>
      <c r="AU37" s="870"/>
      <c r="AV37" s="946"/>
      <c r="AW37" s="426">
        <v>0.40560000000000002</v>
      </c>
      <c r="AX37" s="248" t="s">
        <v>390</v>
      </c>
      <c r="AY37" s="262" t="s">
        <v>391</v>
      </c>
      <c r="AZ37" s="174">
        <v>1.01</v>
      </c>
      <c r="BA37" s="167" t="str">
        <f t="shared" si="1"/>
        <v>Satisfactorio</v>
      </c>
      <c r="BB37" s="176">
        <f>+IFERROR(SUM($AJ37,$AW37,#REF!,$BS37,$CF37,$CS37),0)</f>
        <v>0</v>
      </c>
      <c r="BC37" s="257" t="s">
        <v>101</v>
      </c>
      <c r="BD37" s="441" t="s">
        <v>392</v>
      </c>
      <c r="BE37" s="444">
        <v>0</v>
      </c>
      <c r="BF37" s="680"/>
      <c r="BG37" s="680"/>
      <c r="BH37" s="680">
        <v>0</v>
      </c>
      <c r="BJ37" s="977" t="s">
        <v>333</v>
      </c>
      <c r="BK37" s="977" t="s">
        <v>393</v>
      </c>
    </row>
    <row r="38" spans="1:63" ht="328.5" customHeight="1" x14ac:dyDescent="0.25">
      <c r="A38" s="540"/>
      <c r="B38" s="5" t="s">
        <v>319</v>
      </c>
      <c r="C38" s="7" t="s">
        <v>320</v>
      </c>
      <c r="D38" s="7" t="s">
        <v>321</v>
      </c>
      <c r="E38" s="72" t="s">
        <v>394</v>
      </c>
      <c r="F38" s="7" t="s">
        <v>132</v>
      </c>
      <c r="G38" s="77">
        <v>1</v>
      </c>
      <c r="H38" s="30" t="s">
        <v>395</v>
      </c>
      <c r="I38" s="6" t="s">
        <v>134</v>
      </c>
      <c r="J38" s="30" t="s">
        <v>396</v>
      </c>
      <c r="K38" s="30" t="s">
        <v>111</v>
      </c>
      <c r="L38" s="30" t="s">
        <v>397</v>
      </c>
      <c r="M38" s="7" t="s">
        <v>94</v>
      </c>
      <c r="N38" s="152">
        <v>44928</v>
      </c>
      <c r="O38" s="153">
        <v>45289</v>
      </c>
      <c r="P38" s="418" t="s">
        <v>297</v>
      </c>
      <c r="Q38" s="90">
        <v>1</v>
      </c>
      <c r="R38" s="56">
        <v>1</v>
      </c>
      <c r="S38" s="90">
        <v>1</v>
      </c>
      <c r="T38" s="56">
        <v>1</v>
      </c>
      <c r="U38" s="90">
        <v>1</v>
      </c>
      <c r="V38" s="56">
        <v>1</v>
      </c>
      <c r="W38" s="90">
        <v>1</v>
      </c>
      <c r="X38" s="56">
        <v>1</v>
      </c>
      <c r="Y38" s="90">
        <v>1</v>
      </c>
      <c r="Z38" s="56">
        <v>1</v>
      </c>
      <c r="AA38" s="90">
        <v>1</v>
      </c>
      <c r="AB38" s="125">
        <v>1</v>
      </c>
      <c r="AC38" s="115" t="s">
        <v>339</v>
      </c>
      <c r="AD38" s="9" t="s">
        <v>326</v>
      </c>
      <c r="AE38" s="25" t="s">
        <v>327</v>
      </c>
      <c r="AF38" s="507" t="s">
        <v>102</v>
      </c>
      <c r="AG38" s="25" t="s">
        <v>102</v>
      </c>
      <c r="AH38" s="358">
        <v>51752539</v>
      </c>
      <c r="AI38" s="694"/>
      <c r="AJ38" s="337">
        <v>1</v>
      </c>
      <c r="AK38" s="185" t="s">
        <v>398</v>
      </c>
      <c r="AL38" s="185" t="s">
        <v>399</v>
      </c>
      <c r="AM38" s="331">
        <f t="shared" si="5"/>
        <v>1</v>
      </c>
      <c r="AN38" s="277" t="str">
        <f t="shared" si="0"/>
        <v>Satisfactorio</v>
      </c>
      <c r="AO38" s="336">
        <f>+IFERROR(SUM($AJ38,$AJ38,$AJ38),0)</f>
        <v>3</v>
      </c>
      <c r="AP38" s="218" t="s">
        <v>330</v>
      </c>
      <c r="AQ38" s="227">
        <v>51752539</v>
      </c>
      <c r="AR38" s="227">
        <v>12938135</v>
      </c>
      <c r="AS38" s="867"/>
      <c r="AT38" s="870"/>
      <c r="AU38" s="870"/>
      <c r="AV38" s="946"/>
      <c r="AW38" s="426">
        <v>1</v>
      </c>
      <c r="AX38" s="248" t="s">
        <v>400</v>
      </c>
      <c r="AY38" s="248" t="s">
        <v>401</v>
      </c>
      <c r="AZ38" s="174">
        <f t="shared" ref="AZ38:AZ39" si="6">IFERROR(AW38/V38,"No reporta avance para el período")</f>
        <v>1</v>
      </c>
      <c r="BA38" s="167" t="str">
        <f t="shared" si="1"/>
        <v>Satisfactorio</v>
      </c>
      <c r="BB38" s="176">
        <v>1</v>
      </c>
      <c r="BC38" s="257" t="s">
        <v>101</v>
      </c>
      <c r="BD38" s="441">
        <v>51752539</v>
      </c>
      <c r="BE38" s="210">
        <v>25876270</v>
      </c>
      <c r="BF38" s="680"/>
      <c r="BG38" s="680"/>
      <c r="BH38" s="680">
        <v>0</v>
      </c>
      <c r="BJ38" s="977" t="s">
        <v>333</v>
      </c>
      <c r="BK38" s="985" t="s">
        <v>402</v>
      </c>
    </row>
    <row r="39" spans="1:63" ht="120.75" customHeight="1" x14ac:dyDescent="0.25">
      <c r="A39" s="540"/>
      <c r="B39" s="5" t="s">
        <v>319</v>
      </c>
      <c r="C39" s="7" t="s">
        <v>320</v>
      </c>
      <c r="D39" s="7" t="s">
        <v>321</v>
      </c>
      <c r="E39" s="72" t="s">
        <v>403</v>
      </c>
      <c r="F39" s="7" t="s">
        <v>132</v>
      </c>
      <c r="G39" s="77">
        <v>1</v>
      </c>
      <c r="H39" s="30" t="s">
        <v>404</v>
      </c>
      <c r="I39" s="6" t="s">
        <v>172</v>
      </c>
      <c r="J39" s="30" t="s">
        <v>405</v>
      </c>
      <c r="K39" s="30" t="s">
        <v>111</v>
      </c>
      <c r="L39" s="30" t="s">
        <v>406</v>
      </c>
      <c r="M39" s="7" t="s">
        <v>94</v>
      </c>
      <c r="N39" s="152">
        <v>44928</v>
      </c>
      <c r="O39" s="153">
        <v>45289</v>
      </c>
      <c r="P39" s="418" t="s">
        <v>407</v>
      </c>
      <c r="Q39" s="89"/>
      <c r="R39" s="55"/>
      <c r="S39" s="89"/>
      <c r="T39" s="55"/>
      <c r="U39" s="89"/>
      <c r="V39" s="53">
        <v>1</v>
      </c>
      <c r="W39" s="89"/>
      <c r="X39" s="55"/>
      <c r="Y39" s="89"/>
      <c r="Z39" s="55"/>
      <c r="AA39" s="89"/>
      <c r="AB39" s="125">
        <v>1</v>
      </c>
      <c r="AC39" s="115" t="s">
        <v>339</v>
      </c>
      <c r="AD39" s="9" t="s">
        <v>326</v>
      </c>
      <c r="AE39" s="25" t="s">
        <v>327</v>
      </c>
      <c r="AF39" s="507" t="s">
        <v>102</v>
      </c>
      <c r="AG39" s="25" t="s">
        <v>102</v>
      </c>
      <c r="AH39" s="358">
        <v>394511517</v>
      </c>
      <c r="AI39" s="694"/>
      <c r="AJ39" s="332">
        <v>0</v>
      </c>
      <c r="AK39" s="199" t="s">
        <v>101</v>
      </c>
      <c r="AL39" s="199" t="s">
        <v>101</v>
      </c>
      <c r="AM39" s="331" t="str">
        <f t="shared" si="5"/>
        <v>No reporta avance para el período</v>
      </c>
      <c r="AN39" s="330" t="str">
        <f t="shared" si="0"/>
        <v>No Aplica</v>
      </c>
      <c r="AO39" s="336">
        <f>+IFERROR(SUM($AJ39,$AW39,$BI39),0)</f>
        <v>1</v>
      </c>
      <c r="AP39" s="218" t="s">
        <v>330</v>
      </c>
      <c r="AQ39" s="227">
        <v>322986255</v>
      </c>
      <c r="AR39" s="227">
        <v>0</v>
      </c>
      <c r="AS39" s="867"/>
      <c r="AT39" s="870"/>
      <c r="AU39" s="870"/>
      <c r="AV39" s="946"/>
      <c r="AW39" s="426">
        <v>1</v>
      </c>
      <c r="AX39" s="250" t="s">
        <v>408</v>
      </c>
      <c r="AY39" s="248" t="s">
        <v>409</v>
      </c>
      <c r="AZ39" s="174">
        <f t="shared" si="6"/>
        <v>1</v>
      </c>
      <c r="BA39" s="167" t="str">
        <f t="shared" si="1"/>
        <v>Satisfactorio</v>
      </c>
      <c r="BB39" s="176">
        <f>+IFERROR(SUM($AJ39,$AW39,#REF!,$BS39,$CF39,$CS39),0)</f>
        <v>0</v>
      </c>
      <c r="BC39" s="257" t="s">
        <v>101</v>
      </c>
      <c r="BD39" s="441">
        <v>403571328</v>
      </c>
      <c r="BE39" s="210">
        <v>188354819</v>
      </c>
      <c r="BF39" s="680"/>
      <c r="BG39" s="680"/>
      <c r="BH39" s="680">
        <v>0</v>
      </c>
      <c r="BJ39" s="977" t="s">
        <v>333</v>
      </c>
      <c r="BK39" s="977" t="s">
        <v>410</v>
      </c>
    </row>
    <row r="40" spans="1:63" ht="323.25" customHeight="1" x14ac:dyDescent="0.25">
      <c r="A40" s="540"/>
      <c r="B40" s="5" t="s">
        <v>319</v>
      </c>
      <c r="C40" s="7" t="s">
        <v>320</v>
      </c>
      <c r="D40" s="7" t="s">
        <v>321</v>
      </c>
      <c r="E40" s="72" t="s">
        <v>411</v>
      </c>
      <c r="F40" s="7" t="s">
        <v>208</v>
      </c>
      <c r="G40" s="75">
        <v>1</v>
      </c>
      <c r="H40" s="28" t="s">
        <v>412</v>
      </c>
      <c r="I40" s="6" t="s">
        <v>172</v>
      </c>
      <c r="J40" s="28" t="s">
        <v>413</v>
      </c>
      <c r="K40" s="28" t="s">
        <v>111</v>
      </c>
      <c r="L40" s="28" t="s">
        <v>414</v>
      </c>
      <c r="M40" s="7" t="s">
        <v>94</v>
      </c>
      <c r="N40" s="32">
        <v>44958</v>
      </c>
      <c r="O40" s="113">
        <v>45275</v>
      </c>
      <c r="P40" s="418" t="s">
        <v>137</v>
      </c>
      <c r="Q40" s="97"/>
      <c r="R40" s="98"/>
      <c r="S40" s="97">
        <v>0.25</v>
      </c>
      <c r="T40" s="98"/>
      <c r="U40" s="97"/>
      <c r="V40" s="98">
        <v>0.5</v>
      </c>
      <c r="W40" s="97"/>
      <c r="X40" s="98"/>
      <c r="Y40" s="97">
        <v>0.75</v>
      </c>
      <c r="Z40" s="98"/>
      <c r="AA40" s="97"/>
      <c r="AB40" s="120">
        <v>1</v>
      </c>
      <c r="AC40" s="115" t="s">
        <v>415</v>
      </c>
      <c r="AD40" s="9" t="s">
        <v>326</v>
      </c>
      <c r="AE40" s="25" t="s">
        <v>327</v>
      </c>
      <c r="AF40" s="507" t="s">
        <v>102</v>
      </c>
      <c r="AG40" s="25" t="s">
        <v>102</v>
      </c>
      <c r="AH40" s="358">
        <v>24997923.75</v>
      </c>
      <c r="AI40" s="694"/>
      <c r="AJ40" s="337">
        <v>0.25</v>
      </c>
      <c r="AK40" s="185" t="s">
        <v>416</v>
      </c>
      <c r="AL40" s="185" t="s">
        <v>417</v>
      </c>
      <c r="AM40" s="331">
        <f t="shared" si="5"/>
        <v>1</v>
      </c>
      <c r="AN40" s="277" t="str">
        <f t="shared" si="0"/>
        <v>Satisfactorio</v>
      </c>
      <c r="AO40" s="336">
        <f>+IFERROR(SUM($AJ40,$AW40,$BI40),0)</f>
        <v>0.75</v>
      </c>
      <c r="AP40" s="218" t="s">
        <v>330</v>
      </c>
      <c r="AQ40" s="227">
        <v>24997924</v>
      </c>
      <c r="AR40" s="227">
        <v>6249481</v>
      </c>
      <c r="AS40" s="867"/>
      <c r="AT40" s="870"/>
      <c r="AU40" s="870"/>
      <c r="AV40" s="946"/>
      <c r="AW40" s="426">
        <v>0.5</v>
      </c>
      <c r="AX40" s="248" t="s">
        <v>418</v>
      </c>
      <c r="AY40" s="248" t="s">
        <v>419</v>
      </c>
      <c r="AZ40" s="174">
        <f t="shared" ref="AZ40:AZ44" si="7">IFERROR(AW40/V40,"No reporta avance para el período")</f>
        <v>1</v>
      </c>
      <c r="BA40" s="167" t="str">
        <f t="shared" si="1"/>
        <v>Satisfactorio</v>
      </c>
      <c r="BB40" s="176">
        <f>+IFERROR(SUM($AJ40,$AW40,#REF!,$BS40,$CF40,$CS40),0)</f>
        <v>0</v>
      </c>
      <c r="BC40" s="257" t="s">
        <v>101</v>
      </c>
      <c r="BD40" s="441">
        <v>24997924</v>
      </c>
      <c r="BE40" s="210">
        <v>12498962</v>
      </c>
      <c r="BF40" s="680"/>
      <c r="BG40" s="680"/>
      <c r="BH40" s="680">
        <v>0</v>
      </c>
      <c r="BJ40" s="977" t="s">
        <v>333</v>
      </c>
      <c r="BK40" s="985" t="s">
        <v>420</v>
      </c>
    </row>
    <row r="41" spans="1:63" ht="59.25" customHeight="1" x14ac:dyDescent="0.25">
      <c r="A41" s="540"/>
      <c r="B41" s="5" t="s">
        <v>319</v>
      </c>
      <c r="C41" s="7" t="s">
        <v>320</v>
      </c>
      <c r="D41" s="7" t="s">
        <v>321</v>
      </c>
      <c r="E41" s="72" t="s">
        <v>421</v>
      </c>
      <c r="F41" s="7" t="s">
        <v>208</v>
      </c>
      <c r="G41" s="75">
        <v>1</v>
      </c>
      <c r="H41" s="28" t="s">
        <v>422</v>
      </c>
      <c r="I41" s="6" t="s">
        <v>172</v>
      </c>
      <c r="J41" s="28" t="s">
        <v>423</v>
      </c>
      <c r="K41" s="28" t="s">
        <v>111</v>
      </c>
      <c r="L41" s="28" t="s">
        <v>424</v>
      </c>
      <c r="M41" s="7" t="s">
        <v>94</v>
      </c>
      <c r="N41" s="33">
        <v>44942</v>
      </c>
      <c r="O41" s="113">
        <v>45289</v>
      </c>
      <c r="P41" s="418" t="s">
        <v>297</v>
      </c>
      <c r="Q41" s="75">
        <v>1</v>
      </c>
      <c r="R41" s="544">
        <v>1</v>
      </c>
      <c r="S41" s="75">
        <v>1</v>
      </c>
      <c r="T41" s="544">
        <v>1</v>
      </c>
      <c r="U41" s="75">
        <v>1</v>
      </c>
      <c r="V41" s="544">
        <v>1</v>
      </c>
      <c r="W41" s="75">
        <v>1</v>
      </c>
      <c r="X41" s="544">
        <v>1</v>
      </c>
      <c r="Y41" s="75">
        <v>1</v>
      </c>
      <c r="Z41" s="544">
        <v>1</v>
      </c>
      <c r="AA41" s="75">
        <v>1</v>
      </c>
      <c r="AB41" s="544">
        <v>1</v>
      </c>
      <c r="AC41" s="115" t="s">
        <v>415</v>
      </c>
      <c r="AD41" s="9" t="s">
        <v>326</v>
      </c>
      <c r="AE41" s="25" t="s">
        <v>327</v>
      </c>
      <c r="AF41" s="507" t="s">
        <v>102</v>
      </c>
      <c r="AG41" s="25" t="s">
        <v>102</v>
      </c>
      <c r="AH41" s="358">
        <v>212550705</v>
      </c>
      <c r="AI41" s="694"/>
      <c r="AJ41" s="338">
        <v>1</v>
      </c>
      <c r="AK41" s="339" t="s">
        <v>425</v>
      </c>
      <c r="AL41" s="185" t="s">
        <v>426</v>
      </c>
      <c r="AM41" s="331">
        <f t="shared" si="5"/>
        <v>1</v>
      </c>
      <c r="AN41" s="277" t="str">
        <f t="shared" si="0"/>
        <v>Satisfactorio</v>
      </c>
      <c r="AO41" s="336">
        <f>+IFERROR(SUM($AJ41,$Q41,$R41),0)</f>
        <v>3</v>
      </c>
      <c r="AP41" s="218" t="s">
        <v>330</v>
      </c>
      <c r="AQ41" s="227">
        <v>212550705</v>
      </c>
      <c r="AR41" s="227">
        <v>53137676</v>
      </c>
      <c r="AS41" s="867"/>
      <c r="AT41" s="870"/>
      <c r="AU41" s="870"/>
      <c r="AV41" s="946"/>
      <c r="AW41" s="426">
        <v>1</v>
      </c>
      <c r="AX41" s="248" t="s">
        <v>427</v>
      </c>
      <c r="AY41" s="248" t="s">
        <v>428</v>
      </c>
      <c r="AZ41" s="174">
        <f t="shared" si="7"/>
        <v>1</v>
      </c>
      <c r="BA41" s="167" t="str">
        <f t="shared" si="1"/>
        <v>Satisfactorio</v>
      </c>
      <c r="BB41" s="176">
        <f>+IFERROR(SUM($AJ41,$AW41,#REF!,$BS41,$CF41,$CS41),0)</f>
        <v>0</v>
      </c>
      <c r="BC41" s="257" t="s">
        <v>101</v>
      </c>
      <c r="BD41" s="441">
        <v>212550705</v>
      </c>
      <c r="BE41" s="210">
        <v>106275353</v>
      </c>
      <c r="BF41" s="680"/>
      <c r="BG41" s="680"/>
      <c r="BH41" s="680">
        <v>0</v>
      </c>
      <c r="BJ41" s="977" t="s">
        <v>333</v>
      </c>
      <c r="BK41" s="977" t="s">
        <v>429</v>
      </c>
    </row>
    <row r="42" spans="1:63" ht="229.5" customHeight="1" x14ac:dyDescent="0.25">
      <c r="A42" s="540"/>
      <c r="B42" s="5" t="s">
        <v>319</v>
      </c>
      <c r="C42" s="7" t="s">
        <v>320</v>
      </c>
      <c r="D42" s="7" t="s">
        <v>321</v>
      </c>
      <c r="E42" s="72" t="s">
        <v>430</v>
      </c>
      <c r="F42" s="7" t="s">
        <v>208</v>
      </c>
      <c r="G42" s="75">
        <v>1</v>
      </c>
      <c r="H42" s="28" t="s">
        <v>431</v>
      </c>
      <c r="I42" s="6" t="s">
        <v>172</v>
      </c>
      <c r="J42" s="28" t="s">
        <v>432</v>
      </c>
      <c r="K42" s="28" t="s">
        <v>111</v>
      </c>
      <c r="L42" s="28" t="s">
        <v>433</v>
      </c>
      <c r="M42" s="7" t="s">
        <v>94</v>
      </c>
      <c r="N42" s="33">
        <v>44958</v>
      </c>
      <c r="O42" s="113">
        <v>45275</v>
      </c>
      <c r="P42" s="418" t="s">
        <v>137</v>
      </c>
      <c r="Q42" s="97"/>
      <c r="R42" s="98"/>
      <c r="S42" s="97">
        <v>0.25</v>
      </c>
      <c r="T42" s="98"/>
      <c r="U42" s="97"/>
      <c r="V42" s="98">
        <v>0.5</v>
      </c>
      <c r="W42" s="97"/>
      <c r="X42" s="98"/>
      <c r="Y42" s="97">
        <v>0.75</v>
      </c>
      <c r="Z42" s="98"/>
      <c r="AA42" s="97"/>
      <c r="AB42" s="120">
        <v>1</v>
      </c>
      <c r="AC42" s="115" t="s">
        <v>415</v>
      </c>
      <c r="AD42" s="9" t="s">
        <v>326</v>
      </c>
      <c r="AE42" s="25" t="s">
        <v>327</v>
      </c>
      <c r="AF42" s="507" t="s">
        <v>102</v>
      </c>
      <c r="AG42" s="25" t="s">
        <v>102</v>
      </c>
      <c r="AH42" s="358">
        <v>24997923.75</v>
      </c>
      <c r="AI42" s="694"/>
      <c r="AJ42" s="332">
        <v>0.25</v>
      </c>
      <c r="AK42" s="185" t="s">
        <v>434</v>
      </c>
      <c r="AL42" s="185" t="s">
        <v>435</v>
      </c>
      <c r="AM42" s="331">
        <f t="shared" si="5"/>
        <v>1</v>
      </c>
      <c r="AN42" s="277" t="str">
        <f t="shared" si="0"/>
        <v>Satisfactorio</v>
      </c>
      <c r="AO42" s="336">
        <f>+IFERROR(SUM($AJ42,$AW42,$BI42),0)</f>
        <v>0.75</v>
      </c>
      <c r="AP42" s="218" t="s">
        <v>330</v>
      </c>
      <c r="AQ42" s="227">
        <v>24997924</v>
      </c>
      <c r="AR42" s="227">
        <v>6249481</v>
      </c>
      <c r="AS42" s="867"/>
      <c r="AT42" s="870"/>
      <c r="AU42" s="870"/>
      <c r="AV42" s="946"/>
      <c r="AW42" s="426">
        <v>0.5</v>
      </c>
      <c r="AX42" s="248" t="s">
        <v>436</v>
      </c>
      <c r="AY42" s="248" t="s">
        <v>437</v>
      </c>
      <c r="AZ42" s="174">
        <f t="shared" si="7"/>
        <v>1</v>
      </c>
      <c r="BA42" s="167" t="str">
        <f t="shared" si="1"/>
        <v>Satisfactorio</v>
      </c>
      <c r="BB42" s="176">
        <f>+IFERROR(SUM($AJ42,$AW42,#REF!,$BS42,$CF42,$CS42),0)</f>
        <v>0</v>
      </c>
      <c r="BC42" s="257" t="s">
        <v>101</v>
      </c>
      <c r="BD42" s="441">
        <v>24997924</v>
      </c>
      <c r="BE42" s="210">
        <v>12498962</v>
      </c>
      <c r="BF42" s="680"/>
      <c r="BG42" s="680"/>
      <c r="BH42" s="680">
        <v>0</v>
      </c>
      <c r="BJ42" s="977" t="s">
        <v>333</v>
      </c>
      <c r="BK42" s="985" t="s">
        <v>438</v>
      </c>
    </row>
    <row r="43" spans="1:63" ht="139.5" customHeight="1" x14ac:dyDescent="0.25">
      <c r="A43" s="540"/>
      <c r="B43" s="5" t="s">
        <v>319</v>
      </c>
      <c r="C43" s="7" t="s">
        <v>320</v>
      </c>
      <c r="D43" s="7" t="s">
        <v>321</v>
      </c>
      <c r="E43" s="72" t="s">
        <v>439</v>
      </c>
      <c r="F43" s="7" t="s">
        <v>208</v>
      </c>
      <c r="G43" s="75">
        <v>1</v>
      </c>
      <c r="H43" s="28" t="s">
        <v>440</v>
      </c>
      <c r="I43" s="6" t="s">
        <v>172</v>
      </c>
      <c r="J43" s="28" t="s">
        <v>441</v>
      </c>
      <c r="K43" s="28" t="s">
        <v>111</v>
      </c>
      <c r="L43" s="28" t="s">
        <v>442</v>
      </c>
      <c r="M43" s="7" t="s">
        <v>94</v>
      </c>
      <c r="N43" s="33">
        <v>44958</v>
      </c>
      <c r="O43" s="417">
        <v>45198</v>
      </c>
      <c r="P43" s="418" t="s">
        <v>137</v>
      </c>
      <c r="Q43" s="97"/>
      <c r="R43" s="98"/>
      <c r="S43" s="97">
        <v>0.1</v>
      </c>
      <c r="T43" s="98"/>
      <c r="U43" s="97"/>
      <c r="V43" s="98">
        <v>0.4</v>
      </c>
      <c r="W43" s="97"/>
      <c r="X43" s="98"/>
      <c r="Y43" s="97">
        <v>1</v>
      </c>
      <c r="Z43" s="98"/>
      <c r="AA43" s="97"/>
      <c r="AB43" s="120"/>
      <c r="AC43" s="115" t="s">
        <v>415</v>
      </c>
      <c r="AD43" s="9" t="s">
        <v>326</v>
      </c>
      <c r="AE43" s="25" t="s">
        <v>327</v>
      </c>
      <c r="AF43" s="507" t="s">
        <v>102</v>
      </c>
      <c r="AG43" s="25" t="s">
        <v>102</v>
      </c>
      <c r="AH43" s="358">
        <v>24997923.75</v>
      </c>
      <c r="AI43" s="694"/>
      <c r="AJ43" s="332">
        <v>0.1</v>
      </c>
      <c r="AK43" s="185" t="s">
        <v>443</v>
      </c>
      <c r="AL43" s="185" t="s">
        <v>444</v>
      </c>
      <c r="AM43" s="331">
        <f t="shared" si="5"/>
        <v>1</v>
      </c>
      <c r="AN43" s="277" t="str">
        <f t="shared" si="0"/>
        <v>Satisfactorio</v>
      </c>
      <c r="AO43" s="336">
        <f>+IFERROR(SUM($AJ43,$AW43,$BI43),0)</f>
        <v>0.5</v>
      </c>
      <c r="AP43" s="218" t="s">
        <v>330</v>
      </c>
      <c r="AQ43" s="227">
        <v>24997924</v>
      </c>
      <c r="AR43" s="227">
        <v>8332641</v>
      </c>
      <c r="AS43" s="867"/>
      <c r="AT43" s="870"/>
      <c r="AU43" s="870"/>
      <c r="AV43" s="946"/>
      <c r="AW43" s="426">
        <v>0.4</v>
      </c>
      <c r="AX43" s="248" t="s">
        <v>445</v>
      </c>
      <c r="AY43" s="248" t="s">
        <v>446</v>
      </c>
      <c r="AZ43" s="174">
        <f t="shared" si="7"/>
        <v>1</v>
      </c>
      <c r="BA43" s="167" t="str">
        <f t="shared" si="1"/>
        <v>Satisfactorio</v>
      </c>
      <c r="BB43" s="176">
        <f>+IFERROR(SUM($AJ43,$AW43,#REF!,$BS43,$CF43,$CS43),0)</f>
        <v>0</v>
      </c>
      <c r="BC43" s="257" t="s">
        <v>101</v>
      </c>
      <c r="BD43" s="441">
        <v>24997924</v>
      </c>
      <c r="BE43" s="210">
        <v>16665283</v>
      </c>
      <c r="BF43" s="680"/>
      <c r="BG43" s="680"/>
      <c r="BH43" s="680">
        <v>0</v>
      </c>
      <c r="BJ43" s="977" t="s">
        <v>333</v>
      </c>
      <c r="BK43" s="985" t="s">
        <v>447</v>
      </c>
    </row>
    <row r="44" spans="1:63" ht="103.5" customHeight="1" x14ac:dyDescent="0.25">
      <c r="A44" s="540"/>
      <c r="B44" s="5" t="s">
        <v>319</v>
      </c>
      <c r="C44" s="7" t="s">
        <v>320</v>
      </c>
      <c r="D44" s="7" t="s">
        <v>321</v>
      </c>
      <c r="E44" s="72" t="s">
        <v>448</v>
      </c>
      <c r="F44" s="7" t="s">
        <v>208</v>
      </c>
      <c r="G44" s="75">
        <v>1</v>
      </c>
      <c r="H44" s="28" t="s">
        <v>449</v>
      </c>
      <c r="I44" s="6" t="s">
        <v>172</v>
      </c>
      <c r="J44" s="28" t="s">
        <v>450</v>
      </c>
      <c r="K44" s="28" t="s">
        <v>111</v>
      </c>
      <c r="L44" s="28" t="s">
        <v>451</v>
      </c>
      <c r="M44" s="7" t="s">
        <v>94</v>
      </c>
      <c r="N44" s="33">
        <v>44958</v>
      </c>
      <c r="O44" s="113">
        <v>45275</v>
      </c>
      <c r="P44" s="418" t="s">
        <v>137</v>
      </c>
      <c r="Q44" s="97"/>
      <c r="R44" s="98"/>
      <c r="S44" s="97">
        <v>0.25</v>
      </c>
      <c r="T44" s="98"/>
      <c r="U44" s="97"/>
      <c r="V44" s="98">
        <v>0.5</v>
      </c>
      <c r="W44" s="97"/>
      <c r="X44" s="98"/>
      <c r="Y44" s="97">
        <v>0.75</v>
      </c>
      <c r="Z44" s="98"/>
      <c r="AA44" s="97"/>
      <c r="AB44" s="120">
        <v>1</v>
      </c>
      <c r="AC44" s="115" t="s">
        <v>415</v>
      </c>
      <c r="AD44" s="9" t="s">
        <v>326</v>
      </c>
      <c r="AE44" s="25" t="s">
        <v>327</v>
      </c>
      <c r="AF44" s="507" t="s">
        <v>102</v>
      </c>
      <c r="AG44" s="25" t="s">
        <v>102</v>
      </c>
      <c r="AH44" s="358">
        <v>24997923.75</v>
      </c>
      <c r="AI44" s="694"/>
      <c r="AJ44" s="332">
        <v>0.25</v>
      </c>
      <c r="AK44" s="185" t="s">
        <v>452</v>
      </c>
      <c r="AL44" s="185" t="s">
        <v>453</v>
      </c>
      <c r="AM44" s="331">
        <f t="shared" si="5"/>
        <v>1</v>
      </c>
      <c r="AN44" s="277" t="str">
        <f t="shared" si="0"/>
        <v>Satisfactorio</v>
      </c>
      <c r="AO44" s="336">
        <f>+IFERROR(SUM($AJ44,$AW44,$BI44),0)</f>
        <v>0.75</v>
      </c>
      <c r="AP44" s="218" t="s">
        <v>330</v>
      </c>
      <c r="AQ44" s="227">
        <v>24997924</v>
      </c>
      <c r="AR44" s="227">
        <v>6249481</v>
      </c>
      <c r="AS44" s="867"/>
      <c r="AT44" s="870"/>
      <c r="AU44" s="870"/>
      <c r="AV44" s="946"/>
      <c r="AW44" s="426">
        <v>0.5</v>
      </c>
      <c r="AX44" s="248" t="s">
        <v>454</v>
      </c>
      <c r="AY44" s="248" t="s">
        <v>455</v>
      </c>
      <c r="AZ44" s="174">
        <f t="shared" si="7"/>
        <v>1</v>
      </c>
      <c r="BA44" s="167" t="str">
        <f t="shared" si="1"/>
        <v>Satisfactorio</v>
      </c>
      <c r="BB44" s="176">
        <f>+IFERROR(SUM($AJ44,$AW44,#REF!,$BS44,$CF44,$CS44),0)</f>
        <v>0</v>
      </c>
      <c r="BC44" s="257" t="s">
        <v>101</v>
      </c>
      <c r="BD44" s="441">
        <v>24997924</v>
      </c>
      <c r="BE44" s="210">
        <v>12498962</v>
      </c>
      <c r="BF44" s="680"/>
      <c r="BG44" s="680"/>
      <c r="BH44" s="680">
        <v>0</v>
      </c>
      <c r="BJ44" s="977" t="s">
        <v>333</v>
      </c>
      <c r="BK44" s="985" t="s">
        <v>456</v>
      </c>
    </row>
    <row r="45" spans="1:63" ht="59.25" customHeight="1" x14ac:dyDescent="0.25">
      <c r="A45" s="540"/>
      <c r="B45" s="5" t="s">
        <v>319</v>
      </c>
      <c r="C45" s="7" t="s">
        <v>320</v>
      </c>
      <c r="D45" s="7" t="s">
        <v>321</v>
      </c>
      <c r="E45" s="72" t="s">
        <v>457</v>
      </c>
      <c r="F45" s="7" t="s">
        <v>208</v>
      </c>
      <c r="G45" s="73">
        <v>1</v>
      </c>
      <c r="H45" s="6" t="s">
        <v>458</v>
      </c>
      <c r="I45" s="6" t="s">
        <v>172</v>
      </c>
      <c r="J45" s="28" t="s">
        <v>459</v>
      </c>
      <c r="K45" s="6" t="s">
        <v>111</v>
      </c>
      <c r="L45" s="6" t="s">
        <v>460</v>
      </c>
      <c r="M45" s="7" t="s">
        <v>94</v>
      </c>
      <c r="N45" s="33">
        <v>44928</v>
      </c>
      <c r="O45" s="113">
        <v>45289</v>
      </c>
      <c r="P45" s="418" t="s">
        <v>407</v>
      </c>
      <c r="Q45" s="413"/>
      <c r="R45" s="421"/>
      <c r="S45" s="413">
        <v>0</v>
      </c>
      <c r="T45" s="421"/>
      <c r="U45" s="413"/>
      <c r="V45" s="421">
        <v>1</v>
      </c>
      <c r="W45" s="413"/>
      <c r="X45" s="421"/>
      <c r="Y45" s="413">
        <v>0</v>
      </c>
      <c r="Z45" s="421"/>
      <c r="AA45" s="413"/>
      <c r="AB45" s="422">
        <v>1</v>
      </c>
      <c r="AC45" s="115" t="s">
        <v>339</v>
      </c>
      <c r="AD45" s="9" t="s">
        <v>326</v>
      </c>
      <c r="AE45" s="25" t="s">
        <v>327</v>
      </c>
      <c r="AF45" s="507" t="s">
        <v>102</v>
      </c>
      <c r="AG45" s="25" t="s">
        <v>102</v>
      </c>
      <c r="AH45" s="358">
        <v>649815302</v>
      </c>
      <c r="AI45" s="694"/>
      <c r="AJ45" s="332">
        <v>0</v>
      </c>
      <c r="AK45" s="199" t="s">
        <v>101</v>
      </c>
      <c r="AL45" s="199" t="s">
        <v>101</v>
      </c>
      <c r="AM45" s="331" t="str">
        <f t="shared" si="5"/>
        <v>No reporta avance para el período</v>
      </c>
      <c r="AN45" s="330" t="str">
        <f t="shared" si="0"/>
        <v>No Aplica</v>
      </c>
      <c r="AO45" s="336">
        <f>+IFERROR(SUM($AJ45,$AW45,$BI45),0)</f>
        <v>1</v>
      </c>
      <c r="AP45" s="218" t="s">
        <v>330</v>
      </c>
      <c r="AQ45" s="227">
        <v>649815302</v>
      </c>
      <c r="AR45" s="227">
        <v>0</v>
      </c>
      <c r="AS45" s="867"/>
      <c r="AT45" s="870"/>
      <c r="AU45" s="870"/>
      <c r="AV45" s="946"/>
      <c r="AW45" s="445">
        <v>1</v>
      </c>
      <c r="AX45" s="248" t="s">
        <v>461</v>
      </c>
      <c r="AY45" s="250" t="s">
        <v>462</v>
      </c>
      <c r="AZ45" s="174">
        <v>1</v>
      </c>
      <c r="BA45" s="167" t="str">
        <f t="shared" si="1"/>
        <v>Satisfactorio</v>
      </c>
      <c r="BB45" s="176">
        <f>+IFERROR(SUM($AJ45,$AW45,#REF!,$BS45,$CF45,$CS45),0)</f>
        <v>0</v>
      </c>
      <c r="BC45" s="257" t="s">
        <v>101</v>
      </c>
      <c r="BD45" s="441">
        <v>649815302</v>
      </c>
      <c r="BE45" s="210">
        <v>324907651</v>
      </c>
      <c r="BF45" s="680"/>
      <c r="BG45" s="680"/>
      <c r="BH45" s="680">
        <v>0</v>
      </c>
      <c r="BJ45" s="977" t="s">
        <v>333</v>
      </c>
      <c r="BK45" s="977" t="s">
        <v>463</v>
      </c>
    </row>
    <row r="46" spans="1:63" ht="79.5" customHeight="1" x14ac:dyDescent="0.25">
      <c r="A46" s="540"/>
      <c r="B46" s="5" t="s">
        <v>319</v>
      </c>
      <c r="C46" s="7" t="s">
        <v>320</v>
      </c>
      <c r="D46" s="7" t="s">
        <v>321</v>
      </c>
      <c r="E46" s="72" t="s">
        <v>464</v>
      </c>
      <c r="F46" s="7" t="s">
        <v>208</v>
      </c>
      <c r="G46" s="73">
        <v>1</v>
      </c>
      <c r="H46" s="6" t="s">
        <v>465</v>
      </c>
      <c r="I46" s="6" t="s">
        <v>172</v>
      </c>
      <c r="J46" s="28" t="s">
        <v>466</v>
      </c>
      <c r="K46" s="6" t="s">
        <v>111</v>
      </c>
      <c r="L46" s="6" t="s">
        <v>467</v>
      </c>
      <c r="M46" s="7" t="s">
        <v>94</v>
      </c>
      <c r="N46" s="33">
        <v>44928</v>
      </c>
      <c r="O46" s="113">
        <v>45289</v>
      </c>
      <c r="P46" s="418" t="s">
        <v>407</v>
      </c>
      <c r="Q46" s="413"/>
      <c r="R46" s="421"/>
      <c r="S46" s="97">
        <v>0</v>
      </c>
      <c r="T46" s="421"/>
      <c r="U46" s="413"/>
      <c r="V46" s="98">
        <v>1</v>
      </c>
      <c r="W46" s="413"/>
      <c r="X46" s="421"/>
      <c r="Y46" s="97">
        <v>0</v>
      </c>
      <c r="Z46" s="421"/>
      <c r="AA46" s="413"/>
      <c r="AB46" s="422">
        <v>1</v>
      </c>
      <c r="AC46" s="115" t="s">
        <v>339</v>
      </c>
      <c r="AD46" s="9" t="s">
        <v>326</v>
      </c>
      <c r="AE46" s="25" t="s">
        <v>327</v>
      </c>
      <c r="AF46" s="507" t="s">
        <v>102</v>
      </c>
      <c r="AG46" s="25" t="s">
        <v>102</v>
      </c>
      <c r="AH46" s="358">
        <v>315695510</v>
      </c>
      <c r="AI46" s="694"/>
      <c r="AJ46" s="332">
        <v>0</v>
      </c>
      <c r="AK46" s="199" t="s">
        <v>101</v>
      </c>
      <c r="AL46" s="199" t="s">
        <v>101</v>
      </c>
      <c r="AM46" s="331" t="str">
        <f t="shared" si="5"/>
        <v>No reporta avance para el período</v>
      </c>
      <c r="AN46" s="330" t="str">
        <f t="shared" si="0"/>
        <v>No Aplica</v>
      </c>
      <c r="AO46" s="336">
        <f>+IFERROR(SUM($AJ46,$AW46,$BI46),0)</f>
        <v>1</v>
      </c>
      <c r="AP46" s="218" t="s">
        <v>330</v>
      </c>
      <c r="AQ46" s="227">
        <v>315695510</v>
      </c>
      <c r="AR46" s="227">
        <v>0</v>
      </c>
      <c r="AS46" s="867"/>
      <c r="AT46" s="870"/>
      <c r="AU46" s="870"/>
      <c r="AV46" s="946"/>
      <c r="AW46" s="445">
        <v>1</v>
      </c>
      <c r="AX46" s="248" t="s">
        <v>468</v>
      </c>
      <c r="AY46" s="248" t="s">
        <v>469</v>
      </c>
      <c r="AZ46" s="174">
        <v>1</v>
      </c>
      <c r="BA46" s="167" t="str">
        <f t="shared" si="1"/>
        <v>Satisfactorio</v>
      </c>
      <c r="BB46" s="176">
        <f>+IFERROR(SUM($AJ46,$AW46,#REF!,$BS46,$CF46,$CS46),0)</f>
        <v>0</v>
      </c>
      <c r="BC46" s="257" t="s">
        <v>101</v>
      </c>
      <c r="BD46" s="441">
        <v>315695510</v>
      </c>
      <c r="BE46" s="210">
        <v>157847755</v>
      </c>
      <c r="BF46" s="680"/>
      <c r="BG46" s="680"/>
      <c r="BH46" s="680">
        <v>0</v>
      </c>
      <c r="BJ46" s="977" t="s">
        <v>333</v>
      </c>
      <c r="BK46" s="977" t="s">
        <v>470</v>
      </c>
    </row>
    <row r="47" spans="1:63" ht="309.75" customHeight="1" x14ac:dyDescent="0.25">
      <c r="A47" s="540"/>
      <c r="B47" s="5" t="s">
        <v>319</v>
      </c>
      <c r="C47" s="7" t="s">
        <v>320</v>
      </c>
      <c r="D47" s="7" t="s">
        <v>321</v>
      </c>
      <c r="E47" s="72" t="s">
        <v>471</v>
      </c>
      <c r="F47" s="7" t="s">
        <v>208</v>
      </c>
      <c r="G47" s="73">
        <v>1</v>
      </c>
      <c r="H47" s="6" t="s">
        <v>472</v>
      </c>
      <c r="I47" s="6" t="s">
        <v>172</v>
      </c>
      <c r="J47" s="6" t="s">
        <v>473</v>
      </c>
      <c r="K47" s="6" t="s">
        <v>111</v>
      </c>
      <c r="L47" s="6" t="s">
        <v>474</v>
      </c>
      <c r="M47" s="7" t="s">
        <v>94</v>
      </c>
      <c r="N47" s="33">
        <v>44928</v>
      </c>
      <c r="O47" s="113">
        <v>45289</v>
      </c>
      <c r="P47" s="418" t="s">
        <v>297</v>
      </c>
      <c r="Q47" s="413" t="s">
        <v>475</v>
      </c>
      <c r="R47" s="421" t="s">
        <v>475</v>
      </c>
      <c r="S47" s="97" t="s">
        <v>475</v>
      </c>
      <c r="T47" s="421" t="s">
        <v>475</v>
      </c>
      <c r="U47" s="413" t="s">
        <v>476</v>
      </c>
      <c r="V47" s="98" t="s">
        <v>476</v>
      </c>
      <c r="W47" s="413" t="s">
        <v>476</v>
      </c>
      <c r="X47" s="421" t="s">
        <v>476</v>
      </c>
      <c r="Y47" s="97" t="s">
        <v>477</v>
      </c>
      <c r="Z47" s="421" t="s">
        <v>477</v>
      </c>
      <c r="AA47" s="413" t="s">
        <v>477</v>
      </c>
      <c r="AB47" s="422">
        <v>1</v>
      </c>
      <c r="AC47" s="115" t="s">
        <v>339</v>
      </c>
      <c r="AD47" s="9" t="s">
        <v>326</v>
      </c>
      <c r="AE47" s="25" t="s">
        <v>327</v>
      </c>
      <c r="AF47" s="507" t="s">
        <v>102</v>
      </c>
      <c r="AG47" s="25" t="s">
        <v>102</v>
      </c>
      <c r="AH47" s="358">
        <v>126948247</v>
      </c>
      <c r="AI47" s="694"/>
      <c r="AJ47" s="340">
        <v>0.91</v>
      </c>
      <c r="AK47" s="185" t="s">
        <v>478</v>
      </c>
      <c r="AL47" s="199" t="s">
        <v>479</v>
      </c>
      <c r="AM47" s="331" t="str">
        <f t="shared" si="5"/>
        <v>No reporta avance para el período</v>
      </c>
      <c r="AN47" s="277" t="str">
        <f t="shared" si="0"/>
        <v>No Aplica</v>
      </c>
      <c r="AO47" s="336">
        <v>2.48</v>
      </c>
      <c r="AP47" s="218" t="s">
        <v>330</v>
      </c>
      <c r="AQ47" s="227">
        <v>126948247</v>
      </c>
      <c r="AR47" s="227">
        <v>31737062</v>
      </c>
      <c r="AS47" s="867"/>
      <c r="AT47" s="870"/>
      <c r="AU47" s="870"/>
      <c r="AV47" s="946"/>
      <c r="AW47" s="445">
        <v>0.91</v>
      </c>
      <c r="AX47" s="248" t="s">
        <v>480</v>
      </c>
      <c r="AY47" s="250" t="s">
        <v>481</v>
      </c>
      <c r="AZ47" s="174">
        <v>1</v>
      </c>
      <c r="BA47" s="167" t="str">
        <f t="shared" si="1"/>
        <v>Satisfactorio</v>
      </c>
      <c r="BB47" s="176">
        <v>1</v>
      </c>
      <c r="BC47" s="257" t="s">
        <v>101</v>
      </c>
      <c r="BD47" s="441">
        <v>126948247</v>
      </c>
      <c r="BE47" s="210">
        <v>63474124</v>
      </c>
      <c r="BF47" s="680"/>
      <c r="BG47" s="680"/>
      <c r="BH47" s="680">
        <v>0</v>
      </c>
      <c r="BJ47" s="977" t="s">
        <v>333</v>
      </c>
      <c r="BK47" s="985" t="s">
        <v>482</v>
      </c>
    </row>
    <row r="48" spans="1:63" ht="94.5" customHeight="1" x14ac:dyDescent="0.25">
      <c r="A48" s="540"/>
      <c r="B48" s="5" t="s">
        <v>319</v>
      </c>
      <c r="C48" s="7" t="s">
        <v>320</v>
      </c>
      <c r="D48" s="7" t="s">
        <v>321</v>
      </c>
      <c r="E48" s="173" t="s">
        <v>483</v>
      </c>
      <c r="F48" s="92" t="s">
        <v>208</v>
      </c>
      <c r="G48" s="75">
        <v>1</v>
      </c>
      <c r="H48" s="28" t="s">
        <v>484</v>
      </c>
      <c r="I48" s="6" t="s">
        <v>172</v>
      </c>
      <c r="J48" s="31" t="s">
        <v>485</v>
      </c>
      <c r="K48" s="6" t="s">
        <v>111</v>
      </c>
      <c r="L48" s="28" t="s">
        <v>486</v>
      </c>
      <c r="M48" s="7" t="s">
        <v>94</v>
      </c>
      <c r="N48" s="33">
        <v>44928</v>
      </c>
      <c r="O48" s="113">
        <v>45289</v>
      </c>
      <c r="P48" s="418" t="s">
        <v>407</v>
      </c>
      <c r="Q48" s="413"/>
      <c r="R48" s="421"/>
      <c r="S48" s="413">
        <v>0</v>
      </c>
      <c r="T48" s="421"/>
      <c r="U48" s="413"/>
      <c r="V48" s="421">
        <v>1</v>
      </c>
      <c r="W48" s="413"/>
      <c r="X48" s="421"/>
      <c r="Y48" s="413">
        <v>0</v>
      </c>
      <c r="Z48" s="421"/>
      <c r="AA48" s="413"/>
      <c r="AB48" s="422">
        <v>1</v>
      </c>
      <c r="AC48" s="115" t="s">
        <v>339</v>
      </c>
      <c r="AD48" s="9" t="s">
        <v>326</v>
      </c>
      <c r="AE48" s="25" t="s">
        <v>327</v>
      </c>
      <c r="AF48" s="507" t="s">
        <v>102</v>
      </c>
      <c r="AG48" s="25" t="s">
        <v>102</v>
      </c>
      <c r="AH48" s="358">
        <v>23841754</v>
      </c>
      <c r="AI48" s="694"/>
      <c r="AJ48" s="332">
        <v>0</v>
      </c>
      <c r="AK48" s="199" t="s">
        <v>101</v>
      </c>
      <c r="AL48" s="199" t="s">
        <v>101</v>
      </c>
      <c r="AM48" s="331" t="str">
        <f t="shared" si="5"/>
        <v>No reporta avance para el período</v>
      </c>
      <c r="AN48" s="330" t="str">
        <f t="shared" si="0"/>
        <v>No Aplica</v>
      </c>
      <c r="AO48" s="336">
        <f>+IFERROR(SUM($AJ48,$AW48,$BI48),0)</f>
        <v>1</v>
      </c>
      <c r="AP48" s="218" t="s">
        <v>330</v>
      </c>
      <c r="AQ48" s="227" t="s">
        <v>487</v>
      </c>
      <c r="AR48" s="227">
        <v>0</v>
      </c>
      <c r="AS48" s="867"/>
      <c r="AT48" s="870"/>
      <c r="AU48" s="870"/>
      <c r="AV48" s="946"/>
      <c r="AW48" s="437">
        <v>1</v>
      </c>
      <c r="AX48" s="248" t="s">
        <v>488</v>
      </c>
      <c r="AY48" s="250" t="s">
        <v>489</v>
      </c>
      <c r="AZ48" s="174">
        <v>1</v>
      </c>
      <c r="BA48" s="167" t="str">
        <f t="shared" si="1"/>
        <v>Satisfactorio</v>
      </c>
      <c r="BB48" s="176">
        <f>+IFERROR(SUM($AJ48,$AW48,#REF!,$BS48,$CF48,$CS48),0)</f>
        <v>0</v>
      </c>
      <c r="BC48" s="257" t="s">
        <v>101</v>
      </c>
      <c r="BD48" s="441">
        <v>23841754</v>
      </c>
      <c r="BE48" s="210">
        <v>11920877</v>
      </c>
      <c r="BF48" s="680"/>
      <c r="BG48" s="680"/>
      <c r="BH48" s="680">
        <v>0</v>
      </c>
      <c r="BJ48" s="977" t="s">
        <v>333</v>
      </c>
      <c r="BK48" s="977" t="s">
        <v>490</v>
      </c>
    </row>
    <row r="49" spans="1:63" ht="159" customHeight="1" x14ac:dyDescent="0.25">
      <c r="A49" s="540"/>
      <c r="B49" s="5" t="s">
        <v>319</v>
      </c>
      <c r="C49" s="7" t="s">
        <v>320</v>
      </c>
      <c r="D49" s="514" t="s">
        <v>321</v>
      </c>
      <c r="E49" s="525" t="s">
        <v>491</v>
      </c>
      <c r="F49" s="526" t="s">
        <v>208</v>
      </c>
      <c r="G49" s="76">
        <v>1</v>
      </c>
      <c r="H49" s="28" t="s">
        <v>492</v>
      </c>
      <c r="I49" s="6" t="s">
        <v>172</v>
      </c>
      <c r="J49" s="28" t="s">
        <v>493</v>
      </c>
      <c r="K49" s="6" t="s">
        <v>111</v>
      </c>
      <c r="L49" s="28" t="s">
        <v>467</v>
      </c>
      <c r="M49" s="7" t="s">
        <v>94</v>
      </c>
      <c r="N49" s="33">
        <v>44928</v>
      </c>
      <c r="O49" s="113">
        <v>45289</v>
      </c>
      <c r="P49" s="418" t="s">
        <v>407</v>
      </c>
      <c r="Q49" s="413"/>
      <c r="R49" s="421"/>
      <c r="S49" s="97">
        <v>0</v>
      </c>
      <c r="T49" s="421"/>
      <c r="U49" s="413"/>
      <c r="V49" s="98">
        <v>1</v>
      </c>
      <c r="W49" s="413"/>
      <c r="X49" s="421"/>
      <c r="Y49" s="97">
        <v>0</v>
      </c>
      <c r="Z49" s="421"/>
      <c r="AA49" s="413"/>
      <c r="AB49" s="422">
        <v>1</v>
      </c>
      <c r="AC49" s="115" t="s">
        <v>339</v>
      </c>
      <c r="AD49" s="9" t="s">
        <v>326</v>
      </c>
      <c r="AE49" s="25" t="s">
        <v>327</v>
      </c>
      <c r="AF49" s="507" t="s">
        <v>102</v>
      </c>
      <c r="AG49" s="25" t="s">
        <v>102</v>
      </c>
      <c r="AH49" s="358">
        <v>124373871</v>
      </c>
      <c r="AI49" s="694"/>
      <c r="AJ49" s="332">
        <v>0</v>
      </c>
      <c r="AK49" s="199" t="s">
        <v>101</v>
      </c>
      <c r="AL49" s="199" t="s">
        <v>101</v>
      </c>
      <c r="AM49" s="331" t="str">
        <f t="shared" si="5"/>
        <v>No reporta avance para el período</v>
      </c>
      <c r="AN49" s="330" t="str">
        <f t="shared" si="0"/>
        <v>No Aplica</v>
      </c>
      <c r="AO49" s="336">
        <f>+IFERROR(SUM($AJ49,$AW49,$BI49),0)</f>
        <v>1</v>
      </c>
      <c r="AP49" s="218" t="s">
        <v>330</v>
      </c>
      <c r="AQ49" s="227" t="s">
        <v>494</v>
      </c>
      <c r="AR49" s="227">
        <v>0</v>
      </c>
      <c r="AS49" s="867"/>
      <c r="AT49" s="870"/>
      <c r="AU49" s="870"/>
      <c r="AV49" s="946"/>
      <c r="AW49" s="437">
        <v>1</v>
      </c>
      <c r="AX49" s="248" t="s">
        <v>495</v>
      </c>
      <c r="AY49" s="248" t="s">
        <v>496</v>
      </c>
      <c r="AZ49" s="174">
        <v>1</v>
      </c>
      <c r="BA49" s="167" t="str">
        <f t="shared" si="1"/>
        <v>Satisfactorio</v>
      </c>
      <c r="BB49" s="176">
        <f>+IFERROR(SUM($AJ49,$AW49,#REF!,$BS49,$CF49,$CS49),0)</f>
        <v>0</v>
      </c>
      <c r="BC49" s="257" t="s">
        <v>101</v>
      </c>
      <c r="BD49" s="441">
        <v>124373871</v>
      </c>
      <c r="BE49" s="210">
        <v>49496548</v>
      </c>
      <c r="BF49" s="680"/>
      <c r="BG49" s="680"/>
      <c r="BH49" s="680">
        <v>0</v>
      </c>
      <c r="BJ49" s="977" t="s">
        <v>333</v>
      </c>
      <c r="BK49" s="977" t="s">
        <v>497</v>
      </c>
    </row>
    <row r="50" spans="1:63" ht="291" customHeight="1" x14ac:dyDescent="0.25">
      <c r="A50" s="540"/>
      <c r="B50" s="5" t="s">
        <v>319</v>
      </c>
      <c r="C50" s="7" t="s">
        <v>320</v>
      </c>
      <c r="D50" s="7" t="s">
        <v>321</v>
      </c>
      <c r="E50" s="520" t="s">
        <v>498</v>
      </c>
      <c r="F50" s="521" t="s">
        <v>208</v>
      </c>
      <c r="G50" s="75">
        <v>1</v>
      </c>
      <c r="H50" s="28" t="s">
        <v>499</v>
      </c>
      <c r="I50" s="6" t="s">
        <v>172</v>
      </c>
      <c r="J50" s="28" t="s">
        <v>500</v>
      </c>
      <c r="K50" s="6" t="s">
        <v>111</v>
      </c>
      <c r="L50" s="28" t="s">
        <v>501</v>
      </c>
      <c r="M50" s="7" t="s">
        <v>94</v>
      </c>
      <c r="N50" s="33">
        <v>44928</v>
      </c>
      <c r="O50" s="113">
        <v>45289</v>
      </c>
      <c r="P50" s="418" t="s">
        <v>297</v>
      </c>
      <c r="Q50" s="545" t="s">
        <v>502</v>
      </c>
      <c r="R50" s="546" t="s">
        <v>503</v>
      </c>
      <c r="S50" s="547" t="s">
        <v>503</v>
      </c>
      <c r="T50" s="546" t="s">
        <v>503</v>
      </c>
      <c r="U50" s="545" t="s">
        <v>504</v>
      </c>
      <c r="V50" s="98" t="s">
        <v>476</v>
      </c>
      <c r="W50" s="413" t="s">
        <v>476</v>
      </c>
      <c r="X50" s="421" t="s">
        <v>476</v>
      </c>
      <c r="Y50" s="97" t="s">
        <v>477</v>
      </c>
      <c r="Z50" s="421" t="s">
        <v>477</v>
      </c>
      <c r="AA50" s="413" t="s">
        <v>477</v>
      </c>
      <c r="AB50" s="422">
        <v>1</v>
      </c>
      <c r="AC50" s="115" t="s">
        <v>339</v>
      </c>
      <c r="AD50" s="9" t="s">
        <v>326</v>
      </c>
      <c r="AE50" s="25" t="s">
        <v>327</v>
      </c>
      <c r="AF50" s="507" t="s">
        <v>102</v>
      </c>
      <c r="AG50" s="25" t="s">
        <v>102</v>
      </c>
      <c r="AH50" s="358">
        <v>23841754</v>
      </c>
      <c r="AI50" s="695"/>
      <c r="AJ50" s="340">
        <v>0.84</v>
      </c>
      <c r="AK50" s="185" t="s">
        <v>505</v>
      </c>
      <c r="AL50" s="199" t="s">
        <v>479</v>
      </c>
      <c r="AM50" s="331" t="str">
        <f t="shared" si="5"/>
        <v>No reporta avance para el período</v>
      </c>
      <c r="AN50" s="277" t="str">
        <f t="shared" si="0"/>
        <v>No Aplica</v>
      </c>
      <c r="AO50" s="336">
        <v>2.0699999999999998</v>
      </c>
      <c r="AP50" s="218" t="s">
        <v>330</v>
      </c>
      <c r="AQ50" s="227">
        <v>23841754</v>
      </c>
      <c r="AR50" s="227">
        <v>5960439</v>
      </c>
      <c r="AS50" s="868"/>
      <c r="AT50" s="871"/>
      <c r="AU50" s="871"/>
      <c r="AV50" s="946"/>
      <c r="AW50" s="437">
        <v>0.87</v>
      </c>
      <c r="AX50" s="248" t="s">
        <v>506</v>
      </c>
      <c r="AY50" s="250" t="s">
        <v>507</v>
      </c>
      <c r="AZ50" s="174">
        <v>1</v>
      </c>
      <c r="BA50" s="167" t="str">
        <f t="shared" si="1"/>
        <v>Satisfactorio</v>
      </c>
      <c r="BB50" s="176">
        <v>1</v>
      </c>
      <c r="BC50" s="257" t="s">
        <v>101</v>
      </c>
      <c r="BD50" s="441">
        <v>23841754</v>
      </c>
      <c r="BE50" s="210">
        <v>11920877</v>
      </c>
      <c r="BF50" s="681"/>
      <c r="BG50" s="681"/>
      <c r="BH50" s="681">
        <v>0</v>
      </c>
      <c r="BJ50" s="977" t="s">
        <v>333</v>
      </c>
      <c r="BK50" s="985" t="s">
        <v>508</v>
      </c>
    </row>
    <row r="51" spans="1:63" ht="339" customHeight="1" x14ac:dyDescent="0.25">
      <c r="A51" s="540"/>
      <c r="B51" s="58" t="s">
        <v>509</v>
      </c>
      <c r="C51" s="59" t="s">
        <v>129</v>
      </c>
      <c r="D51" s="59" t="s">
        <v>235</v>
      </c>
      <c r="E51" s="72" t="s">
        <v>510</v>
      </c>
      <c r="F51" s="59" t="s">
        <v>132</v>
      </c>
      <c r="G51" s="73">
        <v>1</v>
      </c>
      <c r="H51" s="60" t="s">
        <v>511</v>
      </c>
      <c r="I51" s="60" t="s">
        <v>172</v>
      </c>
      <c r="J51" s="62" t="s">
        <v>512</v>
      </c>
      <c r="K51" s="60" t="s">
        <v>111</v>
      </c>
      <c r="L51" s="62" t="s">
        <v>513</v>
      </c>
      <c r="M51" s="59" t="s">
        <v>94</v>
      </c>
      <c r="N51" s="399">
        <v>44942</v>
      </c>
      <c r="O51" s="400">
        <v>45289</v>
      </c>
      <c r="P51" s="401" t="s">
        <v>137</v>
      </c>
      <c r="Q51" s="413"/>
      <c r="R51" s="414"/>
      <c r="S51" s="413">
        <v>0.25</v>
      </c>
      <c r="T51" s="414"/>
      <c r="U51" s="413"/>
      <c r="V51" s="414">
        <v>0.5</v>
      </c>
      <c r="W51" s="413"/>
      <c r="X51" s="414"/>
      <c r="Y51" s="413">
        <v>0.75</v>
      </c>
      <c r="Z51" s="414"/>
      <c r="AA51" s="413"/>
      <c r="AB51" s="415">
        <v>1</v>
      </c>
      <c r="AC51" s="114" t="s">
        <v>514</v>
      </c>
      <c r="AD51" s="61" t="s">
        <v>97</v>
      </c>
      <c r="AE51" s="62" t="s">
        <v>515</v>
      </c>
      <c r="AF51" s="509" t="s">
        <v>102</v>
      </c>
      <c r="AG51" s="62" t="s">
        <v>102</v>
      </c>
      <c r="AH51" s="357">
        <f>5752548+8985990</f>
        <v>14738538</v>
      </c>
      <c r="AI51" s="796">
        <v>500000000</v>
      </c>
      <c r="AJ51" s="446">
        <v>0.25</v>
      </c>
      <c r="AK51" s="255" t="s">
        <v>516</v>
      </c>
      <c r="AL51" s="256" t="s">
        <v>517</v>
      </c>
      <c r="AM51" s="271">
        <f t="shared" si="5"/>
        <v>1</v>
      </c>
      <c r="AN51" s="270" t="str">
        <f t="shared" si="0"/>
        <v>Satisfactorio</v>
      </c>
      <c r="AO51" s="273">
        <f>+IFERROR(SUM($AJ51,$AW51,$BI51),0)</f>
        <v>0.75</v>
      </c>
      <c r="AP51" s="230"/>
      <c r="AQ51" s="231">
        <v>14738538</v>
      </c>
      <c r="AR51" s="237">
        <v>3684635</v>
      </c>
      <c r="AS51" s="880">
        <v>487100000</v>
      </c>
      <c r="AT51" s="881">
        <v>374920000</v>
      </c>
      <c r="AU51" s="881">
        <v>65360000</v>
      </c>
      <c r="AV51" s="946"/>
      <c r="AW51" s="446">
        <v>0.5</v>
      </c>
      <c r="AX51" s="255" t="s">
        <v>518</v>
      </c>
      <c r="AY51" s="260" t="s">
        <v>519</v>
      </c>
      <c r="AZ51" s="174">
        <f>IFERROR(AW51/V51,"No reporta avance para el período")</f>
        <v>1</v>
      </c>
      <c r="BA51" s="167" t="str">
        <f t="shared" si="1"/>
        <v>Satisfactorio</v>
      </c>
      <c r="BB51" s="176">
        <v>1</v>
      </c>
      <c r="BC51" s="257" t="s">
        <v>101</v>
      </c>
      <c r="BD51" s="407">
        <v>14738538</v>
      </c>
      <c r="BE51" s="398">
        <v>7369269</v>
      </c>
      <c r="BF51" s="872">
        <v>484337973</v>
      </c>
      <c r="BG51" s="872">
        <v>448687973</v>
      </c>
      <c r="BH51" s="872">
        <v>211251973</v>
      </c>
      <c r="BJ51" s="977" t="s">
        <v>106</v>
      </c>
      <c r="BK51" s="978" t="s">
        <v>520</v>
      </c>
    </row>
    <row r="52" spans="1:63" ht="47.25" customHeight="1" x14ac:dyDescent="0.25">
      <c r="A52" s="58"/>
      <c r="B52" s="58" t="s">
        <v>509</v>
      </c>
      <c r="C52" s="59" t="s">
        <v>129</v>
      </c>
      <c r="D52" s="59" t="s">
        <v>235</v>
      </c>
      <c r="E52" s="72" t="s">
        <v>521</v>
      </c>
      <c r="F52" s="59" t="s">
        <v>132</v>
      </c>
      <c r="G52" s="73">
        <v>1</v>
      </c>
      <c r="H52" s="60" t="s">
        <v>522</v>
      </c>
      <c r="I52" s="60" t="s">
        <v>172</v>
      </c>
      <c r="J52" s="523" t="s">
        <v>523</v>
      </c>
      <c r="K52" s="518" t="s">
        <v>111</v>
      </c>
      <c r="L52" s="67" t="s">
        <v>524</v>
      </c>
      <c r="M52" s="59" t="s">
        <v>94</v>
      </c>
      <c r="N52" s="399">
        <v>44958</v>
      </c>
      <c r="O52" s="400">
        <v>45289</v>
      </c>
      <c r="P52" s="401" t="s">
        <v>113</v>
      </c>
      <c r="Q52" s="413"/>
      <c r="R52" s="414"/>
      <c r="S52" s="413"/>
      <c r="T52" s="414"/>
      <c r="U52" s="413"/>
      <c r="V52" s="414"/>
      <c r="W52" s="413"/>
      <c r="X52" s="414"/>
      <c r="Y52" s="413"/>
      <c r="Z52" s="414"/>
      <c r="AA52" s="413"/>
      <c r="AB52" s="404">
        <v>1</v>
      </c>
      <c r="AC52" s="114" t="s">
        <v>514</v>
      </c>
      <c r="AD52" s="61" t="s">
        <v>97</v>
      </c>
      <c r="AE52" s="62" t="s">
        <v>525</v>
      </c>
      <c r="AF52" s="509" t="s">
        <v>102</v>
      </c>
      <c r="AG52" s="62" t="s">
        <v>102</v>
      </c>
      <c r="AH52" s="357">
        <f>5752548+8985990+32709492+43474650+43474650+28844028+22501104</f>
        <v>185742462</v>
      </c>
      <c r="AI52" s="797"/>
      <c r="AJ52" s="257">
        <v>0</v>
      </c>
      <c r="AK52" s="257" t="s">
        <v>101</v>
      </c>
      <c r="AL52" s="257" t="s">
        <v>101</v>
      </c>
      <c r="AM52" s="228" t="str">
        <f t="shared" si="5"/>
        <v>No reporta avance para el período</v>
      </c>
      <c r="AN52" s="229" t="str">
        <f t="shared" si="0"/>
        <v>No Aplica</v>
      </c>
      <c r="AO52" s="273">
        <f>+IFERROR(SUM($AJ52,$AW52,$BI52),0)</f>
        <v>0</v>
      </c>
      <c r="AP52" s="230"/>
      <c r="AQ52" s="231">
        <v>0</v>
      </c>
      <c r="AR52" s="237">
        <v>0</v>
      </c>
      <c r="AS52" s="880"/>
      <c r="AT52" s="881"/>
      <c r="AU52" s="881"/>
      <c r="AV52" s="946"/>
      <c r="AW52" s="281">
        <v>0</v>
      </c>
      <c r="AX52" s="257" t="s">
        <v>101</v>
      </c>
      <c r="AY52" s="257" t="s">
        <v>101</v>
      </c>
      <c r="AZ52" s="174" t="str">
        <f>IFERROR(AW52/AD52,"No reporta avance para el período")</f>
        <v>No reporta avance para el período</v>
      </c>
      <c r="BA52" s="167" t="str">
        <f t="shared" si="1"/>
        <v>No Aplica</v>
      </c>
      <c r="BB52" s="176">
        <f>+IFERROR(SUM($AJ52,$AW52,#REF!,$BS52,$CF52,$CS52),0)</f>
        <v>0</v>
      </c>
      <c r="BC52" s="257" t="s">
        <v>101</v>
      </c>
      <c r="BD52" s="304">
        <f>5752548+8985990+32709492+43474650+43474650+28844028+22501104</f>
        <v>185742462</v>
      </c>
      <c r="BE52" s="447">
        <v>0</v>
      </c>
      <c r="BF52" s="872">
        <v>0</v>
      </c>
      <c r="BG52" s="872">
        <v>0</v>
      </c>
      <c r="BH52" s="872">
        <v>0</v>
      </c>
      <c r="BJ52" s="977" t="s">
        <v>126</v>
      </c>
      <c r="BK52" s="977" t="s">
        <v>127</v>
      </c>
    </row>
    <row r="53" spans="1:63" ht="45.75" customHeight="1" x14ac:dyDescent="0.25">
      <c r="A53" s="58"/>
      <c r="B53" s="58" t="s">
        <v>509</v>
      </c>
      <c r="C53" s="59" t="s">
        <v>129</v>
      </c>
      <c r="D53" s="59" t="s">
        <v>235</v>
      </c>
      <c r="E53" s="72" t="s">
        <v>526</v>
      </c>
      <c r="F53" s="59" t="s">
        <v>132</v>
      </c>
      <c r="G53" s="72">
        <v>1</v>
      </c>
      <c r="H53" s="60" t="s">
        <v>527</v>
      </c>
      <c r="I53" s="60" t="s">
        <v>172</v>
      </c>
      <c r="J53" s="67" t="s">
        <v>528</v>
      </c>
      <c r="K53" s="60" t="s">
        <v>529</v>
      </c>
      <c r="L53" s="67" t="s">
        <v>530</v>
      </c>
      <c r="M53" s="59" t="s">
        <v>94</v>
      </c>
      <c r="N53" s="399">
        <v>44958</v>
      </c>
      <c r="O53" s="400">
        <v>45289</v>
      </c>
      <c r="P53" s="401" t="s">
        <v>113</v>
      </c>
      <c r="Q53" s="413"/>
      <c r="R53" s="414"/>
      <c r="S53" s="413"/>
      <c r="T53" s="414"/>
      <c r="U53" s="413"/>
      <c r="V53" s="414"/>
      <c r="W53" s="413"/>
      <c r="X53" s="414"/>
      <c r="Y53" s="413"/>
      <c r="Z53" s="414"/>
      <c r="AA53" s="413"/>
      <c r="AB53" s="448">
        <v>1</v>
      </c>
      <c r="AC53" s="114" t="s">
        <v>514</v>
      </c>
      <c r="AD53" s="61" t="s">
        <v>97</v>
      </c>
      <c r="AE53" s="62" t="s">
        <v>525</v>
      </c>
      <c r="AF53" s="509" t="s">
        <v>102</v>
      </c>
      <c r="AG53" s="62" t="s">
        <v>102</v>
      </c>
      <c r="AH53" s="357">
        <f>5752548+8985990+32709492+43474650+43474650+28844028+22501104</f>
        <v>185742462</v>
      </c>
      <c r="AI53" s="797"/>
      <c r="AJ53" s="257">
        <v>0</v>
      </c>
      <c r="AK53" s="257" t="s">
        <v>101</v>
      </c>
      <c r="AL53" s="257" t="s">
        <v>101</v>
      </c>
      <c r="AM53" s="228" t="str">
        <f t="shared" si="5"/>
        <v>No reporta avance para el período</v>
      </c>
      <c r="AN53" s="229" t="str">
        <f t="shared" si="0"/>
        <v>No Aplica</v>
      </c>
      <c r="AO53" s="283">
        <f>+IFERROR(SUM($AJ53,$AW53,$BI53),0)</f>
        <v>0</v>
      </c>
      <c r="AP53" s="230"/>
      <c r="AQ53" s="231">
        <v>0</v>
      </c>
      <c r="AR53" s="237">
        <v>0</v>
      </c>
      <c r="AS53" s="880"/>
      <c r="AT53" s="881"/>
      <c r="AU53" s="881"/>
      <c r="AV53" s="946"/>
      <c r="AW53" s="257">
        <v>0</v>
      </c>
      <c r="AX53" s="257" t="s">
        <v>101</v>
      </c>
      <c r="AY53" s="257" t="s">
        <v>101</v>
      </c>
      <c r="AZ53" s="174" t="str">
        <f>IFERROR(AW53/AD53,"No reporta avance para el período")</f>
        <v>No reporta avance para el período</v>
      </c>
      <c r="BA53" s="167" t="str">
        <f t="shared" si="1"/>
        <v>No Aplica</v>
      </c>
      <c r="BB53" s="175">
        <f>+IFERROR(SUM($AJ53,$AW53,#REF!,$BS53,$CF53,$CS53),0)</f>
        <v>0</v>
      </c>
      <c r="BC53" s="257" t="s">
        <v>101</v>
      </c>
      <c r="BD53" s="304">
        <f>5752548+8985990+32709492+43474650+43474650+28844028+22501104</f>
        <v>185742462</v>
      </c>
      <c r="BE53" s="447">
        <v>0</v>
      </c>
      <c r="BF53" s="872">
        <v>0</v>
      </c>
      <c r="BG53" s="872">
        <v>0</v>
      </c>
      <c r="BH53" s="872">
        <v>0</v>
      </c>
      <c r="BJ53" s="977" t="s">
        <v>126</v>
      </c>
      <c r="BK53" s="977" t="s">
        <v>127</v>
      </c>
    </row>
    <row r="54" spans="1:63" ht="59.25" customHeight="1" x14ac:dyDescent="0.25">
      <c r="A54" s="58"/>
      <c r="B54" s="58" t="s">
        <v>509</v>
      </c>
      <c r="C54" s="59" t="s">
        <v>129</v>
      </c>
      <c r="D54" s="59" t="s">
        <v>235</v>
      </c>
      <c r="E54" s="72" t="s">
        <v>531</v>
      </c>
      <c r="F54" s="59" t="s">
        <v>132</v>
      </c>
      <c r="G54" s="72">
        <v>1</v>
      </c>
      <c r="H54" s="60" t="s">
        <v>532</v>
      </c>
      <c r="I54" s="60" t="s">
        <v>172</v>
      </c>
      <c r="J54" s="523" t="s">
        <v>533</v>
      </c>
      <c r="K54" s="518" t="s">
        <v>529</v>
      </c>
      <c r="L54" s="67" t="s">
        <v>534</v>
      </c>
      <c r="M54" s="59" t="s">
        <v>94</v>
      </c>
      <c r="N54" s="399">
        <v>44942</v>
      </c>
      <c r="O54" s="400">
        <v>45138</v>
      </c>
      <c r="P54" s="401" t="s">
        <v>113</v>
      </c>
      <c r="Q54" s="413"/>
      <c r="R54" s="414"/>
      <c r="S54" s="413"/>
      <c r="T54" s="414"/>
      <c r="U54" s="413"/>
      <c r="V54" s="414"/>
      <c r="W54" s="413">
        <v>1</v>
      </c>
      <c r="X54" s="414"/>
      <c r="Y54" s="413"/>
      <c r="Z54" s="414"/>
      <c r="AA54" s="413"/>
      <c r="AB54" s="415"/>
      <c r="AC54" s="114" t="s">
        <v>514</v>
      </c>
      <c r="AD54" s="61" t="s">
        <v>97</v>
      </c>
      <c r="AE54" s="62" t="s">
        <v>535</v>
      </c>
      <c r="AF54" s="509" t="s">
        <v>102</v>
      </c>
      <c r="AG54" s="62" t="s">
        <v>102</v>
      </c>
      <c r="AH54" s="357">
        <f>5752548+8985990</f>
        <v>14738538</v>
      </c>
      <c r="AI54" s="798"/>
      <c r="AJ54" s="257">
        <v>0</v>
      </c>
      <c r="AK54" s="257" t="s">
        <v>101</v>
      </c>
      <c r="AL54" s="257" t="s">
        <v>101</v>
      </c>
      <c r="AM54" s="228" t="str">
        <f t="shared" si="5"/>
        <v>No reporta avance para el período</v>
      </c>
      <c r="AN54" s="229" t="str">
        <f t="shared" si="0"/>
        <v>No Aplica</v>
      </c>
      <c r="AO54" s="273">
        <f>+IFERROR(SUM($AJ54,$AW54,$BI54),0)</f>
        <v>0</v>
      </c>
      <c r="AP54" s="230"/>
      <c r="AQ54" s="231">
        <v>0</v>
      </c>
      <c r="AR54" s="237">
        <v>0</v>
      </c>
      <c r="AS54" s="880"/>
      <c r="AT54" s="881"/>
      <c r="AU54" s="881"/>
      <c r="AV54" s="946"/>
      <c r="AW54" s="281">
        <v>0</v>
      </c>
      <c r="AX54" s="257" t="s">
        <v>101</v>
      </c>
      <c r="AY54" s="257" t="s">
        <v>101</v>
      </c>
      <c r="AZ54" s="174" t="str">
        <f>IFERROR(AW54/AD54,"No reporta avance para el período")</f>
        <v>No reporta avance para el período</v>
      </c>
      <c r="BA54" s="167" t="str">
        <f t="shared" si="1"/>
        <v>No Aplica</v>
      </c>
      <c r="BB54" s="176">
        <f>+IFERROR(SUM($AJ54,$AW54,#REF!,$BS54,$CF54,$CS54),0)</f>
        <v>0</v>
      </c>
      <c r="BC54" s="257" t="s">
        <v>101</v>
      </c>
      <c r="BD54" s="304">
        <f>5752548+8985990</f>
        <v>14738538</v>
      </c>
      <c r="BE54" s="447">
        <v>0</v>
      </c>
      <c r="BF54" s="872">
        <v>0</v>
      </c>
      <c r="BG54" s="872">
        <v>0</v>
      </c>
      <c r="BH54" s="872">
        <v>0</v>
      </c>
      <c r="BJ54" s="977" t="s">
        <v>126</v>
      </c>
      <c r="BK54" s="977" t="s">
        <v>536</v>
      </c>
    </row>
    <row r="55" spans="1:63" ht="73.5" customHeight="1" x14ac:dyDescent="0.25">
      <c r="A55" s="5"/>
      <c r="B55" s="5" t="s">
        <v>537</v>
      </c>
      <c r="C55" s="7" t="s">
        <v>129</v>
      </c>
      <c r="D55" s="7" t="s">
        <v>235</v>
      </c>
      <c r="E55" s="72" t="s">
        <v>538</v>
      </c>
      <c r="F55" s="7" t="s">
        <v>132</v>
      </c>
      <c r="G55" s="78">
        <v>1</v>
      </c>
      <c r="H55" s="6" t="s">
        <v>539</v>
      </c>
      <c r="I55" s="6" t="s">
        <v>172</v>
      </c>
      <c r="J55" s="6" t="s">
        <v>540</v>
      </c>
      <c r="K55" s="27" t="s">
        <v>529</v>
      </c>
      <c r="L55" s="6" t="s">
        <v>541</v>
      </c>
      <c r="M55" s="7" t="s">
        <v>94</v>
      </c>
      <c r="N55" s="380">
        <v>44986</v>
      </c>
      <c r="O55" s="417">
        <v>45169</v>
      </c>
      <c r="P55" s="418" t="s">
        <v>113</v>
      </c>
      <c r="Q55" s="413"/>
      <c r="R55" s="421"/>
      <c r="S55" s="413"/>
      <c r="T55" s="421"/>
      <c r="U55" s="413"/>
      <c r="V55" s="421"/>
      <c r="W55" s="413"/>
      <c r="X55" s="421">
        <v>1</v>
      </c>
      <c r="Y55" s="413"/>
      <c r="Z55" s="421"/>
      <c r="AA55" s="413"/>
      <c r="AB55" s="422"/>
      <c r="AC55" s="115" t="s">
        <v>138</v>
      </c>
      <c r="AD55" s="9" t="s">
        <v>97</v>
      </c>
      <c r="AE55" s="25" t="s">
        <v>542</v>
      </c>
      <c r="AF55" s="507" t="s">
        <v>102</v>
      </c>
      <c r="AG55" s="25" t="s">
        <v>102</v>
      </c>
      <c r="AH55" s="358">
        <v>37206384</v>
      </c>
      <c r="AI55" s="850">
        <v>482680000</v>
      </c>
      <c r="AJ55" s="281">
        <v>0</v>
      </c>
      <c r="AK55" s="258" t="s">
        <v>543</v>
      </c>
      <c r="AL55" s="257" t="s">
        <v>544</v>
      </c>
      <c r="AM55" s="271" t="str">
        <f t="shared" si="5"/>
        <v>No reporta avance para el período</v>
      </c>
      <c r="AN55" s="229" t="str">
        <f t="shared" si="0"/>
        <v>No Aplica</v>
      </c>
      <c r="AO55" s="273">
        <f>+IFERROR(SUM($AJ55,$AX55,#REF!),0)</f>
        <v>0</v>
      </c>
      <c r="AP55" s="238" t="s">
        <v>545</v>
      </c>
      <c r="AQ55" s="286">
        <v>37206384</v>
      </c>
      <c r="AR55" s="286">
        <v>9301596</v>
      </c>
      <c r="AS55" s="873">
        <v>548075472</v>
      </c>
      <c r="AT55" s="876">
        <v>516435472</v>
      </c>
      <c r="AU55" s="876">
        <v>81600000</v>
      </c>
      <c r="AV55" s="946"/>
      <c r="AW55" s="281">
        <v>0</v>
      </c>
      <c r="AX55" s="257" t="s">
        <v>101</v>
      </c>
      <c r="AY55" s="257" t="s">
        <v>101</v>
      </c>
      <c r="AZ55" s="174" t="str">
        <f>IFERROR(AW55/V55,"No reporta avance para el período")</f>
        <v>No reporta avance para el período</v>
      </c>
      <c r="BA55" s="167" t="str">
        <f t="shared" si="1"/>
        <v>No Aplica</v>
      </c>
      <c r="BB55" s="176">
        <f>+IFERROR(SUM($AJ55,$AW55,#REF!,$BS55,$CF55,$CS55),0)</f>
        <v>0</v>
      </c>
      <c r="BC55" s="257" t="s">
        <v>101</v>
      </c>
      <c r="BD55" s="398">
        <v>37206384</v>
      </c>
      <c r="BE55" s="398">
        <v>18603192</v>
      </c>
      <c r="BF55" s="857">
        <v>572963208.33000004</v>
      </c>
      <c r="BG55" s="857">
        <v>566013208</v>
      </c>
      <c r="BH55" s="857">
        <v>257250608</v>
      </c>
      <c r="BJ55" s="977" t="s">
        <v>126</v>
      </c>
      <c r="BK55" s="977" t="s">
        <v>546</v>
      </c>
    </row>
    <row r="56" spans="1:63" ht="70.5" customHeight="1" x14ac:dyDescent="0.25">
      <c r="A56" s="540"/>
      <c r="B56" s="5" t="s">
        <v>537</v>
      </c>
      <c r="C56" s="7" t="s">
        <v>129</v>
      </c>
      <c r="D56" s="7" t="s">
        <v>235</v>
      </c>
      <c r="E56" s="72" t="s">
        <v>547</v>
      </c>
      <c r="F56" s="7" t="s">
        <v>132</v>
      </c>
      <c r="G56" s="78">
        <v>0.95</v>
      </c>
      <c r="H56" s="6" t="s">
        <v>548</v>
      </c>
      <c r="I56" s="6" t="s">
        <v>172</v>
      </c>
      <c r="J56" s="6" t="s">
        <v>549</v>
      </c>
      <c r="K56" s="6" t="s">
        <v>111</v>
      </c>
      <c r="L56" s="6" t="s">
        <v>550</v>
      </c>
      <c r="M56" s="7" t="s">
        <v>94</v>
      </c>
      <c r="N56" s="380">
        <v>44927</v>
      </c>
      <c r="O56" s="417">
        <v>45291</v>
      </c>
      <c r="P56" s="418" t="s">
        <v>137</v>
      </c>
      <c r="Q56" s="413"/>
      <c r="R56" s="421"/>
      <c r="S56" s="413">
        <v>0.4</v>
      </c>
      <c r="T56" s="420"/>
      <c r="U56" s="413"/>
      <c r="V56" s="57">
        <v>0.5</v>
      </c>
      <c r="W56" s="413"/>
      <c r="X56" s="420"/>
      <c r="Y56" s="413">
        <v>0.75</v>
      </c>
      <c r="Z56" s="420"/>
      <c r="AA56" s="413"/>
      <c r="AB56" s="422">
        <v>0.95</v>
      </c>
      <c r="AC56" s="115" t="s">
        <v>138</v>
      </c>
      <c r="AD56" s="9" t="s">
        <v>97</v>
      </c>
      <c r="AE56" s="25" t="s">
        <v>551</v>
      </c>
      <c r="AF56" s="507" t="s">
        <v>102</v>
      </c>
      <c r="AG56" s="25" t="s">
        <v>102</v>
      </c>
      <c r="AH56" s="358">
        <v>16971936</v>
      </c>
      <c r="AI56" s="694"/>
      <c r="AJ56" s="281">
        <v>0.41</v>
      </c>
      <c r="AK56" s="258" t="s">
        <v>552</v>
      </c>
      <c r="AL56" s="258" t="s">
        <v>553</v>
      </c>
      <c r="AM56" s="271">
        <f t="shared" si="5"/>
        <v>1.0249999999999999</v>
      </c>
      <c r="AN56" s="229" t="str">
        <f t="shared" si="0"/>
        <v>Satisfactorio</v>
      </c>
      <c r="AO56" s="273">
        <f>+IFERROR(SUM($AJ56,$AX56,#REF!),0)</f>
        <v>0</v>
      </c>
      <c r="AP56" s="230"/>
      <c r="AQ56" s="286">
        <v>16971936</v>
      </c>
      <c r="AR56" s="286">
        <v>4242984</v>
      </c>
      <c r="AS56" s="874"/>
      <c r="AT56" s="877"/>
      <c r="AU56" s="877"/>
      <c r="AV56" s="946"/>
      <c r="AW56" s="281">
        <v>0.57999999999999996</v>
      </c>
      <c r="AX56" s="258" t="s">
        <v>554</v>
      </c>
      <c r="AY56" s="258" t="s">
        <v>555</v>
      </c>
      <c r="AZ56" s="174">
        <v>1</v>
      </c>
      <c r="BA56" s="167" t="str">
        <f t="shared" si="1"/>
        <v>Satisfactorio</v>
      </c>
      <c r="BB56" s="176">
        <f>+IFERROR(SUM($AJ56,$AW56,#REF!,$BS56,$CF56,$CS56),0)</f>
        <v>0</v>
      </c>
      <c r="BC56" s="257" t="s">
        <v>101</v>
      </c>
      <c r="BD56" s="398">
        <v>16971936</v>
      </c>
      <c r="BE56" s="398">
        <v>8485968</v>
      </c>
      <c r="BF56" s="879"/>
      <c r="BG56" s="879"/>
      <c r="BH56" s="879"/>
      <c r="BJ56" s="977" t="s">
        <v>106</v>
      </c>
      <c r="BK56" s="978" t="s">
        <v>556</v>
      </c>
    </row>
    <row r="57" spans="1:63" ht="59.25" customHeight="1" x14ac:dyDescent="0.25">
      <c r="A57" s="5"/>
      <c r="B57" s="5" t="s">
        <v>537</v>
      </c>
      <c r="C57" s="7" t="s">
        <v>129</v>
      </c>
      <c r="D57" s="7" t="s">
        <v>235</v>
      </c>
      <c r="E57" s="72" t="s">
        <v>557</v>
      </c>
      <c r="F57" s="7" t="s">
        <v>132</v>
      </c>
      <c r="G57" s="73">
        <v>0.98</v>
      </c>
      <c r="H57" s="6" t="s">
        <v>558</v>
      </c>
      <c r="I57" s="6" t="s">
        <v>134</v>
      </c>
      <c r="J57" s="6" t="s">
        <v>559</v>
      </c>
      <c r="K57" s="6" t="s">
        <v>111</v>
      </c>
      <c r="L57" s="6" t="s">
        <v>560</v>
      </c>
      <c r="M57" s="7" t="s">
        <v>94</v>
      </c>
      <c r="N57" s="380">
        <v>44986</v>
      </c>
      <c r="O57" s="417">
        <v>45289</v>
      </c>
      <c r="P57" s="418" t="s">
        <v>113</v>
      </c>
      <c r="Q57" s="413"/>
      <c r="R57" s="421"/>
      <c r="S57" s="413"/>
      <c r="T57" s="421"/>
      <c r="U57" s="413"/>
      <c r="V57" s="421"/>
      <c r="W57" s="413"/>
      <c r="X57" s="421"/>
      <c r="Y57" s="413"/>
      <c r="Z57" s="421"/>
      <c r="AA57" s="413"/>
      <c r="AB57" s="422">
        <v>0.98</v>
      </c>
      <c r="AC57" s="115" t="s">
        <v>561</v>
      </c>
      <c r="AD57" s="9" t="s">
        <v>97</v>
      </c>
      <c r="AE57" s="25" t="s">
        <v>551</v>
      </c>
      <c r="AF57" s="507" t="s">
        <v>102</v>
      </c>
      <c r="AG57" s="25" t="s">
        <v>102</v>
      </c>
      <c r="AH57" s="358">
        <v>3819060</v>
      </c>
      <c r="AI57" s="694"/>
      <c r="AJ57" s="281">
        <v>0</v>
      </c>
      <c r="AK57" s="257" t="s">
        <v>101</v>
      </c>
      <c r="AL57" s="257" t="s">
        <v>101</v>
      </c>
      <c r="AM57" s="280" t="str">
        <f t="shared" si="5"/>
        <v>No reporta avance para el período</v>
      </c>
      <c r="AN57" s="229" t="str">
        <f t="shared" si="0"/>
        <v>No Aplica</v>
      </c>
      <c r="AO57" s="273">
        <f>+IFERROR(SUM($AJ57,$AX57,#REF!),0)</f>
        <v>0</v>
      </c>
      <c r="AP57" s="230"/>
      <c r="AQ57" s="286">
        <v>3819060</v>
      </c>
      <c r="AR57" s="286">
        <v>954765</v>
      </c>
      <c r="AS57" s="874"/>
      <c r="AT57" s="877"/>
      <c r="AU57" s="877"/>
      <c r="AV57" s="946"/>
      <c r="AW57" s="281">
        <v>0</v>
      </c>
      <c r="AX57" s="257" t="s">
        <v>101</v>
      </c>
      <c r="AY57" s="257" t="s">
        <v>101</v>
      </c>
      <c r="AZ57" s="174" t="str">
        <f t="shared" ref="AZ57:AZ69" si="8">IFERROR(AW57/V57,"No reporta avance para el período")</f>
        <v>No reporta avance para el período</v>
      </c>
      <c r="BA57" s="167" t="str">
        <f t="shared" si="1"/>
        <v>No Aplica</v>
      </c>
      <c r="BB57" s="176">
        <f>+IFERROR(SUM($AJ57,$AW57,#REF!,$BS57,$CF57,$CS57),0)</f>
        <v>0</v>
      </c>
      <c r="BC57" s="257" t="s">
        <v>101</v>
      </c>
      <c r="BD57" s="398">
        <v>3819060</v>
      </c>
      <c r="BE57" s="398">
        <v>1909530</v>
      </c>
      <c r="BF57" s="879"/>
      <c r="BG57" s="879"/>
      <c r="BH57" s="879"/>
      <c r="BJ57" s="977" t="s">
        <v>126</v>
      </c>
      <c r="BK57" s="977" t="s">
        <v>127</v>
      </c>
    </row>
    <row r="58" spans="1:63" ht="84" customHeight="1" x14ac:dyDescent="0.25">
      <c r="A58" s="540"/>
      <c r="B58" s="5" t="s">
        <v>537</v>
      </c>
      <c r="C58" s="7" t="s">
        <v>129</v>
      </c>
      <c r="D58" s="7" t="s">
        <v>235</v>
      </c>
      <c r="E58" s="72" t="s">
        <v>562</v>
      </c>
      <c r="F58" s="7" t="s">
        <v>132</v>
      </c>
      <c r="G58" s="78">
        <v>1</v>
      </c>
      <c r="H58" s="6" t="s">
        <v>563</v>
      </c>
      <c r="I58" s="6" t="s">
        <v>172</v>
      </c>
      <c r="J58" s="6" t="s">
        <v>564</v>
      </c>
      <c r="K58" s="6" t="s">
        <v>111</v>
      </c>
      <c r="L58" s="6" t="s">
        <v>565</v>
      </c>
      <c r="M58" s="7" t="s">
        <v>94</v>
      </c>
      <c r="N58" s="380">
        <v>44928</v>
      </c>
      <c r="O58" s="417">
        <v>45289</v>
      </c>
      <c r="P58" s="418" t="s">
        <v>137</v>
      </c>
      <c r="Q58" s="413"/>
      <c r="R58" s="421"/>
      <c r="S58" s="413">
        <v>0.25</v>
      </c>
      <c r="T58" s="421"/>
      <c r="U58" s="413"/>
      <c r="V58" s="421">
        <v>0.5</v>
      </c>
      <c r="W58" s="413"/>
      <c r="X58" s="421"/>
      <c r="Y58" s="413">
        <v>0.7</v>
      </c>
      <c r="Z58" s="421"/>
      <c r="AA58" s="413"/>
      <c r="AB58" s="422">
        <v>1</v>
      </c>
      <c r="AC58" s="115" t="s">
        <v>138</v>
      </c>
      <c r="AD58" s="9" t="s">
        <v>326</v>
      </c>
      <c r="AE58" s="25" t="s">
        <v>566</v>
      </c>
      <c r="AF58" s="507" t="s">
        <v>102</v>
      </c>
      <c r="AG58" s="25" t="s">
        <v>102</v>
      </c>
      <c r="AH58" s="358">
        <v>16971936</v>
      </c>
      <c r="AI58" s="695"/>
      <c r="AJ58" s="281">
        <v>0.25</v>
      </c>
      <c r="AK58" s="258" t="s">
        <v>567</v>
      </c>
      <c r="AL58" s="258" t="s">
        <v>568</v>
      </c>
      <c r="AM58" s="271">
        <f t="shared" si="5"/>
        <v>1</v>
      </c>
      <c r="AN58" s="229" t="str">
        <f t="shared" si="0"/>
        <v>Satisfactorio</v>
      </c>
      <c r="AO58" s="273">
        <f>+IFERROR(SUM($AJ58,$AX58,#REF!),0)</f>
        <v>0</v>
      </c>
      <c r="AP58" s="230"/>
      <c r="AQ58" s="286">
        <v>16971936</v>
      </c>
      <c r="AR58" s="286">
        <v>4242984</v>
      </c>
      <c r="AS58" s="875"/>
      <c r="AT58" s="878"/>
      <c r="AU58" s="878"/>
      <c r="AV58" s="946"/>
      <c r="AW58" s="293">
        <v>0.5</v>
      </c>
      <c r="AX58" s="255" t="s">
        <v>569</v>
      </c>
      <c r="AY58" s="255" t="s">
        <v>570</v>
      </c>
      <c r="AZ58" s="174">
        <f t="shared" si="8"/>
        <v>1</v>
      </c>
      <c r="BA58" s="167" t="str">
        <f t="shared" si="1"/>
        <v>Satisfactorio</v>
      </c>
      <c r="BB58" s="176">
        <f>+IFERROR(SUM($AJ58,$AW58,#REF!,$BS58,$CF58,$CS58),0)</f>
        <v>0</v>
      </c>
      <c r="BC58" s="257" t="s">
        <v>101</v>
      </c>
      <c r="BD58" s="398">
        <v>16971936</v>
      </c>
      <c r="BE58" s="398">
        <v>8485968</v>
      </c>
      <c r="BF58" s="858"/>
      <c r="BG58" s="858"/>
      <c r="BH58" s="858"/>
      <c r="BJ58" s="977" t="s">
        <v>106</v>
      </c>
      <c r="BK58" s="978" t="s">
        <v>571</v>
      </c>
    </row>
    <row r="59" spans="1:63" ht="98.25" customHeight="1" x14ac:dyDescent="0.25">
      <c r="A59" s="540"/>
      <c r="B59" s="5" t="s">
        <v>537</v>
      </c>
      <c r="C59" s="7" t="s">
        <v>129</v>
      </c>
      <c r="D59" s="7" t="s">
        <v>572</v>
      </c>
      <c r="E59" s="72" t="s">
        <v>573</v>
      </c>
      <c r="F59" s="7" t="s">
        <v>132</v>
      </c>
      <c r="G59" s="78">
        <v>1</v>
      </c>
      <c r="H59" s="6" t="s">
        <v>574</v>
      </c>
      <c r="I59" s="6" t="s">
        <v>172</v>
      </c>
      <c r="J59" s="6" t="s">
        <v>575</v>
      </c>
      <c r="K59" s="6" t="s">
        <v>111</v>
      </c>
      <c r="L59" s="6" t="s">
        <v>576</v>
      </c>
      <c r="M59" s="7" t="s">
        <v>94</v>
      </c>
      <c r="N59" s="380">
        <v>44936</v>
      </c>
      <c r="O59" s="417">
        <v>45199</v>
      </c>
      <c r="P59" s="418" t="s">
        <v>137</v>
      </c>
      <c r="Q59" s="413"/>
      <c r="R59" s="421"/>
      <c r="S59" s="413">
        <v>0.25</v>
      </c>
      <c r="T59" s="420"/>
      <c r="U59" s="413"/>
      <c r="V59" s="57">
        <v>0.6</v>
      </c>
      <c r="W59" s="413"/>
      <c r="X59" s="420"/>
      <c r="Y59" s="413">
        <v>1</v>
      </c>
      <c r="Z59" s="420"/>
      <c r="AA59" s="413"/>
      <c r="AB59" s="422"/>
      <c r="AC59" s="115" t="s">
        <v>577</v>
      </c>
      <c r="AD59" s="9" t="s">
        <v>97</v>
      </c>
      <c r="AE59" s="25" t="s">
        <v>566</v>
      </c>
      <c r="AF59" s="507" t="s">
        <v>102</v>
      </c>
      <c r="AG59" s="25" t="s">
        <v>102</v>
      </c>
      <c r="AH59" s="358">
        <v>29193768</v>
      </c>
      <c r="AI59" s="850">
        <v>259320000</v>
      </c>
      <c r="AJ59" s="281">
        <v>0.41</v>
      </c>
      <c r="AK59" s="258" t="s">
        <v>578</v>
      </c>
      <c r="AL59" s="257" t="s">
        <v>579</v>
      </c>
      <c r="AM59" s="271">
        <f t="shared" si="5"/>
        <v>1.64</v>
      </c>
      <c r="AN59" s="229" t="str">
        <f t="shared" si="0"/>
        <v>Satisfactorio</v>
      </c>
      <c r="AO59" s="273">
        <f>+IFERROR(SUM($AJ59,$AX59,#REF!),0)</f>
        <v>0</v>
      </c>
      <c r="AP59" s="230"/>
      <c r="AQ59" s="286">
        <v>29193768</v>
      </c>
      <c r="AR59" s="286">
        <v>7298442</v>
      </c>
      <c r="AS59" s="864">
        <v>259320000</v>
      </c>
      <c r="AT59" s="861">
        <v>243944629</v>
      </c>
      <c r="AU59" s="861">
        <v>47600000</v>
      </c>
      <c r="AV59" s="946"/>
      <c r="AW59" s="281">
        <v>0.43</v>
      </c>
      <c r="AX59" s="258" t="s">
        <v>580</v>
      </c>
      <c r="AY59" s="257" t="s">
        <v>581</v>
      </c>
      <c r="AZ59" s="174">
        <f t="shared" si="8"/>
        <v>0.71666666666666667</v>
      </c>
      <c r="BA59" s="167" t="str">
        <f t="shared" si="1"/>
        <v>Medio</v>
      </c>
      <c r="BB59" s="176">
        <f>+IFERROR(SUM($AJ59,$AW59,#REF!,$BS59,$CF59,$CS59),0)</f>
        <v>0</v>
      </c>
      <c r="BC59" s="258" t="s">
        <v>582</v>
      </c>
      <c r="BD59" s="407">
        <v>29193768</v>
      </c>
      <c r="BE59" s="398">
        <v>14596884</v>
      </c>
      <c r="BF59" s="861">
        <v>263164653.33000001</v>
      </c>
      <c r="BG59" s="861">
        <v>247144629</v>
      </c>
      <c r="BH59" s="861">
        <v>110101543</v>
      </c>
      <c r="BJ59" s="977" t="s">
        <v>106</v>
      </c>
      <c r="BK59" s="978" t="s">
        <v>583</v>
      </c>
    </row>
    <row r="60" spans="1:63" ht="98.25" customHeight="1" x14ac:dyDescent="0.25">
      <c r="A60" s="540"/>
      <c r="B60" s="5" t="s">
        <v>537</v>
      </c>
      <c r="C60" s="7" t="s">
        <v>129</v>
      </c>
      <c r="D60" s="7" t="s">
        <v>572</v>
      </c>
      <c r="E60" s="72" t="s">
        <v>584</v>
      </c>
      <c r="F60" s="7" t="s">
        <v>132</v>
      </c>
      <c r="G60" s="78">
        <v>0.8</v>
      </c>
      <c r="H60" s="6" t="s">
        <v>585</v>
      </c>
      <c r="I60" s="6" t="s">
        <v>172</v>
      </c>
      <c r="J60" s="6" t="s">
        <v>586</v>
      </c>
      <c r="K60" s="6" t="s">
        <v>111</v>
      </c>
      <c r="L60" s="6" t="s">
        <v>576</v>
      </c>
      <c r="M60" s="7" t="s">
        <v>94</v>
      </c>
      <c r="N60" s="380">
        <v>44936</v>
      </c>
      <c r="O60" s="417">
        <v>45289</v>
      </c>
      <c r="P60" s="418" t="s">
        <v>137</v>
      </c>
      <c r="Q60" s="413"/>
      <c r="R60" s="421"/>
      <c r="S60" s="413">
        <v>0.25</v>
      </c>
      <c r="T60" s="421"/>
      <c r="U60" s="413"/>
      <c r="V60" s="421">
        <v>0.5</v>
      </c>
      <c r="W60" s="413"/>
      <c r="X60" s="421"/>
      <c r="Y60" s="413">
        <v>0.7</v>
      </c>
      <c r="Z60" s="421"/>
      <c r="AA60" s="413"/>
      <c r="AB60" s="422">
        <v>0.8</v>
      </c>
      <c r="AC60" s="115" t="s">
        <v>577</v>
      </c>
      <c r="AD60" s="9" t="s">
        <v>97</v>
      </c>
      <c r="AE60" s="25" t="s">
        <v>566</v>
      </c>
      <c r="AF60" s="507" t="s">
        <v>102</v>
      </c>
      <c r="AG60" s="25" t="s">
        <v>102</v>
      </c>
      <c r="AH60" s="358">
        <v>67021080</v>
      </c>
      <c r="AI60" s="694"/>
      <c r="AJ60" s="281">
        <v>0.22</v>
      </c>
      <c r="AK60" s="238" t="s">
        <v>587</v>
      </c>
      <c r="AL60" s="230" t="s">
        <v>579</v>
      </c>
      <c r="AM60" s="271">
        <f t="shared" si="5"/>
        <v>0.88</v>
      </c>
      <c r="AN60" s="229" t="str">
        <f t="shared" si="0"/>
        <v>Medio</v>
      </c>
      <c r="AO60" s="273">
        <f>+IFERROR(SUM($AJ60,$AX60,#REF!),0)</f>
        <v>0</v>
      </c>
      <c r="AP60" s="239" t="s">
        <v>588</v>
      </c>
      <c r="AQ60" s="286">
        <v>67021080</v>
      </c>
      <c r="AR60" s="286">
        <v>16755270</v>
      </c>
      <c r="AS60" s="865"/>
      <c r="AT60" s="862"/>
      <c r="AU60" s="862"/>
      <c r="AV60" s="946"/>
      <c r="AW60" s="281">
        <v>0.45</v>
      </c>
      <c r="AX60" s="258" t="s">
        <v>589</v>
      </c>
      <c r="AY60" s="257" t="s">
        <v>581</v>
      </c>
      <c r="AZ60" s="174">
        <f t="shared" si="8"/>
        <v>0.9</v>
      </c>
      <c r="BA60" s="167" t="str">
        <f t="shared" si="1"/>
        <v>Medio</v>
      </c>
      <c r="BB60" s="176">
        <f>+IFERROR(SUM($AJ60,$AW60,#REF!,$BS60,$CF60,$CS60),0)</f>
        <v>0</v>
      </c>
      <c r="BC60" s="258" t="s">
        <v>582</v>
      </c>
      <c r="BD60" s="407">
        <v>67021080</v>
      </c>
      <c r="BE60" s="407">
        <v>33510540</v>
      </c>
      <c r="BF60" s="862"/>
      <c r="BG60" s="862"/>
      <c r="BH60" s="862"/>
      <c r="BJ60" s="977" t="s">
        <v>106</v>
      </c>
      <c r="BK60" s="978" t="s">
        <v>590</v>
      </c>
    </row>
    <row r="61" spans="1:63" ht="59.25" customHeight="1" x14ac:dyDescent="0.25">
      <c r="A61" s="5"/>
      <c r="B61" s="5" t="s">
        <v>537</v>
      </c>
      <c r="C61" s="7" t="s">
        <v>129</v>
      </c>
      <c r="D61" s="7" t="s">
        <v>572</v>
      </c>
      <c r="E61" s="72" t="s">
        <v>591</v>
      </c>
      <c r="F61" s="7" t="s">
        <v>132</v>
      </c>
      <c r="G61" s="79">
        <v>1</v>
      </c>
      <c r="H61" s="6" t="s">
        <v>592</v>
      </c>
      <c r="I61" s="6" t="s">
        <v>134</v>
      </c>
      <c r="J61" s="6" t="s">
        <v>593</v>
      </c>
      <c r="K61" s="6" t="s">
        <v>529</v>
      </c>
      <c r="L61" s="6" t="s">
        <v>594</v>
      </c>
      <c r="M61" s="7" t="s">
        <v>94</v>
      </c>
      <c r="N61" s="380">
        <v>44928</v>
      </c>
      <c r="O61" s="417">
        <v>45289</v>
      </c>
      <c r="P61" s="418" t="s">
        <v>113</v>
      </c>
      <c r="Q61" s="413"/>
      <c r="R61" s="421"/>
      <c r="S61" s="413"/>
      <c r="T61" s="421"/>
      <c r="U61" s="413"/>
      <c r="V61" s="421"/>
      <c r="W61" s="413"/>
      <c r="X61" s="421"/>
      <c r="Y61" s="413"/>
      <c r="Z61" s="421"/>
      <c r="AA61" s="413">
        <v>1</v>
      </c>
      <c r="AB61" s="422"/>
      <c r="AC61" s="115" t="s">
        <v>577</v>
      </c>
      <c r="AD61" s="9" t="s">
        <v>97</v>
      </c>
      <c r="AE61" s="25" t="s">
        <v>566</v>
      </c>
      <c r="AF61" s="507" t="s">
        <v>102</v>
      </c>
      <c r="AG61" s="25" t="s">
        <v>102</v>
      </c>
      <c r="AH61" s="358">
        <v>119614080</v>
      </c>
      <c r="AI61" s="694"/>
      <c r="AJ61" s="281">
        <v>0</v>
      </c>
      <c r="AK61" s="257" t="s">
        <v>101</v>
      </c>
      <c r="AL61" s="257" t="s">
        <v>101</v>
      </c>
      <c r="AM61" s="228" t="str">
        <f t="shared" si="5"/>
        <v>No reporta avance para el período</v>
      </c>
      <c r="AN61" s="229" t="str">
        <f t="shared" si="0"/>
        <v>No Aplica</v>
      </c>
      <c r="AO61" s="273">
        <f>+IFERROR(SUM($AJ61,$AX61,#REF!),0)</f>
        <v>0</v>
      </c>
      <c r="AP61" s="230"/>
      <c r="AQ61" s="231">
        <v>0</v>
      </c>
      <c r="AR61" s="231">
        <v>0</v>
      </c>
      <c r="AS61" s="865"/>
      <c r="AT61" s="862"/>
      <c r="AU61" s="862"/>
      <c r="AV61" s="946"/>
      <c r="AW61" s="281">
        <v>0</v>
      </c>
      <c r="AX61" s="257" t="s">
        <v>101</v>
      </c>
      <c r="AY61" s="257" t="s">
        <v>101</v>
      </c>
      <c r="AZ61" s="174" t="str">
        <f t="shared" si="8"/>
        <v>No reporta avance para el período</v>
      </c>
      <c r="BA61" s="167" t="str">
        <f t="shared" si="1"/>
        <v>No Aplica</v>
      </c>
      <c r="BB61" s="176">
        <f>+IFERROR(SUM($AJ61,$AW61,#REF!,$BS61,$CF61,$CS61),0)</f>
        <v>0</v>
      </c>
      <c r="BC61" s="257" t="s">
        <v>101</v>
      </c>
      <c r="BD61" s="398">
        <v>0</v>
      </c>
      <c r="BE61" s="398">
        <v>0</v>
      </c>
      <c r="BF61" s="862"/>
      <c r="BG61" s="862"/>
      <c r="BH61" s="862"/>
      <c r="BJ61" s="977" t="s">
        <v>126</v>
      </c>
      <c r="BK61" s="977" t="s">
        <v>595</v>
      </c>
    </row>
    <row r="62" spans="1:63" ht="59.25" customHeight="1" x14ac:dyDescent="0.25">
      <c r="A62" s="540"/>
      <c r="B62" s="5" t="s">
        <v>537</v>
      </c>
      <c r="C62" s="7" t="s">
        <v>129</v>
      </c>
      <c r="D62" s="7" t="s">
        <v>572</v>
      </c>
      <c r="E62" s="72" t="s">
        <v>596</v>
      </c>
      <c r="F62" s="7" t="s">
        <v>132</v>
      </c>
      <c r="G62" s="73">
        <v>1</v>
      </c>
      <c r="H62" s="6" t="s">
        <v>597</v>
      </c>
      <c r="I62" s="6" t="s">
        <v>172</v>
      </c>
      <c r="J62" s="6" t="s">
        <v>598</v>
      </c>
      <c r="K62" s="6" t="s">
        <v>111</v>
      </c>
      <c r="L62" s="6" t="s">
        <v>599</v>
      </c>
      <c r="M62" s="7" t="s">
        <v>94</v>
      </c>
      <c r="N62" s="380">
        <v>44928</v>
      </c>
      <c r="O62" s="417">
        <v>45289</v>
      </c>
      <c r="P62" s="418" t="s">
        <v>407</v>
      </c>
      <c r="Q62" s="413"/>
      <c r="R62" s="421"/>
      <c r="S62" s="413"/>
      <c r="T62" s="421"/>
      <c r="U62" s="413"/>
      <c r="V62" s="421">
        <v>0.5</v>
      </c>
      <c r="W62" s="413"/>
      <c r="X62" s="421"/>
      <c r="Y62" s="413"/>
      <c r="Z62" s="421"/>
      <c r="AA62" s="413">
        <v>1</v>
      </c>
      <c r="AB62" s="422"/>
      <c r="AC62" s="115" t="s">
        <v>577</v>
      </c>
      <c r="AD62" s="9" t="s">
        <v>314</v>
      </c>
      <c r="AE62" s="25" t="s">
        <v>600</v>
      </c>
      <c r="AF62" s="507" t="s">
        <v>102</v>
      </c>
      <c r="AG62" s="25" t="s">
        <v>601</v>
      </c>
      <c r="AH62" s="358">
        <v>19916088</v>
      </c>
      <c r="AI62" s="695"/>
      <c r="AJ62" s="281">
        <v>0</v>
      </c>
      <c r="AK62" s="257" t="s">
        <v>101</v>
      </c>
      <c r="AL62" s="257" t="s">
        <v>101</v>
      </c>
      <c r="AM62" s="228" t="str">
        <f t="shared" si="5"/>
        <v>No reporta avance para el período</v>
      </c>
      <c r="AN62" s="229" t="str">
        <f t="shared" si="0"/>
        <v>No Aplica</v>
      </c>
      <c r="AO62" s="273">
        <f>+IFERROR(SUM($AJ62,$AX62,#REF!),0)</f>
        <v>0</v>
      </c>
      <c r="AP62" s="230"/>
      <c r="AQ62" s="231">
        <v>0</v>
      </c>
      <c r="AR62" s="290">
        <v>0</v>
      </c>
      <c r="AS62" s="865"/>
      <c r="AT62" s="862"/>
      <c r="AU62" s="862"/>
      <c r="AV62" s="946"/>
      <c r="AW62" s="281">
        <v>0.5</v>
      </c>
      <c r="AX62" s="258" t="s">
        <v>602</v>
      </c>
      <c r="AY62" s="257" t="s">
        <v>603</v>
      </c>
      <c r="AZ62" s="174">
        <f t="shared" si="8"/>
        <v>1</v>
      </c>
      <c r="BA62" s="167" t="str">
        <f t="shared" si="1"/>
        <v>Satisfactorio</v>
      </c>
      <c r="BB62" s="176">
        <f>+IFERROR(SUM($AJ62,$AW62,#REF!,$BS62,$CF62,$CS62),0)</f>
        <v>0</v>
      </c>
      <c r="BC62" s="257" t="s">
        <v>101</v>
      </c>
      <c r="BD62" s="398">
        <v>19916088</v>
      </c>
      <c r="BE62" s="398">
        <v>9958044</v>
      </c>
      <c r="BF62" s="863"/>
      <c r="BG62" s="863"/>
      <c r="BH62" s="863"/>
      <c r="BJ62" s="977" t="s">
        <v>106</v>
      </c>
      <c r="BK62" s="978" t="s">
        <v>604</v>
      </c>
    </row>
    <row r="63" spans="1:63" ht="147.75" customHeight="1" x14ac:dyDescent="0.25">
      <c r="A63" s="540"/>
      <c r="B63" s="58" t="s">
        <v>605</v>
      </c>
      <c r="C63" s="59" t="s">
        <v>129</v>
      </c>
      <c r="D63" s="59" t="s">
        <v>235</v>
      </c>
      <c r="E63" s="72" t="s">
        <v>606</v>
      </c>
      <c r="F63" s="59" t="s">
        <v>132</v>
      </c>
      <c r="G63" s="80">
        <v>4</v>
      </c>
      <c r="H63" s="68" t="s">
        <v>607</v>
      </c>
      <c r="I63" s="60" t="s">
        <v>172</v>
      </c>
      <c r="J63" s="60" t="s">
        <v>608</v>
      </c>
      <c r="K63" s="68" t="s">
        <v>529</v>
      </c>
      <c r="L63" s="68" t="s">
        <v>609</v>
      </c>
      <c r="M63" s="59" t="s">
        <v>94</v>
      </c>
      <c r="N63" s="449">
        <v>44958</v>
      </c>
      <c r="O63" s="450">
        <v>45275</v>
      </c>
      <c r="P63" s="401" t="s">
        <v>407</v>
      </c>
      <c r="Q63" s="413"/>
      <c r="R63" s="414"/>
      <c r="S63" s="413"/>
      <c r="T63" s="414"/>
      <c r="U63" s="413"/>
      <c r="V63" s="403">
        <v>2</v>
      </c>
      <c r="W63" s="413"/>
      <c r="X63" s="414"/>
      <c r="Y63" s="413"/>
      <c r="Z63" s="414"/>
      <c r="AA63" s="413"/>
      <c r="AB63" s="404">
        <v>2</v>
      </c>
      <c r="AC63" s="114" t="s">
        <v>610</v>
      </c>
      <c r="AD63" s="61" t="s">
        <v>97</v>
      </c>
      <c r="AE63" s="62" t="s">
        <v>566</v>
      </c>
      <c r="AF63" s="62" t="s">
        <v>102</v>
      </c>
      <c r="AG63" s="62" t="s">
        <v>102</v>
      </c>
      <c r="AH63" s="357">
        <v>15153535</v>
      </c>
      <c r="AI63" s="357">
        <v>420787277</v>
      </c>
      <c r="AJ63" s="257">
        <v>0</v>
      </c>
      <c r="AK63" s="257" t="s">
        <v>101</v>
      </c>
      <c r="AL63" s="257" t="s">
        <v>101</v>
      </c>
      <c r="AM63" s="228" t="str">
        <f t="shared" si="5"/>
        <v>No reporta avance para el período</v>
      </c>
      <c r="AN63" s="229" t="str">
        <f t="shared" si="0"/>
        <v>No Aplica</v>
      </c>
      <c r="AO63" s="273">
        <f>+IFERROR(SUM($AJ63,$AX63,#REF!),0)</f>
        <v>0</v>
      </c>
      <c r="AP63" s="230"/>
      <c r="AQ63" s="237">
        <v>0</v>
      </c>
      <c r="AR63" s="233">
        <v>0</v>
      </c>
      <c r="AS63" s="291">
        <v>404582632.66000003</v>
      </c>
      <c r="AT63" s="291">
        <v>385253299.32999998</v>
      </c>
      <c r="AU63" s="291">
        <v>47827500</v>
      </c>
      <c r="AV63" s="946"/>
      <c r="AW63" s="257">
        <v>2</v>
      </c>
      <c r="AX63" s="451" t="s">
        <v>611</v>
      </c>
      <c r="AY63" s="258" t="s">
        <v>612</v>
      </c>
      <c r="AZ63" s="174">
        <f t="shared" si="8"/>
        <v>1</v>
      </c>
      <c r="BA63" s="167" t="str">
        <f t="shared" si="1"/>
        <v>Satisfactorio</v>
      </c>
      <c r="BB63" s="175">
        <f>+IFERROR(SUM($AJ63,$AW63,#REF!,$BS63,$CF63,$CS63),0)</f>
        <v>0</v>
      </c>
      <c r="BC63" s="257" t="s">
        <v>101</v>
      </c>
      <c r="BD63" s="398">
        <v>15153535</v>
      </c>
      <c r="BE63" s="398">
        <v>7576767</v>
      </c>
      <c r="BF63" s="398">
        <v>404582632.66000003</v>
      </c>
      <c r="BG63" s="398">
        <v>385253299.32999998</v>
      </c>
      <c r="BH63" s="398">
        <v>196562896</v>
      </c>
      <c r="BJ63" s="977" t="s">
        <v>106</v>
      </c>
      <c r="BK63" s="978" t="s">
        <v>613</v>
      </c>
    </row>
    <row r="64" spans="1:63" ht="59.25" customHeight="1" x14ac:dyDescent="0.25">
      <c r="A64" s="58"/>
      <c r="B64" s="58" t="s">
        <v>605</v>
      </c>
      <c r="C64" s="59" t="s">
        <v>614</v>
      </c>
      <c r="D64" s="59" t="s">
        <v>615</v>
      </c>
      <c r="E64" s="72" t="s">
        <v>616</v>
      </c>
      <c r="F64" s="59" t="s">
        <v>132</v>
      </c>
      <c r="G64" s="80">
        <v>104</v>
      </c>
      <c r="H64" s="68" t="s">
        <v>617</v>
      </c>
      <c r="I64" s="60" t="s">
        <v>172</v>
      </c>
      <c r="J64" s="60" t="s">
        <v>618</v>
      </c>
      <c r="K64" s="68" t="s">
        <v>529</v>
      </c>
      <c r="L64" s="68" t="s">
        <v>619</v>
      </c>
      <c r="M64" s="59" t="s">
        <v>94</v>
      </c>
      <c r="N64" s="449">
        <v>44949</v>
      </c>
      <c r="O64" s="450">
        <v>45275</v>
      </c>
      <c r="P64" s="401" t="s">
        <v>113</v>
      </c>
      <c r="Q64" s="413"/>
      <c r="R64" s="414"/>
      <c r="S64" s="413"/>
      <c r="T64" s="414"/>
      <c r="U64" s="413"/>
      <c r="V64" s="414"/>
      <c r="W64" s="413"/>
      <c r="X64" s="414"/>
      <c r="Y64" s="413"/>
      <c r="Z64" s="414"/>
      <c r="AA64" s="413"/>
      <c r="AB64" s="404">
        <v>104</v>
      </c>
      <c r="AC64" s="114" t="s">
        <v>415</v>
      </c>
      <c r="AD64" s="61" t="s">
        <v>620</v>
      </c>
      <c r="AE64" s="62" t="s">
        <v>621</v>
      </c>
      <c r="AF64" s="62" t="s">
        <v>102</v>
      </c>
      <c r="AG64" s="62" t="s">
        <v>102</v>
      </c>
      <c r="AH64" s="357">
        <v>8133553</v>
      </c>
      <c r="AI64" s="357">
        <v>120000000</v>
      </c>
      <c r="AJ64" s="257">
        <v>0</v>
      </c>
      <c r="AK64" s="257" t="s">
        <v>101</v>
      </c>
      <c r="AL64" s="257" t="s">
        <v>101</v>
      </c>
      <c r="AM64" s="228" t="str">
        <f t="shared" si="5"/>
        <v>No reporta avance para el período</v>
      </c>
      <c r="AN64" s="229" t="str">
        <f t="shared" si="0"/>
        <v>No Aplica</v>
      </c>
      <c r="AO64" s="273">
        <f>+IFERROR(SUM($AJ64,$AX64,#REF!),0)</f>
        <v>0</v>
      </c>
      <c r="AP64" s="230"/>
      <c r="AQ64" s="237">
        <v>0</v>
      </c>
      <c r="AR64" s="300">
        <v>0</v>
      </c>
      <c r="AS64" s="301">
        <v>200236491</v>
      </c>
      <c r="AT64" s="301">
        <v>36300000</v>
      </c>
      <c r="AU64" s="301">
        <v>3300000</v>
      </c>
      <c r="AV64" s="946"/>
      <c r="AW64" s="257">
        <v>0</v>
      </c>
      <c r="AX64" s="257" t="s">
        <v>101</v>
      </c>
      <c r="AY64" s="257" t="s">
        <v>101</v>
      </c>
      <c r="AZ64" s="174" t="str">
        <f t="shared" si="8"/>
        <v>No reporta avance para el período</v>
      </c>
      <c r="BA64" s="167" t="str">
        <f t="shared" si="1"/>
        <v>No Aplica</v>
      </c>
      <c r="BB64" s="175">
        <f>+IFERROR(SUM($AJ64,$AW64,#REF!,$BS64,$CF64,$CS64),0)</f>
        <v>0</v>
      </c>
      <c r="BC64" s="257" t="s">
        <v>101</v>
      </c>
      <c r="BD64" s="398">
        <v>0</v>
      </c>
      <c r="BE64" s="398">
        <v>0</v>
      </c>
      <c r="BF64" s="398">
        <v>200236491</v>
      </c>
      <c r="BG64" s="398">
        <v>36300000</v>
      </c>
      <c r="BH64" s="398">
        <v>13200000</v>
      </c>
      <c r="BJ64" s="977" t="s">
        <v>126</v>
      </c>
      <c r="BK64" s="977" t="s">
        <v>127</v>
      </c>
    </row>
    <row r="65" spans="1:63" ht="168" customHeight="1" x14ac:dyDescent="0.25">
      <c r="A65" s="540"/>
      <c r="B65" s="58" t="s">
        <v>605</v>
      </c>
      <c r="C65" s="59" t="s">
        <v>614</v>
      </c>
      <c r="D65" s="59" t="s">
        <v>622</v>
      </c>
      <c r="E65" s="72" t="s">
        <v>623</v>
      </c>
      <c r="F65" s="59" t="s">
        <v>132</v>
      </c>
      <c r="G65" s="81">
        <v>1</v>
      </c>
      <c r="H65" s="68" t="s">
        <v>624</v>
      </c>
      <c r="I65" s="60" t="s">
        <v>172</v>
      </c>
      <c r="J65" s="60" t="s">
        <v>625</v>
      </c>
      <c r="K65" s="68" t="s">
        <v>111</v>
      </c>
      <c r="L65" s="68" t="s">
        <v>626</v>
      </c>
      <c r="M65" s="59" t="s">
        <v>94</v>
      </c>
      <c r="N65" s="449">
        <v>44949</v>
      </c>
      <c r="O65" s="450">
        <v>45275</v>
      </c>
      <c r="P65" s="401" t="s">
        <v>407</v>
      </c>
      <c r="Q65" s="413"/>
      <c r="R65" s="414"/>
      <c r="S65" s="413"/>
      <c r="T65" s="414"/>
      <c r="U65" s="413"/>
      <c r="V65" s="414">
        <v>0.5</v>
      </c>
      <c r="W65" s="413"/>
      <c r="X65" s="414"/>
      <c r="Y65" s="413"/>
      <c r="Z65" s="414"/>
      <c r="AA65" s="413"/>
      <c r="AB65" s="415">
        <v>1</v>
      </c>
      <c r="AC65" s="114" t="s">
        <v>415</v>
      </c>
      <c r="AD65" s="61" t="s">
        <v>620</v>
      </c>
      <c r="AE65" s="62" t="s">
        <v>621</v>
      </c>
      <c r="AF65" s="62" t="s">
        <v>102</v>
      </c>
      <c r="AG65" s="62" t="s">
        <v>102</v>
      </c>
      <c r="AH65" s="357">
        <v>8133553</v>
      </c>
      <c r="AI65" s="357">
        <v>480000000</v>
      </c>
      <c r="AJ65" s="281">
        <v>0</v>
      </c>
      <c r="AK65" s="257" t="s">
        <v>101</v>
      </c>
      <c r="AL65" s="257" t="s">
        <v>101</v>
      </c>
      <c r="AM65" s="228" t="str">
        <f t="shared" si="5"/>
        <v>No reporta avance para el período</v>
      </c>
      <c r="AN65" s="229" t="str">
        <f t="shared" si="0"/>
        <v>No Aplica</v>
      </c>
      <c r="AO65" s="273">
        <f>+IFERROR(SUM($AJ65,$AX65,#REF!),0)</f>
        <v>0</v>
      </c>
      <c r="AP65" s="230"/>
      <c r="AQ65" s="237">
        <v>0</v>
      </c>
      <c r="AR65" s="233">
        <v>0</v>
      </c>
      <c r="AS65" s="289">
        <v>399763509</v>
      </c>
      <c r="AT65" s="233">
        <v>0</v>
      </c>
      <c r="AU65" s="233">
        <v>0</v>
      </c>
      <c r="AV65" s="946"/>
      <c r="AW65" s="281">
        <v>0.5</v>
      </c>
      <c r="AX65" s="258" t="s">
        <v>627</v>
      </c>
      <c r="AY65" s="258" t="s">
        <v>628</v>
      </c>
      <c r="AZ65" s="174">
        <f t="shared" si="8"/>
        <v>1</v>
      </c>
      <c r="BA65" s="167" t="str">
        <f t="shared" si="1"/>
        <v>Satisfactorio</v>
      </c>
      <c r="BB65" s="176">
        <f>+IFERROR(SUM($AJ65,$AW65,#REF!,$BS65,$CF65,$CS65),0)</f>
        <v>0</v>
      </c>
      <c r="BC65" s="257" t="s">
        <v>101</v>
      </c>
      <c r="BD65" s="398">
        <v>8133553</v>
      </c>
      <c r="BE65" s="398">
        <v>4066777</v>
      </c>
      <c r="BF65" s="398">
        <v>399763509</v>
      </c>
      <c r="BG65" s="398">
        <v>78204784</v>
      </c>
      <c r="BH65" s="447">
        <v>0</v>
      </c>
      <c r="BJ65" s="977" t="s">
        <v>106</v>
      </c>
      <c r="BK65" s="978" t="s">
        <v>629</v>
      </c>
    </row>
    <row r="66" spans="1:63" ht="134.25" customHeight="1" x14ac:dyDescent="0.25">
      <c r="A66" s="540"/>
      <c r="B66" s="58" t="s">
        <v>605</v>
      </c>
      <c r="C66" s="59" t="s">
        <v>630</v>
      </c>
      <c r="D66" s="59" t="s">
        <v>631</v>
      </c>
      <c r="E66" s="72" t="s">
        <v>632</v>
      </c>
      <c r="F66" s="59" t="s">
        <v>132</v>
      </c>
      <c r="G66" s="81">
        <v>1</v>
      </c>
      <c r="H66" s="68" t="s">
        <v>633</v>
      </c>
      <c r="I66" s="60" t="s">
        <v>172</v>
      </c>
      <c r="J66" s="60" t="s">
        <v>634</v>
      </c>
      <c r="K66" s="68" t="s">
        <v>111</v>
      </c>
      <c r="L66" s="68" t="s">
        <v>635</v>
      </c>
      <c r="M66" s="59" t="s">
        <v>94</v>
      </c>
      <c r="N66" s="449">
        <v>45000</v>
      </c>
      <c r="O66" s="450">
        <v>45275</v>
      </c>
      <c r="P66" s="401" t="s">
        <v>137</v>
      </c>
      <c r="Q66" s="413"/>
      <c r="R66" s="414"/>
      <c r="S66" s="413">
        <v>7.0000000000000007E-2</v>
      </c>
      <c r="T66" s="414"/>
      <c r="U66" s="413"/>
      <c r="V66" s="414">
        <v>0.39</v>
      </c>
      <c r="W66" s="413"/>
      <c r="X66" s="414"/>
      <c r="Y66" s="413">
        <v>0.72</v>
      </c>
      <c r="Z66" s="414"/>
      <c r="AA66" s="413"/>
      <c r="AB66" s="415">
        <v>1</v>
      </c>
      <c r="AC66" s="114" t="s">
        <v>610</v>
      </c>
      <c r="AD66" s="61" t="s">
        <v>97</v>
      </c>
      <c r="AE66" s="62" t="s">
        <v>566</v>
      </c>
      <c r="AF66" s="62" t="s">
        <v>102</v>
      </c>
      <c r="AG66" s="62" t="s">
        <v>102</v>
      </c>
      <c r="AH66" s="357">
        <v>10148642</v>
      </c>
      <c r="AI66" s="357">
        <v>800000000</v>
      </c>
      <c r="AJ66" s="281">
        <v>7.0000000000000007E-2</v>
      </c>
      <c r="AK66" s="258" t="s">
        <v>636</v>
      </c>
      <c r="AL66" s="258" t="s">
        <v>637</v>
      </c>
      <c r="AM66" s="271">
        <f t="shared" si="5"/>
        <v>1</v>
      </c>
      <c r="AN66" s="229" t="str">
        <f t="shared" si="0"/>
        <v>Satisfactorio</v>
      </c>
      <c r="AO66" s="273">
        <f>+IFERROR(SUM($AJ66,$AX66,#REF!),0)</f>
        <v>0</v>
      </c>
      <c r="AP66" s="238"/>
      <c r="AQ66" s="237">
        <v>10148642</v>
      </c>
      <c r="AR66" s="233">
        <v>2537161</v>
      </c>
      <c r="AS66" s="294">
        <v>800000000</v>
      </c>
      <c r="AT66" s="295">
        <v>118275642</v>
      </c>
      <c r="AU66" s="295">
        <v>18968975</v>
      </c>
      <c r="AV66" s="946"/>
      <c r="AW66" s="281">
        <v>0.39</v>
      </c>
      <c r="AX66" s="260" t="s">
        <v>638</v>
      </c>
      <c r="AY66" s="253" t="s">
        <v>639</v>
      </c>
      <c r="AZ66" s="174">
        <f t="shared" si="8"/>
        <v>1</v>
      </c>
      <c r="BA66" s="167" t="str">
        <f t="shared" si="1"/>
        <v>Satisfactorio</v>
      </c>
      <c r="BB66" s="176">
        <f>+IFERROR(SUM($AJ66,$AW66,#REF!,$BS66,$CF66,$CS66),0)</f>
        <v>0</v>
      </c>
      <c r="BC66" s="257" t="s">
        <v>101</v>
      </c>
      <c r="BD66" s="398">
        <v>10148642</v>
      </c>
      <c r="BE66" s="398">
        <v>5074321</v>
      </c>
      <c r="BF66" s="398">
        <v>800000000</v>
      </c>
      <c r="BG66" s="398">
        <v>402032778.99000001</v>
      </c>
      <c r="BH66" s="398">
        <v>51356443</v>
      </c>
      <c r="BJ66" s="977" t="s">
        <v>106</v>
      </c>
      <c r="BK66" s="978" t="s">
        <v>640</v>
      </c>
    </row>
    <row r="67" spans="1:63" ht="184.5" customHeight="1" x14ac:dyDescent="0.25">
      <c r="A67" s="540"/>
      <c r="B67" s="5" t="s">
        <v>641</v>
      </c>
      <c r="C67" s="7" t="s">
        <v>129</v>
      </c>
      <c r="D67" s="7" t="s">
        <v>235</v>
      </c>
      <c r="E67" s="72" t="s">
        <v>642</v>
      </c>
      <c r="F67" s="7" t="s">
        <v>132</v>
      </c>
      <c r="G67" s="73">
        <v>1</v>
      </c>
      <c r="H67" s="6" t="s">
        <v>643</v>
      </c>
      <c r="I67" s="6" t="s">
        <v>172</v>
      </c>
      <c r="J67" s="6" t="s">
        <v>644</v>
      </c>
      <c r="K67" s="6" t="s">
        <v>111</v>
      </c>
      <c r="L67" s="6" t="s">
        <v>645</v>
      </c>
      <c r="M67" s="7" t="s">
        <v>94</v>
      </c>
      <c r="N67" s="380">
        <v>44958</v>
      </c>
      <c r="O67" s="417">
        <v>45260</v>
      </c>
      <c r="P67" s="418" t="s">
        <v>137</v>
      </c>
      <c r="Q67" s="413"/>
      <c r="R67" s="421"/>
      <c r="S67" s="413">
        <v>0.2</v>
      </c>
      <c r="T67" s="421"/>
      <c r="U67" s="413"/>
      <c r="V67" s="421">
        <v>0.5</v>
      </c>
      <c r="W67" s="413"/>
      <c r="X67" s="421"/>
      <c r="Y67" s="413">
        <v>0.8</v>
      </c>
      <c r="Z67" s="421"/>
      <c r="AA67" s="413"/>
      <c r="AB67" s="422">
        <v>1</v>
      </c>
      <c r="AC67" s="115" t="s">
        <v>313</v>
      </c>
      <c r="AD67" s="9" t="s">
        <v>646</v>
      </c>
      <c r="AE67" s="25" t="s">
        <v>600</v>
      </c>
      <c r="AF67" s="507" t="s">
        <v>102</v>
      </c>
      <c r="AG67" s="25" t="s">
        <v>102</v>
      </c>
      <c r="AH67" s="358">
        <v>179289446</v>
      </c>
      <c r="AI67" s="850">
        <v>448961459</v>
      </c>
      <c r="AJ67" s="281">
        <v>0.2</v>
      </c>
      <c r="AK67" s="258" t="s">
        <v>647</v>
      </c>
      <c r="AL67" s="257" t="s">
        <v>648</v>
      </c>
      <c r="AM67" s="271">
        <f t="shared" si="5"/>
        <v>1</v>
      </c>
      <c r="AN67" s="229" t="str">
        <f t="shared" si="0"/>
        <v>Satisfactorio</v>
      </c>
      <c r="AO67" s="273">
        <f>+IFERROR(SUM($AJ67,$AX67,#REF!),0)</f>
        <v>0</v>
      </c>
      <c r="AP67" s="212"/>
      <c r="AQ67" s="298">
        <v>179289446</v>
      </c>
      <c r="AR67" s="296">
        <v>35857889</v>
      </c>
      <c r="AS67" s="851">
        <v>446207323</v>
      </c>
      <c r="AT67" s="852">
        <v>446207323</v>
      </c>
      <c r="AU67" s="852">
        <v>73756608</v>
      </c>
      <c r="AV67" s="946"/>
      <c r="AW67" s="267">
        <v>0.5</v>
      </c>
      <c r="AX67" s="452" t="s">
        <v>649</v>
      </c>
      <c r="AY67" s="452" t="s">
        <v>650</v>
      </c>
      <c r="AZ67" s="174">
        <f t="shared" si="8"/>
        <v>1</v>
      </c>
      <c r="BA67" s="167" t="str">
        <f t="shared" si="1"/>
        <v>Satisfactorio</v>
      </c>
      <c r="BB67" s="176">
        <f>+IFERROR(SUM($AJ67,$AW67,#REF!,$BS67,$CF67,$CS67),0)</f>
        <v>0</v>
      </c>
      <c r="BC67" s="257" t="s">
        <v>101</v>
      </c>
      <c r="BD67" s="453" t="s">
        <v>651</v>
      </c>
      <c r="BE67" s="454" t="s">
        <v>652</v>
      </c>
      <c r="BF67" s="857">
        <v>456295323</v>
      </c>
      <c r="BG67" s="857">
        <v>456295323</v>
      </c>
      <c r="BH67" s="679">
        <v>229873040</v>
      </c>
      <c r="BJ67" s="977" t="s">
        <v>106</v>
      </c>
      <c r="BK67" s="978" t="s">
        <v>653</v>
      </c>
    </row>
    <row r="68" spans="1:63" ht="191.25" customHeight="1" x14ac:dyDescent="0.25">
      <c r="A68" s="540"/>
      <c r="B68" s="5" t="s">
        <v>641</v>
      </c>
      <c r="C68" s="7" t="s">
        <v>129</v>
      </c>
      <c r="D68" s="7" t="s">
        <v>235</v>
      </c>
      <c r="E68" s="72" t="s">
        <v>654</v>
      </c>
      <c r="F68" s="7" t="s">
        <v>132</v>
      </c>
      <c r="G68" s="73">
        <v>1</v>
      </c>
      <c r="H68" s="6" t="s">
        <v>655</v>
      </c>
      <c r="I68" s="6" t="s">
        <v>172</v>
      </c>
      <c r="J68" s="6" t="s">
        <v>656</v>
      </c>
      <c r="K68" s="6" t="s">
        <v>111</v>
      </c>
      <c r="L68" s="6" t="s">
        <v>657</v>
      </c>
      <c r="M68" s="7" t="s">
        <v>94</v>
      </c>
      <c r="N68" s="380">
        <v>44942</v>
      </c>
      <c r="O68" s="417">
        <v>45275</v>
      </c>
      <c r="P68" s="418" t="s">
        <v>137</v>
      </c>
      <c r="Q68" s="413"/>
      <c r="R68" s="421"/>
      <c r="S68" s="413">
        <v>0.22</v>
      </c>
      <c r="T68" s="421"/>
      <c r="U68" s="413"/>
      <c r="V68" s="421">
        <v>0.49</v>
      </c>
      <c r="W68" s="413"/>
      <c r="X68" s="421"/>
      <c r="Y68" s="413">
        <v>0.76</v>
      </c>
      <c r="Z68" s="421"/>
      <c r="AA68" s="413"/>
      <c r="AB68" s="422">
        <v>1</v>
      </c>
      <c r="AC68" s="115" t="s">
        <v>313</v>
      </c>
      <c r="AD68" s="9" t="s">
        <v>658</v>
      </c>
      <c r="AE68" s="25" t="s">
        <v>600</v>
      </c>
      <c r="AF68" s="507" t="s">
        <v>102</v>
      </c>
      <c r="AG68" s="25" t="s">
        <v>102</v>
      </c>
      <c r="AH68" s="358">
        <v>87915362</v>
      </c>
      <c r="AI68" s="695"/>
      <c r="AJ68" s="281">
        <v>0.22</v>
      </c>
      <c r="AK68" s="258" t="s">
        <v>659</v>
      </c>
      <c r="AL68" s="258" t="s">
        <v>660</v>
      </c>
      <c r="AM68" s="271">
        <f t="shared" si="5"/>
        <v>1</v>
      </c>
      <c r="AN68" s="229" t="str">
        <f t="shared" si="0"/>
        <v>Satisfactorio</v>
      </c>
      <c r="AO68" s="273">
        <f>+IFERROR(SUM($AJ68,$AX68,#REF!),0)</f>
        <v>0</v>
      </c>
      <c r="AP68" s="217"/>
      <c r="AQ68" s="222">
        <v>87915362</v>
      </c>
      <c r="AR68" s="296">
        <v>19980764</v>
      </c>
      <c r="AS68" s="851"/>
      <c r="AT68" s="852"/>
      <c r="AU68" s="852"/>
      <c r="AV68" s="946"/>
      <c r="AW68" s="445">
        <v>0.49</v>
      </c>
      <c r="AX68" s="455" t="s">
        <v>661</v>
      </c>
      <c r="AY68" s="455" t="s">
        <v>662</v>
      </c>
      <c r="AZ68" s="174">
        <f t="shared" si="8"/>
        <v>1</v>
      </c>
      <c r="BA68" s="167" t="str">
        <f t="shared" si="1"/>
        <v>Satisfactorio</v>
      </c>
      <c r="BB68" s="176">
        <f>+IFERROR(SUM($AJ68,$AW68,#REF!,$BS68,$CF68,$CS68),0)</f>
        <v>0</v>
      </c>
      <c r="BC68" s="257" t="s">
        <v>101</v>
      </c>
      <c r="BD68" s="456" t="s">
        <v>663</v>
      </c>
      <c r="BE68" s="430" t="s">
        <v>664</v>
      </c>
      <c r="BF68" s="858"/>
      <c r="BG68" s="858"/>
      <c r="BH68" s="681"/>
      <c r="BJ68" s="977" t="s">
        <v>106</v>
      </c>
      <c r="BK68" s="978" t="s">
        <v>665</v>
      </c>
    </row>
    <row r="69" spans="1:63" ht="201" customHeight="1" x14ac:dyDescent="0.25">
      <c r="A69" s="540"/>
      <c r="B69" s="58" t="s">
        <v>666</v>
      </c>
      <c r="C69" s="59" t="s">
        <v>129</v>
      </c>
      <c r="D69" s="59" t="s">
        <v>235</v>
      </c>
      <c r="E69" s="72" t="s">
        <v>667</v>
      </c>
      <c r="F69" s="59" t="s">
        <v>132</v>
      </c>
      <c r="G69" s="81">
        <v>1</v>
      </c>
      <c r="H69" s="68" t="s">
        <v>668</v>
      </c>
      <c r="I69" s="60" t="s">
        <v>134</v>
      </c>
      <c r="J69" s="60" t="s">
        <v>669</v>
      </c>
      <c r="K69" s="60" t="s">
        <v>111</v>
      </c>
      <c r="L69" s="60" t="s">
        <v>670</v>
      </c>
      <c r="M69" s="59" t="s">
        <v>94</v>
      </c>
      <c r="N69" s="449">
        <v>44958</v>
      </c>
      <c r="O69" s="450">
        <v>45289</v>
      </c>
      <c r="P69" s="401" t="s">
        <v>137</v>
      </c>
      <c r="Q69" s="413"/>
      <c r="R69" s="414"/>
      <c r="S69" s="413">
        <v>0.25</v>
      </c>
      <c r="T69" s="414"/>
      <c r="U69" s="413"/>
      <c r="V69" s="414">
        <v>0.5</v>
      </c>
      <c r="W69" s="413"/>
      <c r="X69" s="414"/>
      <c r="Y69" s="413">
        <v>0.75</v>
      </c>
      <c r="Z69" s="414"/>
      <c r="AA69" s="413"/>
      <c r="AB69" s="415">
        <v>1</v>
      </c>
      <c r="AC69" s="114" t="s">
        <v>671</v>
      </c>
      <c r="AD69" s="61" t="s">
        <v>97</v>
      </c>
      <c r="AE69" s="62" t="s">
        <v>672</v>
      </c>
      <c r="AF69" s="62" t="s">
        <v>102</v>
      </c>
      <c r="AG69" s="62" t="s">
        <v>102</v>
      </c>
      <c r="AH69" s="357">
        <v>631810000</v>
      </c>
      <c r="AI69" s="796">
        <v>759000000</v>
      </c>
      <c r="AJ69" s="281">
        <v>0.25</v>
      </c>
      <c r="AK69" s="258" t="s">
        <v>673</v>
      </c>
      <c r="AL69" s="258" t="s">
        <v>674</v>
      </c>
      <c r="AM69" s="271">
        <f t="shared" si="5"/>
        <v>1</v>
      </c>
      <c r="AN69" s="229" t="str">
        <f t="shared" si="0"/>
        <v>Satisfactorio</v>
      </c>
      <c r="AO69" s="273">
        <f>+IFERROR(SUM($AJ69,$AX69,#REF!),0)</f>
        <v>0</v>
      </c>
      <c r="AP69" s="230"/>
      <c r="AQ69" s="237">
        <v>0</v>
      </c>
      <c r="AR69" s="233">
        <v>157952500</v>
      </c>
      <c r="AS69" s="859">
        <v>759000000</v>
      </c>
      <c r="AT69" s="859">
        <v>759000000</v>
      </c>
      <c r="AU69" s="852">
        <v>137850000</v>
      </c>
      <c r="AV69" s="946"/>
      <c r="AW69" s="281">
        <v>0.5</v>
      </c>
      <c r="AX69" s="258" t="s">
        <v>675</v>
      </c>
      <c r="AY69" s="258" t="s">
        <v>676</v>
      </c>
      <c r="AZ69" s="174">
        <f t="shared" si="8"/>
        <v>1</v>
      </c>
      <c r="BA69" s="167" t="str">
        <f t="shared" si="1"/>
        <v>Satisfactorio</v>
      </c>
      <c r="BB69" s="176">
        <f>+IFERROR(SUM($AJ69,$AW69,#REF!,$BS69,$CF69,$CS69),0)</f>
        <v>0</v>
      </c>
      <c r="BC69" s="257" t="s">
        <v>101</v>
      </c>
      <c r="BD69" s="304">
        <v>631810000</v>
      </c>
      <c r="BE69" s="398">
        <v>315905000</v>
      </c>
      <c r="BF69" s="857">
        <v>759000000</v>
      </c>
      <c r="BG69" s="857">
        <v>759000000</v>
      </c>
      <c r="BH69" s="679">
        <v>348750000</v>
      </c>
      <c r="BJ69" s="977" t="s">
        <v>106</v>
      </c>
      <c r="BK69" s="978" t="s">
        <v>677</v>
      </c>
    </row>
    <row r="70" spans="1:63" ht="147.75" customHeight="1" x14ac:dyDescent="0.25">
      <c r="A70" s="540"/>
      <c r="B70" s="58" t="s">
        <v>666</v>
      </c>
      <c r="C70" s="59" t="s">
        <v>129</v>
      </c>
      <c r="D70" s="59" t="s">
        <v>235</v>
      </c>
      <c r="E70" s="72" t="s">
        <v>678</v>
      </c>
      <c r="F70" s="59" t="s">
        <v>132</v>
      </c>
      <c r="G70" s="80">
        <v>3</v>
      </c>
      <c r="H70" s="68" t="s">
        <v>679</v>
      </c>
      <c r="I70" s="60" t="s">
        <v>90</v>
      </c>
      <c r="J70" s="60" t="s">
        <v>680</v>
      </c>
      <c r="K70" s="60" t="s">
        <v>92</v>
      </c>
      <c r="L70" s="60" t="s">
        <v>681</v>
      </c>
      <c r="M70" s="59" t="s">
        <v>94</v>
      </c>
      <c r="N70" s="449">
        <v>44928</v>
      </c>
      <c r="O70" s="450">
        <v>45016</v>
      </c>
      <c r="P70" s="401" t="s">
        <v>137</v>
      </c>
      <c r="Q70" s="402">
        <v>1</v>
      </c>
      <c r="R70" s="403"/>
      <c r="S70" s="402">
        <v>2</v>
      </c>
      <c r="T70" s="403"/>
      <c r="U70" s="413"/>
      <c r="V70" s="403"/>
      <c r="W70" s="413"/>
      <c r="X70" s="403"/>
      <c r="Y70" s="413"/>
      <c r="Z70" s="403"/>
      <c r="AA70" s="413"/>
      <c r="AB70" s="404"/>
      <c r="AC70" s="114" t="s">
        <v>671</v>
      </c>
      <c r="AD70" s="61" t="s">
        <v>97</v>
      </c>
      <c r="AE70" s="62" t="s">
        <v>672</v>
      </c>
      <c r="AF70" s="62" t="s">
        <v>102</v>
      </c>
      <c r="AG70" s="62" t="s">
        <v>102</v>
      </c>
      <c r="AH70" s="357">
        <v>118190000</v>
      </c>
      <c r="AI70" s="798"/>
      <c r="AJ70" s="166">
        <v>1</v>
      </c>
      <c r="AK70" s="179" t="s">
        <v>682</v>
      </c>
      <c r="AL70" s="179" t="s">
        <v>683</v>
      </c>
      <c r="AM70" s="174">
        <f t="shared" ref="AM70" si="9">IFERROR(AJ70/Q70,"No reporta avance para el período")</f>
        <v>1</v>
      </c>
      <c r="AN70" s="167" t="str">
        <f t="shared" si="0"/>
        <v>Satisfactorio</v>
      </c>
      <c r="AO70" s="175">
        <f t="shared" ref="AO70" si="10">+IFERROR(SUM($AJ70),0)</f>
        <v>1</v>
      </c>
      <c r="AP70" s="166"/>
      <c r="AQ70" s="168" t="s">
        <v>684</v>
      </c>
      <c r="AR70" s="180">
        <v>39397000</v>
      </c>
      <c r="AS70" s="860"/>
      <c r="AT70" s="860"/>
      <c r="AU70" s="852"/>
      <c r="AV70" s="946"/>
      <c r="AW70" s="198">
        <v>2</v>
      </c>
      <c r="AX70" s="258" t="s">
        <v>685</v>
      </c>
      <c r="AY70" s="258" t="s">
        <v>686</v>
      </c>
      <c r="AZ70" s="174">
        <f>IFERROR(AW70/S70,"No reporta avance para el período")</f>
        <v>1</v>
      </c>
      <c r="BA70" s="167" t="str">
        <f t="shared" si="1"/>
        <v>Satisfactorio</v>
      </c>
      <c r="BB70" s="175">
        <f>+IFERROR(SUM($AJ70,$AW70,#REF!,$BS70,$CF70,$CS70),0)</f>
        <v>0</v>
      </c>
      <c r="BC70" s="257" t="s">
        <v>101</v>
      </c>
      <c r="BD70" s="304">
        <v>118190000</v>
      </c>
      <c r="BE70" s="398">
        <v>0</v>
      </c>
      <c r="BF70" s="858"/>
      <c r="BG70" s="858"/>
      <c r="BH70" s="681"/>
      <c r="BJ70" s="977" t="s">
        <v>106</v>
      </c>
      <c r="BK70" s="978" t="s">
        <v>687</v>
      </c>
    </row>
    <row r="71" spans="1:63" ht="108.75" customHeight="1" x14ac:dyDescent="0.25">
      <c r="A71" s="540"/>
      <c r="B71" s="5" t="s">
        <v>688</v>
      </c>
      <c r="C71" s="7" t="s">
        <v>129</v>
      </c>
      <c r="D71" s="7" t="s">
        <v>235</v>
      </c>
      <c r="E71" s="72" t="s">
        <v>689</v>
      </c>
      <c r="F71" s="7" t="s">
        <v>132</v>
      </c>
      <c r="G71" s="81">
        <v>1</v>
      </c>
      <c r="H71" s="94" t="s">
        <v>690</v>
      </c>
      <c r="I71" s="6" t="s">
        <v>172</v>
      </c>
      <c r="J71" s="6" t="s">
        <v>691</v>
      </c>
      <c r="K71" s="94" t="s">
        <v>111</v>
      </c>
      <c r="L71" s="94" t="s">
        <v>692</v>
      </c>
      <c r="M71" s="7" t="s">
        <v>94</v>
      </c>
      <c r="N71" s="457">
        <v>44941</v>
      </c>
      <c r="O71" s="458">
        <v>45289</v>
      </c>
      <c r="P71" s="418" t="s">
        <v>137</v>
      </c>
      <c r="Q71" s="413"/>
      <c r="R71" s="421"/>
      <c r="S71" s="413">
        <v>0.22</v>
      </c>
      <c r="T71" s="421"/>
      <c r="U71" s="413"/>
      <c r="V71" s="421">
        <v>0.48</v>
      </c>
      <c r="W71" s="413"/>
      <c r="X71" s="421"/>
      <c r="Y71" s="413">
        <v>0.74</v>
      </c>
      <c r="Z71" s="421"/>
      <c r="AA71" s="413"/>
      <c r="AB71" s="422">
        <v>1</v>
      </c>
      <c r="AC71" s="115" t="s">
        <v>561</v>
      </c>
      <c r="AD71" s="9" t="s">
        <v>97</v>
      </c>
      <c r="AE71" s="25" t="s">
        <v>566</v>
      </c>
      <c r="AF71" s="507" t="s">
        <v>102</v>
      </c>
      <c r="AG71" s="25" t="s">
        <v>102</v>
      </c>
      <c r="AH71" s="358">
        <v>4922663</v>
      </c>
      <c r="AI71" s="850">
        <v>282763583</v>
      </c>
      <c r="AJ71" s="281">
        <v>0.22</v>
      </c>
      <c r="AK71" s="259" t="s">
        <v>693</v>
      </c>
      <c r="AL71" s="259" t="s">
        <v>694</v>
      </c>
      <c r="AM71" s="271">
        <f t="shared" si="5"/>
        <v>1</v>
      </c>
      <c r="AN71" s="229" t="str">
        <f t="shared" si="0"/>
        <v>Satisfactorio</v>
      </c>
      <c r="AO71" s="273">
        <f t="shared" ref="AO71:AO98" si="11">+IFERROR(SUM($AJ71,$AW71,$BI71),0)</f>
        <v>0.7</v>
      </c>
      <c r="AP71" s="238"/>
      <c r="AQ71" s="299">
        <v>28750000</v>
      </c>
      <c r="AR71" s="297">
        <v>7187500</v>
      </c>
      <c r="AS71" s="851">
        <v>272516983</v>
      </c>
      <c r="AT71" s="852">
        <v>272516983</v>
      </c>
      <c r="AU71" s="852">
        <v>45452058</v>
      </c>
      <c r="AV71" s="946"/>
      <c r="AW71" s="170">
        <v>0.48</v>
      </c>
      <c r="AX71" s="548" t="s">
        <v>695</v>
      </c>
      <c r="AY71" s="549" t="s">
        <v>696</v>
      </c>
      <c r="AZ71" s="174" t="str">
        <f>IFERROR(AW71/#REF!,"No reporta avance para el período")</f>
        <v>No reporta avance para el período</v>
      </c>
      <c r="BA71" s="167" t="str">
        <f>IF(ISTEXT(AZ71),"No Aplica",IF(AZ71&lt;=60%,"Bajo",IF(AZ71&gt;=95%,"Satisfactorio",IF(AZ71&gt;60%,"Medio",IF(AZ71&lt;95%,"Medio",0)))))</f>
        <v>No Aplica</v>
      </c>
      <c r="BB71" s="176">
        <f>+IFERROR(SUM($AJ71,$AV71,$BH71,$BQ71,$CD71,$CP71),0)</f>
        <v>123027645.22</v>
      </c>
      <c r="BC71" s="257" t="s">
        <v>101</v>
      </c>
      <c r="BD71" s="168" t="s">
        <v>697</v>
      </c>
      <c r="BE71" s="168" t="s">
        <v>698</v>
      </c>
      <c r="BF71" s="853">
        <v>272516983</v>
      </c>
      <c r="BG71" s="664">
        <v>272516983</v>
      </c>
      <c r="BH71" s="664">
        <v>123027645</v>
      </c>
      <c r="BJ71" s="977" t="s">
        <v>106</v>
      </c>
      <c r="BK71" s="978" t="s">
        <v>699</v>
      </c>
    </row>
    <row r="72" spans="1:63" ht="108.75" customHeight="1" x14ac:dyDescent="0.25">
      <c r="A72" s="540"/>
      <c r="B72" s="5" t="s">
        <v>688</v>
      </c>
      <c r="C72" s="7" t="s">
        <v>129</v>
      </c>
      <c r="D72" s="7" t="s">
        <v>235</v>
      </c>
      <c r="E72" s="72" t="s">
        <v>700</v>
      </c>
      <c r="F72" s="7" t="s">
        <v>132</v>
      </c>
      <c r="G72" s="81">
        <v>1</v>
      </c>
      <c r="H72" s="94" t="s">
        <v>701</v>
      </c>
      <c r="I72" s="6" t="s">
        <v>134</v>
      </c>
      <c r="J72" s="6" t="s">
        <v>691</v>
      </c>
      <c r="K72" s="94" t="s">
        <v>111</v>
      </c>
      <c r="L72" s="94" t="s">
        <v>702</v>
      </c>
      <c r="M72" s="7" t="s">
        <v>94</v>
      </c>
      <c r="N72" s="457">
        <v>44941</v>
      </c>
      <c r="O72" s="458">
        <v>45289</v>
      </c>
      <c r="P72" s="418" t="s">
        <v>137</v>
      </c>
      <c r="Q72" s="413"/>
      <c r="R72" s="421"/>
      <c r="S72" s="413">
        <v>0.22</v>
      </c>
      <c r="T72" s="421"/>
      <c r="U72" s="413"/>
      <c r="V72" s="421">
        <v>0.48</v>
      </c>
      <c r="W72" s="413"/>
      <c r="X72" s="421"/>
      <c r="Y72" s="413">
        <v>0.74</v>
      </c>
      <c r="Z72" s="421"/>
      <c r="AA72" s="413"/>
      <c r="AB72" s="422">
        <v>1</v>
      </c>
      <c r="AC72" s="115" t="s">
        <v>561</v>
      </c>
      <c r="AD72" s="9" t="s">
        <v>97</v>
      </c>
      <c r="AE72" s="25" t="s">
        <v>566</v>
      </c>
      <c r="AF72" s="507" t="s">
        <v>102</v>
      </c>
      <c r="AG72" s="25" t="s">
        <v>102</v>
      </c>
      <c r="AH72" s="358">
        <v>1489672</v>
      </c>
      <c r="AI72" s="694"/>
      <c r="AJ72" s="281">
        <v>0.22</v>
      </c>
      <c r="AK72" s="259" t="s">
        <v>703</v>
      </c>
      <c r="AL72" s="258" t="s">
        <v>704</v>
      </c>
      <c r="AM72" s="271">
        <f t="shared" si="5"/>
        <v>1</v>
      </c>
      <c r="AN72" s="229" t="str">
        <f t="shared" si="0"/>
        <v>Satisfactorio</v>
      </c>
      <c r="AO72" s="273">
        <f t="shared" si="11"/>
        <v>0.7</v>
      </c>
      <c r="AP72" s="238"/>
      <c r="AQ72" s="299">
        <v>28750000</v>
      </c>
      <c r="AR72" s="297">
        <v>7187500</v>
      </c>
      <c r="AS72" s="851"/>
      <c r="AT72" s="852"/>
      <c r="AU72" s="852"/>
      <c r="AV72" s="946"/>
      <c r="AW72" s="170">
        <v>0.48</v>
      </c>
      <c r="AX72" s="548" t="s">
        <v>705</v>
      </c>
      <c r="AY72" s="549" t="s">
        <v>706</v>
      </c>
      <c r="AZ72" s="174" t="str">
        <f>IFERROR(AW72/#REF!,"No reporta avance para el período")</f>
        <v>No reporta avance para el período</v>
      </c>
      <c r="BA72" s="167" t="str">
        <f>IF(ISTEXT(AZ72),"No Aplica",IF(AZ72&lt;=60%,"Bajo",IF(AZ72&gt;=95%,"Satisfactorio",IF(AZ72&gt;60%,"Medio",IF(AZ72&lt;95%,"Medio",0)))))</f>
        <v>No Aplica</v>
      </c>
      <c r="BB72" s="176">
        <f>+IFERROR(SUM($AJ72,$AV72,$BH72,$BQ72,$CD72,$CP72),0)</f>
        <v>0.22</v>
      </c>
      <c r="BC72" s="257" t="s">
        <v>101</v>
      </c>
      <c r="BD72" s="168" t="s">
        <v>697</v>
      </c>
      <c r="BE72" s="168" t="s">
        <v>698</v>
      </c>
      <c r="BF72" s="854"/>
      <c r="BG72" s="856"/>
      <c r="BH72" s="856"/>
      <c r="BJ72" s="977" t="s">
        <v>106</v>
      </c>
      <c r="BK72" s="978" t="s">
        <v>707</v>
      </c>
    </row>
    <row r="73" spans="1:63" ht="92.25" customHeight="1" x14ac:dyDescent="0.25">
      <c r="A73" s="540"/>
      <c r="B73" s="5" t="s">
        <v>688</v>
      </c>
      <c r="C73" s="7" t="s">
        <v>129</v>
      </c>
      <c r="D73" s="7" t="s">
        <v>235</v>
      </c>
      <c r="E73" s="72" t="s">
        <v>708</v>
      </c>
      <c r="F73" s="7" t="s">
        <v>132</v>
      </c>
      <c r="G73" s="80">
        <v>4</v>
      </c>
      <c r="H73" s="94" t="s">
        <v>709</v>
      </c>
      <c r="I73" s="6" t="s">
        <v>134</v>
      </c>
      <c r="J73" s="6" t="s">
        <v>710</v>
      </c>
      <c r="K73" s="94" t="s">
        <v>92</v>
      </c>
      <c r="L73" s="94" t="s">
        <v>711</v>
      </c>
      <c r="M73" s="7" t="s">
        <v>94</v>
      </c>
      <c r="N73" s="457">
        <v>44941</v>
      </c>
      <c r="O73" s="458">
        <v>45289</v>
      </c>
      <c r="P73" s="418" t="s">
        <v>137</v>
      </c>
      <c r="Q73" s="413"/>
      <c r="R73" s="421"/>
      <c r="S73" s="402">
        <v>1</v>
      </c>
      <c r="T73" s="459"/>
      <c r="U73" s="413"/>
      <c r="V73" s="459">
        <v>1</v>
      </c>
      <c r="W73" s="413"/>
      <c r="X73" s="459"/>
      <c r="Y73" s="402">
        <v>1</v>
      </c>
      <c r="Z73" s="459"/>
      <c r="AA73" s="413"/>
      <c r="AB73" s="460">
        <v>1</v>
      </c>
      <c r="AC73" s="115" t="s">
        <v>561</v>
      </c>
      <c r="AD73" s="9" t="s">
        <v>97</v>
      </c>
      <c r="AE73" s="25" t="s">
        <v>551</v>
      </c>
      <c r="AF73" s="507" t="s">
        <v>102</v>
      </c>
      <c r="AG73" s="25" t="s">
        <v>102</v>
      </c>
      <c r="AH73" s="358">
        <v>2738228</v>
      </c>
      <c r="AI73" s="694"/>
      <c r="AJ73" s="257">
        <v>1</v>
      </c>
      <c r="AK73" s="258" t="s">
        <v>712</v>
      </c>
      <c r="AL73" s="258" t="s">
        <v>713</v>
      </c>
      <c r="AM73" s="271">
        <f t="shared" si="5"/>
        <v>1</v>
      </c>
      <c r="AN73" s="229" t="str">
        <f t="shared" si="0"/>
        <v>Satisfactorio</v>
      </c>
      <c r="AO73" s="283">
        <f t="shared" si="11"/>
        <v>2</v>
      </c>
      <c r="AP73" s="238"/>
      <c r="AQ73" s="299">
        <v>11500000</v>
      </c>
      <c r="AR73" s="297">
        <v>2875000</v>
      </c>
      <c r="AS73" s="851"/>
      <c r="AT73" s="852"/>
      <c r="AU73" s="852"/>
      <c r="AV73" s="946"/>
      <c r="AW73" s="166">
        <v>1</v>
      </c>
      <c r="AX73" s="179" t="s">
        <v>714</v>
      </c>
      <c r="AY73" s="178" t="s">
        <v>715</v>
      </c>
      <c r="AZ73" s="174" t="str">
        <f>IFERROR(AW73/#REF!,"No reporta avance para el período")</f>
        <v>No reporta avance para el período</v>
      </c>
      <c r="BA73" s="167" t="str">
        <f>IF(ISTEXT(AZ73),"No Aplica",IF(AZ73&lt;=60%,"Bajo",IF(AZ73&gt;=95%,"Satisfactorio",IF(AZ73&gt;60%,"Medio",IF(AZ73&lt;95%,"Medio",0)))))</f>
        <v>No Aplica</v>
      </c>
      <c r="BB73" s="175">
        <f>+IFERROR(SUM($AJ73,$AV73,$BH73,AW73),0)</f>
        <v>2</v>
      </c>
      <c r="BC73" s="257" t="s">
        <v>101</v>
      </c>
      <c r="BD73" s="168" t="s">
        <v>716</v>
      </c>
      <c r="BE73" s="168" t="s">
        <v>717</v>
      </c>
      <c r="BF73" s="854"/>
      <c r="BG73" s="856"/>
      <c r="BH73" s="856"/>
      <c r="BJ73" s="977" t="s">
        <v>106</v>
      </c>
      <c r="BK73" s="978" t="s">
        <v>718</v>
      </c>
    </row>
    <row r="74" spans="1:63" ht="110.25" customHeight="1" x14ac:dyDescent="0.25">
      <c r="A74" s="540"/>
      <c r="B74" s="5" t="s">
        <v>688</v>
      </c>
      <c r="C74" s="7" t="s">
        <v>129</v>
      </c>
      <c r="D74" s="7" t="s">
        <v>235</v>
      </c>
      <c r="E74" s="72" t="s">
        <v>719</v>
      </c>
      <c r="F74" s="7" t="s">
        <v>132</v>
      </c>
      <c r="G74" s="81">
        <v>1</v>
      </c>
      <c r="H74" s="94" t="s">
        <v>720</v>
      </c>
      <c r="I74" s="6" t="s">
        <v>134</v>
      </c>
      <c r="J74" s="6" t="s">
        <v>691</v>
      </c>
      <c r="K74" s="94" t="s">
        <v>111</v>
      </c>
      <c r="L74" s="94" t="s">
        <v>721</v>
      </c>
      <c r="M74" s="7" t="s">
        <v>94</v>
      </c>
      <c r="N74" s="457">
        <v>44941</v>
      </c>
      <c r="O74" s="458">
        <v>45289</v>
      </c>
      <c r="P74" s="418" t="s">
        <v>137</v>
      </c>
      <c r="Q74" s="413"/>
      <c r="R74" s="421"/>
      <c r="S74" s="413">
        <v>0.22</v>
      </c>
      <c r="T74" s="421"/>
      <c r="U74" s="413"/>
      <c r="V74" s="421">
        <v>0.48</v>
      </c>
      <c r="W74" s="413"/>
      <c r="X74" s="421"/>
      <c r="Y74" s="413">
        <v>0.74</v>
      </c>
      <c r="Z74" s="421"/>
      <c r="AA74" s="413"/>
      <c r="AB74" s="422">
        <v>1</v>
      </c>
      <c r="AC74" s="115" t="s">
        <v>561</v>
      </c>
      <c r="AD74" s="9" t="s">
        <v>97</v>
      </c>
      <c r="AE74" s="25" t="s">
        <v>551</v>
      </c>
      <c r="AF74" s="507" t="s">
        <v>102</v>
      </c>
      <c r="AG74" s="25" t="s">
        <v>102</v>
      </c>
      <c r="AH74" s="358">
        <v>1781890</v>
      </c>
      <c r="AI74" s="694"/>
      <c r="AJ74" s="281">
        <v>0.22</v>
      </c>
      <c r="AK74" s="258" t="s">
        <v>722</v>
      </c>
      <c r="AL74" s="258" t="s">
        <v>723</v>
      </c>
      <c r="AM74" s="271">
        <f t="shared" si="5"/>
        <v>1</v>
      </c>
      <c r="AN74" s="229" t="str">
        <f t="shared" si="0"/>
        <v>Satisfactorio</v>
      </c>
      <c r="AO74" s="273">
        <f t="shared" si="11"/>
        <v>0.7</v>
      </c>
      <c r="AP74" s="238"/>
      <c r="AQ74" s="299">
        <v>57500000</v>
      </c>
      <c r="AR74" s="297">
        <v>14375000</v>
      </c>
      <c r="AS74" s="851"/>
      <c r="AT74" s="852"/>
      <c r="AU74" s="852"/>
      <c r="AV74" s="946"/>
      <c r="AW74" s="170">
        <v>0.48</v>
      </c>
      <c r="AX74" s="178" t="s">
        <v>724</v>
      </c>
      <c r="AY74" s="178" t="s">
        <v>725</v>
      </c>
      <c r="AZ74" s="174" t="str">
        <f>IFERROR(AW74/#REF!,"No reporta avance para el período")</f>
        <v>No reporta avance para el período</v>
      </c>
      <c r="BA74" s="167" t="str">
        <f>IF(ISTEXT(AZ74),"No Aplica",IF(AZ74&lt;=60%,"Bajo",IF(AZ74&gt;=95%,"Satisfactorio",IF(AZ74&gt;60%,"Medio",IF(AZ74&lt;95%,"Medio",0)))))</f>
        <v>No Aplica</v>
      </c>
      <c r="BB74" s="176">
        <f>+IFERROR(SUM($AJ74,$AV74,$BH74,$BQ74,$CD74,$CP74),0)</f>
        <v>0.22</v>
      </c>
      <c r="BC74" s="257" t="s">
        <v>101</v>
      </c>
      <c r="BD74" s="168" t="s">
        <v>726</v>
      </c>
      <c r="BE74" s="168" t="s">
        <v>727</v>
      </c>
      <c r="BF74" s="854"/>
      <c r="BG74" s="856"/>
      <c r="BH74" s="856"/>
      <c r="BJ74" s="977" t="s">
        <v>106</v>
      </c>
      <c r="BK74" s="978" t="s">
        <v>728</v>
      </c>
    </row>
    <row r="75" spans="1:63" ht="145.5" customHeight="1" x14ac:dyDescent="0.25">
      <c r="A75" s="540"/>
      <c r="B75" s="5" t="s">
        <v>688</v>
      </c>
      <c r="C75" s="7" t="s">
        <v>129</v>
      </c>
      <c r="D75" s="7" t="s">
        <v>235</v>
      </c>
      <c r="E75" s="72" t="s">
        <v>729</v>
      </c>
      <c r="F75" s="7" t="s">
        <v>132</v>
      </c>
      <c r="G75" s="80">
        <v>8</v>
      </c>
      <c r="H75" s="94" t="s">
        <v>730</v>
      </c>
      <c r="I75" s="6" t="s">
        <v>172</v>
      </c>
      <c r="J75" s="6" t="s">
        <v>731</v>
      </c>
      <c r="K75" s="94" t="s">
        <v>92</v>
      </c>
      <c r="L75" s="94" t="s">
        <v>732</v>
      </c>
      <c r="M75" s="7" t="s">
        <v>94</v>
      </c>
      <c r="N75" s="457">
        <v>44941</v>
      </c>
      <c r="O75" s="458">
        <v>45289</v>
      </c>
      <c r="P75" s="418" t="s">
        <v>137</v>
      </c>
      <c r="Q75" s="413"/>
      <c r="R75" s="421"/>
      <c r="S75" s="402">
        <v>2</v>
      </c>
      <c r="T75" s="459"/>
      <c r="U75" s="413"/>
      <c r="V75" s="459">
        <v>2</v>
      </c>
      <c r="W75" s="413"/>
      <c r="X75" s="459"/>
      <c r="Y75" s="402">
        <v>2</v>
      </c>
      <c r="Z75" s="459"/>
      <c r="AA75" s="413"/>
      <c r="AB75" s="460">
        <v>2</v>
      </c>
      <c r="AC75" s="115" t="s">
        <v>561</v>
      </c>
      <c r="AD75" s="9" t="s">
        <v>97</v>
      </c>
      <c r="AE75" s="25" t="s">
        <v>566</v>
      </c>
      <c r="AF75" s="507" t="s">
        <v>102</v>
      </c>
      <c r="AG75" s="25" t="s">
        <v>102</v>
      </c>
      <c r="AH75" s="358">
        <v>4922663</v>
      </c>
      <c r="AI75" s="695"/>
      <c r="AJ75" s="257">
        <v>2</v>
      </c>
      <c r="AK75" s="258" t="s">
        <v>733</v>
      </c>
      <c r="AL75" s="258" t="s">
        <v>734</v>
      </c>
      <c r="AM75" s="271">
        <f t="shared" si="5"/>
        <v>1</v>
      </c>
      <c r="AN75" s="229" t="str">
        <f t="shared" ref="AN75:AN138" si="12">IF(ISTEXT(AM75),"No Aplica",IF(AM75&lt;=60%,"Bajo",IF(AM75&gt;=95%,"Satisfactorio",IF(AM75&gt;60%,"Medio",IF(AM75&lt;95%,"Medio",0)))))</f>
        <v>Satisfactorio</v>
      </c>
      <c r="AO75" s="282">
        <f t="shared" si="11"/>
        <v>4</v>
      </c>
      <c r="AP75" s="238"/>
      <c r="AQ75" s="299">
        <v>120625000</v>
      </c>
      <c r="AR75" s="297">
        <v>30156250</v>
      </c>
      <c r="AS75" s="851"/>
      <c r="AT75" s="852"/>
      <c r="AU75" s="852"/>
      <c r="AV75" s="946"/>
      <c r="AW75" s="166">
        <v>2</v>
      </c>
      <c r="AX75" s="178" t="s">
        <v>735</v>
      </c>
      <c r="AY75" s="178" t="s">
        <v>736</v>
      </c>
      <c r="AZ75" s="174" t="str">
        <f>IFERROR(AW75/#REF!,"No reporta avance para el período")</f>
        <v>No reporta avance para el período</v>
      </c>
      <c r="BA75" s="167" t="str">
        <f>IF(ISTEXT(AZ75),"No Aplica",IF(AZ75&lt;=60%,"Bajo",IF(AZ75&gt;=95%,"Satisfactorio",IF(AZ75&gt;60%,"Medio",IF(AZ75&lt;95%,"Medio",0)))))</f>
        <v>No Aplica</v>
      </c>
      <c r="BB75" s="175">
        <f>+IFERROR(SUM($AJ75,$AV75,$BH75,AW75),0)</f>
        <v>4</v>
      </c>
      <c r="BC75" s="257" t="s">
        <v>101</v>
      </c>
      <c r="BD75" s="168" t="s">
        <v>737</v>
      </c>
      <c r="BE75" s="168" t="s">
        <v>738</v>
      </c>
      <c r="BF75" s="855"/>
      <c r="BG75" s="665"/>
      <c r="BH75" s="665"/>
      <c r="BJ75" s="977" t="s">
        <v>106</v>
      </c>
      <c r="BK75" s="978" t="s">
        <v>739</v>
      </c>
    </row>
    <row r="76" spans="1:63" ht="90" customHeight="1" x14ac:dyDescent="0.25">
      <c r="A76" s="540"/>
      <c r="B76" s="550" t="s">
        <v>740</v>
      </c>
      <c r="C76" s="518" t="s">
        <v>120</v>
      </c>
      <c r="D76" s="518" t="s">
        <v>741</v>
      </c>
      <c r="E76" s="551" t="s">
        <v>742</v>
      </c>
      <c r="F76" s="518" t="s">
        <v>743</v>
      </c>
      <c r="G76" s="552">
        <v>5</v>
      </c>
      <c r="H76" s="553" t="s">
        <v>744</v>
      </c>
      <c r="I76" s="554" t="s">
        <v>172</v>
      </c>
      <c r="J76" s="555" t="s">
        <v>745</v>
      </c>
      <c r="K76" s="553" t="s">
        <v>529</v>
      </c>
      <c r="L76" s="553" t="s">
        <v>746</v>
      </c>
      <c r="M76" s="554" t="s">
        <v>94</v>
      </c>
      <c r="N76" s="556">
        <v>44928</v>
      </c>
      <c r="O76" s="557">
        <v>45199</v>
      </c>
      <c r="P76" s="558" t="s">
        <v>137</v>
      </c>
      <c r="Q76" s="559" t="s">
        <v>201</v>
      </c>
      <c r="R76" s="560" t="s">
        <v>201</v>
      </c>
      <c r="S76" s="551">
        <v>1</v>
      </c>
      <c r="T76" s="560" t="s">
        <v>201</v>
      </c>
      <c r="U76" s="551" t="s">
        <v>201</v>
      </c>
      <c r="V76" s="560">
        <v>2</v>
      </c>
      <c r="W76" s="551" t="s">
        <v>201</v>
      </c>
      <c r="X76" s="560" t="s">
        <v>201</v>
      </c>
      <c r="Y76" s="551">
        <v>2</v>
      </c>
      <c r="Z76" s="560" t="s">
        <v>201</v>
      </c>
      <c r="AA76" s="551" t="s">
        <v>201</v>
      </c>
      <c r="AB76" s="561" t="s">
        <v>201</v>
      </c>
      <c r="AC76" s="518" t="s">
        <v>747</v>
      </c>
      <c r="AD76" s="518" t="s">
        <v>748</v>
      </c>
      <c r="AE76" s="518" t="s">
        <v>749</v>
      </c>
      <c r="AF76" s="518" t="s">
        <v>102</v>
      </c>
      <c r="AG76" s="518" t="s">
        <v>102</v>
      </c>
      <c r="AH76" s="357">
        <v>81822078</v>
      </c>
      <c r="AI76" s="796">
        <v>55550000</v>
      </c>
      <c r="AJ76" s="183">
        <v>1</v>
      </c>
      <c r="AK76" s="181" t="s">
        <v>750</v>
      </c>
      <c r="AL76" s="181" t="s">
        <v>751</v>
      </c>
      <c r="AM76" s="271">
        <f t="shared" si="5"/>
        <v>1</v>
      </c>
      <c r="AN76" s="229" t="str">
        <f t="shared" si="12"/>
        <v>Satisfactorio</v>
      </c>
      <c r="AO76" s="282">
        <f t="shared" si="11"/>
        <v>3</v>
      </c>
      <c r="AP76" s="230"/>
      <c r="AQ76" s="286">
        <v>81822078</v>
      </c>
      <c r="AR76" s="302">
        <v>20455519.5</v>
      </c>
      <c r="AS76" s="801">
        <v>55550000</v>
      </c>
      <c r="AT76" s="849">
        <v>55550000</v>
      </c>
      <c r="AU76" s="680">
        <v>5050000</v>
      </c>
      <c r="AV76" s="946"/>
      <c r="AW76" s="528">
        <v>2</v>
      </c>
      <c r="AX76" s="181" t="s">
        <v>752</v>
      </c>
      <c r="AY76" s="181" t="s">
        <v>753</v>
      </c>
      <c r="AZ76" s="174">
        <f t="shared" ref="AZ76:AZ98" si="13">IFERROR(AW76/V76,"No reporta avance para el período")</f>
        <v>1</v>
      </c>
      <c r="BA76" s="167" t="str">
        <f t="shared" ref="BA76:BA138" si="14">IF(ISTEXT(AZ76),"No Aplica",IF(AZ76&lt;=60%,"Bajo",IF(AZ76&gt;=95%,"Satisfactorio",IF(AZ76&gt;60%,"Medio",IF(AZ76&lt;95%,"Medio",0)))))</f>
        <v>Satisfactorio</v>
      </c>
      <c r="BB76" s="175">
        <f>+IFERROR(SUM($AJ76,$AW76,#REF!,$BS76,$CF76,$CS76),0)</f>
        <v>0</v>
      </c>
      <c r="BC76" s="257" t="s">
        <v>101</v>
      </c>
      <c r="BD76" s="398">
        <v>81822078</v>
      </c>
      <c r="BE76" s="398">
        <v>40911039</v>
      </c>
      <c r="BF76" s="672">
        <v>55550000</v>
      </c>
      <c r="BG76" s="674">
        <v>55550000</v>
      </c>
      <c r="BH76" s="672">
        <v>20200000</v>
      </c>
      <c r="BJ76" s="977" t="s">
        <v>754</v>
      </c>
      <c r="BK76" s="978" t="s">
        <v>755</v>
      </c>
    </row>
    <row r="77" spans="1:63" ht="62.25" customHeight="1" x14ac:dyDescent="0.25">
      <c r="A77" s="540"/>
      <c r="B77" s="562" t="s">
        <v>740</v>
      </c>
      <c r="C77" s="563" t="s">
        <v>120</v>
      </c>
      <c r="D77" s="563" t="s">
        <v>741</v>
      </c>
      <c r="E77" s="564" t="s">
        <v>756</v>
      </c>
      <c r="F77" s="563" t="s">
        <v>743</v>
      </c>
      <c r="G77" s="565">
        <v>1</v>
      </c>
      <c r="H77" s="566" t="s">
        <v>757</v>
      </c>
      <c r="I77" s="523" t="s">
        <v>172</v>
      </c>
      <c r="J77" s="567" t="s">
        <v>758</v>
      </c>
      <c r="K77" s="566" t="s">
        <v>111</v>
      </c>
      <c r="L77" s="566" t="s">
        <v>759</v>
      </c>
      <c r="M77" s="523" t="s">
        <v>94</v>
      </c>
      <c r="N77" s="568">
        <v>44958</v>
      </c>
      <c r="O77" s="569">
        <v>45289</v>
      </c>
      <c r="P77" s="570" t="s">
        <v>137</v>
      </c>
      <c r="Q77" s="571" t="s">
        <v>201</v>
      </c>
      <c r="R77" s="572" t="s">
        <v>201</v>
      </c>
      <c r="S77" s="573">
        <v>0.25</v>
      </c>
      <c r="T77" s="572" t="s">
        <v>201</v>
      </c>
      <c r="U77" s="564" t="s">
        <v>201</v>
      </c>
      <c r="V77" s="574">
        <v>0.5</v>
      </c>
      <c r="W77" s="564" t="s">
        <v>201</v>
      </c>
      <c r="X77" s="572" t="s">
        <v>201</v>
      </c>
      <c r="Y77" s="573">
        <v>0.75</v>
      </c>
      <c r="Z77" s="572" t="s">
        <v>201</v>
      </c>
      <c r="AA77" s="564" t="s">
        <v>201</v>
      </c>
      <c r="AB77" s="575">
        <v>1</v>
      </c>
      <c r="AC77" s="563" t="s">
        <v>747</v>
      </c>
      <c r="AD77" s="563" t="s">
        <v>748</v>
      </c>
      <c r="AE77" s="563" t="s">
        <v>749</v>
      </c>
      <c r="AF77" s="563" t="s">
        <v>102</v>
      </c>
      <c r="AG77" s="563" t="s">
        <v>102</v>
      </c>
      <c r="AH77" s="357">
        <v>40911039</v>
      </c>
      <c r="AI77" s="798"/>
      <c r="AJ77" s="332">
        <v>0.25</v>
      </c>
      <c r="AK77" s="185" t="s">
        <v>760</v>
      </c>
      <c r="AL77" s="185" t="s">
        <v>761</v>
      </c>
      <c r="AM77" s="271">
        <f t="shared" si="5"/>
        <v>1</v>
      </c>
      <c r="AN77" s="229" t="str">
        <f t="shared" si="12"/>
        <v>Satisfactorio</v>
      </c>
      <c r="AO77" s="273">
        <f t="shared" si="11"/>
        <v>0.75</v>
      </c>
      <c r="AP77" s="230"/>
      <c r="AQ77" s="286">
        <v>40911039</v>
      </c>
      <c r="AR77" s="286">
        <v>10227759.75</v>
      </c>
      <c r="AS77" s="802"/>
      <c r="AT77" s="802"/>
      <c r="AU77" s="681"/>
      <c r="AV77" s="946"/>
      <c r="AW77" s="529">
        <v>0.5</v>
      </c>
      <c r="AX77" s="185" t="s">
        <v>762</v>
      </c>
      <c r="AY77" s="185" t="s">
        <v>763</v>
      </c>
      <c r="AZ77" s="174">
        <f t="shared" si="13"/>
        <v>1</v>
      </c>
      <c r="BA77" s="167" t="str">
        <f t="shared" si="14"/>
        <v>Satisfactorio</v>
      </c>
      <c r="BB77" s="176">
        <f>+IFERROR(SUM($AJ77,$AW77,#REF!,$BS77,$CF77,$CS77),0)</f>
        <v>0</v>
      </c>
      <c r="BC77" s="257" t="s">
        <v>101</v>
      </c>
      <c r="BD77" s="398">
        <v>40911039</v>
      </c>
      <c r="BE77" s="398">
        <v>20455519.5</v>
      </c>
      <c r="BF77" s="672"/>
      <c r="BG77" s="674"/>
      <c r="BH77" s="672"/>
      <c r="BJ77" s="977" t="s">
        <v>754</v>
      </c>
      <c r="BK77" s="983" t="s">
        <v>764</v>
      </c>
    </row>
    <row r="78" spans="1:63" ht="61.5" customHeight="1" x14ac:dyDescent="0.25">
      <c r="A78" s="540"/>
      <c r="B78" s="562" t="s">
        <v>740</v>
      </c>
      <c r="C78" s="563" t="s">
        <v>120</v>
      </c>
      <c r="D78" s="563" t="s">
        <v>765</v>
      </c>
      <c r="E78" s="564" t="s">
        <v>766</v>
      </c>
      <c r="F78" s="563" t="s">
        <v>743</v>
      </c>
      <c r="G78" s="565">
        <v>1</v>
      </c>
      <c r="H78" s="566" t="s">
        <v>767</v>
      </c>
      <c r="I78" s="523" t="s">
        <v>172</v>
      </c>
      <c r="J78" s="518" t="s">
        <v>768</v>
      </c>
      <c r="K78" s="567" t="s">
        <v>111</v>
      </c>
      <c r="L78" s="566" t="s">
        <v>769</v>
      </c>
      <c r="M78" s="523" t="s">
        <v>94</v>
      </c>
      <c r="N78" s="568">
        <v>44928</v>
      </c>
      <c r="O78" s="569">
        <v>45289</v>
      </c>
      <c r="P78" s="570" t="s">
        <v>407</v>
      </c>
      <c r="Q78" s="571" t="s">
        <v>201</v>
      </c>
      <c r="R78" s="572" t="s">
        <v>201</v>
      </c>
      <c r="S78" s="564" t="s">
        <v>201</v>
      </c>
      <c r="T78" s="572" t="s">
        <v>201</v>
      </c>
      <c r="U78" s="564" t="s">
        <v>201</v>
      </c>
      <c r="V78" s="574">
        <v>0.3</v>
      </c>
      <c r="W78" s="564" t="s">
        <v>201</v>
      </c>
      <c r="X78" s="572" t="s">
        <v>201</v>
      </c>
      <c r="Y78" s="564" t="s">
        <v>201</v>
      </c>
      <c r="Z78" s="572" t="s">
        <v>201</v>
      </c>
      <c r="AA78" s="564" t="s">
        <v>201</v>
      </c>
      <c r="AB78" s="575">
        <v>1</v>
      </c>
      <c r="AC78" s="563" t="s">
        <v>770</v>
      </c>
      <c r="AD78" s="563" t="s">
        <v>748</v>
      </c>
      <c r="AE78" s="563" t="s">
        <v>749</v>
      </c>
      <c r="AF78" s="563" t="s">
        <v>175</v>
      </c>
      <c r="AG78" s="563" t="s">
        <v>176</v>
      </c>
      <c r="AH78" s="357">
        <v>182674608</v>
      </c>
      <c r="AI78" s="357">
        <v>87400000</v>
      </c>
      <c r="AJ78" s="332">
        <v>0.1</v>
      </c>
      <c r="AK78" s="185" t="s">
        <v>771</v>
      </c>
      <c r="AL78" s="185" t="s">
        <v>772</v>
      </c>
      <c r="AM78" s="271" t="str">
        <f t="shared" si="5"/>
        <v>No reporta avance para el período</v>
      </c>
      <c r="AN78" s="229" t="str">
        <f t="shared" si="12"/>
        <v>No Aplica</v>
      </c>
      <c r="AO78" s="273">
        <f t="shared" si="11"/>
        <v>0.4</v>
      </c>
      <c r="AP78" s="230"/>
      <c r="AQ78" s="286">
        <v>182674608</v>
      </c>
      <c r="AR78" s="286">
        <v>45668652</v>
      </c>
      <c r="AS78" s="286">
        <v>87400000</v>
      </c>
      <c r="AT78" s="286">
        <v>84333333</v>
      </c>
      <c r="AU78" s="203">
        <v>7600000</v>
      </c>
      <c r="AV78" s="946"/>
      <c r="AW78" s="529">
        <v>0.3</v>
      </c>
      <c r="AX78" s="185" t="s">
        <v>773</v>
      </c>
      <c r="AY78" s="185" t="s">
        <v>774</v>
      </c>
      <c r="AZ78" s="174">
        <f t="shared" si="13"/>
        <v>1</v>
      </c>
      <c r="BA78" s="167" t="str">
        <f t="shared" si="14"/>
        <v>Satisfactorio</v>
      </c>
      <c r="BB78" s="176">
        <f>+IFERROR(SUM($AJ78,$AW78,#REF!,$BS78,$CF78,$CS78),0)</f>
        <v>0</v>
      </c>
      <c r="BC78" s="257" t="s">
        <v>101</v>
      </c>
      <c r="BD78" s="398">
        <v>182674608</v>
      </c>
      <c r="BE78" s="398">
        <v>91337304</v>
      </c>
      <c r="BF78" s="515">
        <v>87400000</v>
      </c>
      <c r="BG78" s="515">
        <v>84333333</v>
      </c>
      <c r="BH78" s="515">
        <v>30400000</v>
      </c>
      <c r="BJ78" s="977" t="s">
        <v>754</v>
      </c>
      <c r="BK78" s="983" t="s">
        <v>775</v>
      </c>
    </row>
    <row r="79" spans="1:63" ht="117" customHeight="1" x14ac:dyDescent="0.25">
      <c r="A79" s="540"/>
      <c r="B79" s="562" t="s">
        <v>740</v>
      </c>
      <c r="C79" s="563" t="s">
        <v>120</v>
      </c>
      <c r="D79" s="563" t="s">
        <v>776</v>
      </c>
      <c r="E79" s="564" t="s">
        <v>777</v>
      </c>
      <c r="F79" s="563" t="s">
        <v>743</v>
      </c>
      <c r="G79" s="565">
        <v>1</v>
      </c>
      <c r="H79" s="566" t="s">
        <v>778</v>
      </c>
      <c r="I79" s="523" t="s">
        <v>172</v>
      </c>
      <c r="J79" s="555" t="s">
        <v>779</v>
      </c>
      <c r="K79" s="566" t="s">
        <v>111</v>
      </c>
      <c r="L79" s="566" t="s">
        <v>780</v>
      </c>
      <c r="M79" s="523" t="s">
        <v>94</v>
      </c>
      <c r="N79" s="568">
        <v>44928</v>
      </c>
      <c r="O79" s="569">
        <v>45289</v>
      </c>
      <c r="P79" s="570" t="s">
        <v>407</v>
      </c>
      <c r="Q79" s="571" t="s">
        <v>201</v>
      </c>
      <c r="R79" s="572" t="s">
        <v>201</v>
      </c>
      <c r="S79" s="564" t="s">
        <v>201</v>
      </c>
      <c r="T79" s="572" t="s">
        <v>201</v>
      </c>
      <c r="U79" s="564" t="s">
        <v>201</v>
      </c>
      <c r="V79" s="574">
        <v>0.35</v>
      </c>
      <c r="W79" s="564" t="s">
        <v>201</v>
      </c>
      <c r="X79" s="572" t="s">
        <v>201</v>
      </c>
      <c r="Y79" s="564" t="s">
        <v>201</v>
      </c>
      <c r="Z79" s="572" t="s">
        <v>201</v>
      </c>
      <c r="AA79" s="564" t="s">
        <v>201</v>
      </c>
      <c r="AB79" s="575">
        <v>1</v>
      </c>
      <c r="AC79" s="563" t="s">
        <v>781</v>
      </c>
      <c r="AD79" s="563" t="s">
        <v>748</v>
      </c>
      <c r="AE79" s="563" t="s">
        <v>782</v>
      </c>
      <c r="AF79" s="563" t="s">
        <v>102</v>
      </c>
      <c r="AG79" s="563" t="s">
        <v>102</v>
      </c>
      <c r="AH79" s="357">
        <v>6267728</v>
      </c>
      <c r="AI79" s="357">
        <v>110000000</v>
      </c>
      <c r="AJ79" s="445">
        <v>0.45</v>
      </c>
      <c r="AK79" s="576" t="s">
        <v>783</v>
      </c>
      <c r="AL79" s="248" t="s">
        <v>784</v>
      </c>
      <c r="AM79" s="271" t="str">
        <f t="shared" si="5"/>
        <v>No reporta avance para el período</v>
      </c>
      <c r="AN79" s="229" t="str">
        <f t="shared" si="12"/>
        <v>No Aplica</v>
      </c>
      <c r="AO79" s="273">
        <f t="shared" si="11"/>
        <v>1.45</v>
      </c>
      <c r="AP79" s="238"/>
      <c r="AQ79" s="286">
        <v>6267728</v>
      </c>
      <c r="AR79" s="286">
        <v>1566932</v>
      </c>
      <c r="AS79" s="286">
        <v>110000000</v>
      </c>
      <c r="AT79" s="286">
        <v>108500000</v>
      </c>
      <c r="AU79" s="203">
        <v>15000000</v>
      </c>
      <c r="AV79" s="946"/>
      <c r="AW79" s="445">
        <v>1</v>
      </c>
      <c r="AX79" s="451" t="s">
        <v>785</v>
      </c>
      <c r="AY79" s="472" t="s">
        <v>786</v>
      </c>
      <c r="AZ79" s="174">
        <v>1</v>
      </c>
      <c r="BA79" s="167" t="str">
        <f t="shared" si="14"/>
        <v>Satisfactorio</v>
      </c>
      <c r="BB79" s="176">
        <v>1</v>
      </c>
      <c r="BC79" s="257" t="s">
        <v>101</v>
      </c>
      <c r="BD79" s="398">
        <v>6267728</v>
      </c>
      <c r="BE79" s="398">
        <v>3133864</v>
      </c>
      <c r="BF79" s="515">
        <v>110000000</v>
      </c>
      <c r="BG79" s="515">
        <v>108500000</v>
      </c>
      <c r="BH79" s="515">
        <v>45000000</v>
      </c>
      <c r="BJ79" s="977" t="s">
        <v>754</v>
      </c>
      <c r="BK79" s="983" t="s">
        <v>787</v>
      </c>
    </row>
    <row r="80" spans="1:63" ht="117" customHeight="1" x14ac:dyDescent="0.25">
      <c r="A80" s="540"/>
      <c r="B80" s="562" t="s">
        <v>740</v>
      </c>
      <c r="C80" s="563" t="s">
        <v>120</v>
      </c>
      <c r="D80" s="563" t="s">
        <v>788</v>
      </c>
      <c r="E80" s="564" t="s">
        <v>789</v>
      </c>
      <c r="F80" s="563" t="s">
        <v>743</v>
      </c>
      <c r="G80" s="565">
        <v>1</v>
      </c>
      <c r="H80" s="566" t="s">
        <v>790</v>
      </c>
      <c r="I80" s="523" t="s">
        <v>172</v>
      </c>
      <c r="J80" s="567" t="s">
        <v>791</v>
      </c>
      <c r="K80" s="566" t="s">
        <v>111</v>
      </c>
      <c r="L80" s="566" t="s">
        <v>792</v>
      </c>
      <c r="M80" s="523" t="s">
        <v>94</v>
      </c>
      <c r="N80" s="568">
        <v>44927</v>
      </c>
      <c r="O80" s="569">
        <v>45289</v>
      </c>
      <c r="P80" s="570" t="s">
        <v>137</v>
      </c>
      <c r="Q80" s="571" t="s">
        <v>201</v>
      </c>
      <c r="R80" s="572" t="s">
        <v>201</v>
      </c>
      <c r="S80" s="573">
        <v>1</v>
      </c>
      <c r="T80" s="572" t="s">
        <v>201</v>
      </c>
      <c r="U80" s="564" t="s">
        <v>201</v>
      </c>
      <c r="V80" s="574">
        <v>1</v>
      </c>
      <c r="W80" s="564" t="s">
        <v>201</v>
      </c>
      <c r="X80" s="572" t="s">
        <v>201</v>
      </c>
      <c r="Y80" s="573">
        <v>1</v>
      </c>
      <c r="Z80" s="572" t="s">
        <v>201</v>
      </c>
      <c r="AA80" s="564" t="s">
        <v>201</v>
      </c>
      <c r="AB80" s="575">
        <v>1</v>
      </c>
      <c r="AC80" s="563" t="s">
        <v>770</v>
      </c>
      <c r="AD80" s="563" t="s">
        <v>748</v>
      </c>
      <c r="AE80" s="563" t="s">
        <v>749</v>
      </c>
      <c r="AF80" s="563" t="s">
        <v>102</v>
      </c>
      <c r="AG80" s="563" t="s">
        <v>102</v>
      </c>
      <c r="AH80" s="357">
        <f>42882958+71143022</f>
        <v>114025980</v>
      </c>
      <c r="AI80" s="846">
        <v>373803442</v>
      </c>
      <c r="AJ80" s="332">
        <v>1</v>
      </c>
      <c r="AK80" s="185" t="s">
        <v>793</v>
      </c>
      <c r="AL80" s="185" t="s">
        <v>794</v>
      </c>
      <c r="AM80" s="271">
        <f t="shared" si="5"/>
        <v>1</v>
      </c>
      <c r="AN80" s="229" t="str">
        <f t="shared" si="12"/>
        <v>Satisfactorio</v>
      </c>
      <c r="AO80" s="273">
        <v>1</v>
      </c>
      <c r="AP80" s="230"/>
      <c r="AQ80" s="286">
        <v>114025980</v>
      </c>
      <c r="AR80" s="286">
        <v>28506495</v>
      </c>
      <c r="AS80" s="804">
        <v>373803442</v>
      </c>
      <c r="AT80" s="804">
        <v>132300000</v>
      </c>
      <c r="AU80" s="679">
        <v>12600000</v>
      </c>
      <c r="AV80" s="946"/>
      <c r="AW80" s="332">
        <v>1</v>
      </c>
      <c r="AX80" s="181" t="s">
        <v>795</v>
      </c>
      <c r="AY80" s="185" t="s">
        <v>796</v>
      </c>
      <c r="AZ80" s="174">
        <f t="shared" si="13"/>
        <v>1</v>
      </c>
      <c r="BA80" s="167" t="str">
        <f t="shared" si="14"/>
        <v>Satisfactorio</v>
      </c>
      <c r="BB80" s="176">
        <v>1</v>
      </c>
      <c r="BC80" s="257" t="s">
        <v>101</v>
      </c>
      <c r="BD80" s="398">
        <v>114025980</v>
      </c>
      <c r="BE80" s="398">
        <v>57012990</v>
      </c>
      <c r="BF80" s="674">
        <v>373803442</v>
      </c>
      <c r="BG80" s="674">
        <v>133900000</v>
      </c>
      <c r="BH80" s="672">
        <v>51333333</v>
      </c>
      <c r="BJ80" s="977" t="s">
        <v>754</v>
      </c>
      <c r="BK80" s="983" t="s">
        <v>797</v>
      </c>
    </row>
    <row r="81" spans="1:63" ht="117" customHeight="1" x14ac:dyDescent="0.25">
      <c r="A81" s="540"/>
      <c r="B81" s="562" t="s">
        <v>740</v>
      </c>
      <c r="C81" s="563" t="s">
        <v>120</v>
      </c>
      <c r="D81" s="563" t="s">
        <v>788</v>
      </c>
      <c r="E81" s="564" t="s">
        <v>798</v>
      </c>
      <c r="F81" s="563" t="s">
        <v>743</v>
      </c>
      <c r="G81" s="565">
        <v>1</v>
      </c>
      <c r="H81" s="566" t="s">
        <v>799</v>
      </c>
      <c r="I81" s="523" t="s">
        <v>172</v>
      </c>
      <c r="J81" s="567" t="s">
        <v>800</v>
      </c>
      <c r="K81" s="566" t="s">
        <v>111</v>
      </c>
      <c r="L81" s="566" t="s">
        <v>801</v>
      </c>
      <c r="M81" s="523" t="s">
        <v>94</v>
      </c>
      <c r="N81" s="568">
        <v>45017</v>
      </c>
      <c r="O81" s="569">
        <v>45289</v>
      </c>
      <c r="P81" s="570" t="s">
        <v>137</v>
      </c>
      <c r="Q81" s="571" t="s">
        <v>201</v>
      </c>
      <c r="R81" s="572" t="s">
        <v>201</v>
      </c>
      <c r="S81" s="573">
        <v>0.1</v>
      </c>
      <c r="T81" s="572" t="s">
        <v>201</v>
      </c>
      <c r="U81" s="564" t="s">
        <v>201</v>
      </c>
      <c r="V81" s="574">
        <v>0.35</v>
      </c>
      <c r="W81" s="564" t="s">
        <v>201</v>
      </c>
      <c r="X81" s="572" t="s">
        <v>201</v>
      </c>
      <c r="Y81" s="573">
        <v>0.7</v>
      </c>
      <c r="Z81" s="572" t="s">
        <v>201</v>
      </c>
      <c r="AA81" s="564" t="s">
        <v>201</v>
      </c>
      <c r="AB81" s="575">
        <v>1</v>
      </c>
      <c r="AC81" s="563" t="s">
        <v>770</v>
      </c>
      <c r="AD81" s="563" t="s">
        <v>748</v>
      </c>
      <c r="AE81" s="563" t="s">
        <v>749</v>
      </c>
      <c r="AF81" s="563" t="s">
        <v>102</v>
      </c>
      <c r="AG81" s="563" t="s">
        <v>102</v>
      </c>
      <c r="AH81" s="307">
        <v>71143022</v>
      </c>
      <c r="AI81" s="848"/>
      <c r="AJ81" s="332">
        <v>0.1</v>
      </c>
      <c r="AK81" s="185" t="s">
        <v>802</v>
      </c>
      <c r="AL81" s="185" t="s">
        <v>803</v>
      </c>
      <c r="AM81" s="271">
        <f t="shared" si="5"/>
        <v>1</v>
      </c>
      <c r="AN81" s="229" t="str">
        <f t="shared" si="12"/>
        <v>Satisfactorio</v>
      </c>
      <c r="AO81" s="273">
        <f t="shared" si="11"/>
        <v>0.44999999999999996</v>
      </c>
      <c r="AP81" s="230"/>
      <c r="AQ81" s="286">
        <v>71143022</v>
      </c>
      <c r="AR81" s="286">
        <v>17785755.5</v>
      </c>
      <c r="AS81" s="802"/>
      <c r="AT81" s="802"/>
      <c r="AU81" s="681"/>
      <c r="AV81" s="946"/>
      <c r="AW81" s="332">
        <v>0.35</v>
      </c>
      <c r="AX81" s="185" t="s">
        <v>804</v>
      </c>
      <c r="AY81" s="185" t="s">
        <v>805</v>
      </c>
      <c r="AZ81" s="174">
        <f t="shared" si="13"/>
        <v>1</v>
      </c>
      <c r="BA81" s="167" t="str">
        <f t="shared" si="14"/>
        <v>Satisfactorio</v>
      </c>
      <c r="BB81" s="176">
        <f>+IFERROR(SUM($AJ81,$AW81,#REF!,$BS81,$CF81,$CS81),0)</f>
        <v>0</v>
      </c>
      <c r="BC81" s="257" t="s">
        <v>101</v>
      </c>
      <c r="BD81" s="398">
        <v>71143022</v>
      </c>
      <c r="BE81" s="398">
        <v>35571511</v>
      </c>
      <c r="BF81" s="674"/>
      <c r="BG81" s="674"/>
      <c r="BH81" s="672"/>
      <c r="BJ81" s="977" t="s">
        <v>754</v>
      </c>
      <c r="BK81" s="983" t="s">
        <v>806</v>
      </c>
    </row>
    <row r="82" spans="1:63" ht="168.75" customHeight="1" x14ac:dyDescent="0.25">
      <c r="A82" s="540"/>
      <c r="B82" s="562" t="s">
        <v>740</v>
      </c>
      <c r="C82" s="563" t="s">
        <v>120</v>
      </c>
      <c r="D82" s="563" t="s">
        <v>807</v>
      </c>
      <c r="E82" s="564" t="s">
        <v>808</v>
      </c>
      <c r="F82" s="563" t="s">
        <v>743</v>
      </c>
      <c r="G82" s="577">
        <v>30</v>
      </c>
      <c r="H82" s="566" t="s">
        <v>809</v>
      </c>
      <c r="I82" s="523" t="s">
        <v>172</v>
      </c>
      <c r="J82" s="567" t="s">
        <v>810</v>
      </c>
      <c r="K82" s="566" t="s">
        <v>111</v>
      </c>
      <c r="L82" s="566" t="s">
        <v>811</v>
      </c>
      <c r="M82" s="523" t="s">
        <v>812</v>
      </c>
      <c r="N82" s="568">
        <v>44942</v>
      </c>
      <c r="O82" s="569">
        <v>45289</v>
      </c>
      <c r="P82" s="570" t="s">
        <v>137</v>
      </c>
      <c r="Q82" s="571" t="s">
        <v>201</v>
      </c>
      <c r="R82" s="572" t="s">
        <v>201</v>
      </c>
      <c r="S82" s="564">
        <v>2</v>
      </c>
      <c r="T82" s="572" t="s">
        <v>201</v>
      </c>
      <c r="U82" s="564" t="s">
        <v>201</v>
      </c>
      <c r="V82" s="572">
        <v>5</v>
      </c>
      <c r="W82" s="564" t="s">
        <v>201</v>
      </c>
      <c r="X82" s="572" t="s">
        <v>201</v>
      </c>
      <c r="Y82" s="564">
        <v>7</v>
      </c>
      <c r="Z82" s="572" t="s">
        <v>201</v>
      </c>
      <c r="AA82" s="564" t="s">
        <v>201</v>
      </c>
      <c r="AB82" s="578">
        <v>16</v>
      </c>
      <c r="AC82" s="563" t="s">
        <v>813</v>
      </c>
      <c r="AD82" s="563" t="s">
        <v>748</v>
      </c>
      <c r="AE82" s="563" t="s">
        <v>749</v>
      </c>
      <c r="AF82" s="563" t="s">
        <v>102</v>
      </c>
      <c r="AG82" s="563" t="s">
        <v>102</v>
      </c>
      <c r="AH82" s="307">
        <v>44694815</v>
      </c>
      <c r="AI82" s="843">
        <v>467650000</v>
      </c>
      <c r="AJ82" s="184">
        <v>2</v>
      </c>
      <c r="AK82" s="185" t="s">
        <v>814</v>
      </c>
      <c r="AL82" s="185" t="s">
        <v>815</v>
      </c>
      <c r="AM82" s="271">
        <f t="shared" si="5"/>
        <v>1</v>
      </c>
      <c r="AN82" s="229" t="str">
        <f t="shared" si="12"/>
        <v>Satisfactorio</v>
      </c>
      <c r="AO82" s="282">
        <f t="shared" si="11"/>
        <v>7</v>
      </c>
      <c r="AP82" s="230"/>
      <c r="AQ82" s="286">
        <v>44694815</v>
      </c>
      <c r="AR82" s="286">
        <v>11173703.75</v>
      </c>
      <c r="AS82" s="804">
        <v>467650000</v>
      </c>
      <c r="AT82" s="804">
        <v>269204000</v>
      </c>
      <c r="AU82" s="679">
        <v>44190000</v>
      </c>
      <c r="AV82" s="946"/>
      <c r="AW82" s="184">
        <v>5</v>
      </c>
      <c r="AX82" s="185" t="s">
        <v>816</v>
      </c>
      <c r="AY82" s="185" t="s">
        <v>817</v>
      </c>
      <c r="AZ82" s="174">
        <f t="shared" si="13"/>
        <v>1</v>
      </c>
      <c r="BA82" s="167" t="str">
        <f t="shared" si="14"/>
        <v>Satisfactorio</v>
      </c>
      <c r="BB82" s="175">
        <f>+IFERROR(SUM($AJ82,$AW82,#REF!,$BS82,$CF82,$CS82),0)</f>
        <v>0</v>
      </c>
      <c r="BC82" s="257" t="s">
        <v>101</v>
      </c>
      <c r="BD82" s="398">
        <v>44694815</v>
      </c>
      <c r="BE82" s="398">
        <v>22347407.5</v>
      </c>
      <c r="BF82" s="672">
        <v>467650000</v>
      </c>
      <c r="BG82" s="674">
        <v>368173333</v>
      </c>
      <c r="BH82" s="672">
        <v>210789667</v>
      </c>
      <c r="BJ82" s="977" t="s">
        <v>754</v>
      </c>
      <c r="BK82" s="986" t="s">
        <v>818</v>
      </c>
    </row>
    <row r="83" spans="1:63" ht="168.75" customHeight="1" x14ac:dyDescent="0.25">
      <c r="A83" s="540"/>
      <c r="B83" s="562" t="s">
        <v>740</v>
      </c>
      <c r="C83" s="563" t="s">
        <v>120</v>
      </c>
      <c r="D83" s="563" t="s">
        <v>807</v>
      </c>
      <c r="E83" s="564" t="s">
        <v>819</v>
      </c>
      <c r="F83" s="563" t="s">
        <v>743</v>
      </c>
      <c r="G83" s="565">
        <v>1</v>
      </c>
      <c r="H83" s="566" t="s">
        <v>820</v>
      </c>
      <c r="I83" s="523" t="s">
        <v>172</v>
      </c>
      <c r="J83" s="567" t="s">
        <v>821</v>
      </c>
      <c r="K83" s="566" t="s">
        <v>111</v>
      </c>
      <c r="L83" s="566" t="s">
        <v>822</v>
      </c>
      <c r="M83" s="523" t="s">
        <v>295</v>
      </c>
      <c r="N83" s="568">
        <v>44958</v>
      </c>
      <c r="O83" s="569">
        <v>45275</v>
      </c>
      <c r="P83" s="570" t="s">
        <v>137</v>
      </c>
      <c r="Q83" s="571" t="s">
        <v>201</v>
      </c>
      <c r="R83" s="572" t="s">
        <v>201</v>
      </c>
      <c r="S83" s="573">
        <v>0.1</v>
      </c>
      <c r="T83" s="572" t="s">
        <v>201</v>
      </c>
      <c r="U83" s="564" t="s">
        <v>201</v>
      </c>
      <c r="V83" s="574">
        <v>0.4</v>
      </c>
      <c r="W83" s="564" t="s">
        <v>201</v>
      </c>
      <c r="X83" s="572" t="s">
        <v>201</v>
      </c>
      <c r="Y83" s="573">
        <v>0.7</v>
      </c>
      <c r="Z83" s="572" t="s">
        <v>201</v>
      </c>
      <c r="AA83" s="564" t="s">
        <v>201</v>
      </c>
      <c r="AB83" s="575">
        <v>1</v>
      </c>
      <c r="AC83" s="563" t="s">
        <v>813</v>
      </c>
      <c r="AD83" s="563" t="s">
        <v>748</v>
      </c>
      <c r="AE83" s="563" t="s">
        <v>749</v>
      </c>
      <c r="AF83" s="563" t="s">
        <v>102</v>
      </c>
      <c r="AG83" s="563" t="s">
        <v>102</v>
      </c>
      <c r="AH83" s="307">
        <v>156080849</v>
      </c>
      <c r="AI83" s="844"/>
      <c r="AJ83" s="332">
        <v>0.1</v>
      </c>
      <c r="AK83" s="185" t="s">
        <v>823</v>
      </c>
      <c r="AL83" s="185" t="s">
        <v>824</v>
      </c>
      <c r="AM83" s="271">
        <f t="shared" si="5"/>
        <v>1</v>
      </c>
      <c r="AN83" s="229" t="str">
        <f t="shared" si="12"/>
        <v>Satisfactorio</v>
      </c>
      <c r="AO83" s="273">
        <f t="shared" si="11"/>
        <v>0.5</v>
      </c>
      <c r="AP83" s="230"/>
      <c r="AQ83" s="286">
        <v>156080849</v>
      </c>
      <c r="AR83" s="286">
        <v>39020212.25</v>
      </c>
      <c r="AS83" s="801"/>
      <c r="AT83" s="801"/>
      <c r="AU83" s="680"/>
      <c r="AV83" s="946"/>
      <c r="AW83" s="332">
        <v>0.4</v>
      </c>
      <c r="AX83" s="185" t="s">
        <v>825</v>
      </c>
      <c r="AY83" s="185" t="s">
        <v>826</v>
      </c>
      <c r="AZ83" s="174">
        <f t="shared" si="13"/>
        <v>1</v>
      </c>
      <c r="BA83" s="167" t="str">
        <f t="shared" si="14"/>
        <v>Satisfactorio</v>
      </c>
      <c r="BB83" s="176">
        <f>+IFERROR(SUM($AJ83,$AW83,#REF!,$BS83,$CF83,$CS83),0)</f>
        <v>0</v>
      </c>
      <c r="BC83" s="257" t="s">
        <v>101</v>
      </c>
      <c r="BD83" s="398">
        <v>156080849</v>
      </c>
      <c r="BE83" s="398">
        <v>78040424.5</v>
      </c>
      <c r="BF83" s="672"/>
      <c r="BG83" s="674"/>
      <c r="BH83" s="672"/>
      <c r="BJ83" s="977" t="s">
        <v>754</v>
      </c>
      <c r="BK83" s="983" t="s">
        <v>827</v>
      </c>
    </row>
    <row r="84" spans="1:63" ht="267" customHeight="1" x14ac:dyDescent="0.25">
      <c r="A84" s="540"/>
      <c r="B84" s="562" t="s">
        <v>740</v>
      </c>
      <c r="C84" s="563" t="s">
        <v>120</v>
      </c>
      <c r="D84" s="563" t="s">
        <v>807</v>
      </c>
      <c r="E84" s="564" t="s">
        <v>828</v>
      </c>
      <c r="F84" s="563" t="s">
        <v>743</v>
      </c>
      <c r="G84" s="577">
        <v>30</v>
      </c>
      <c r="H84" s="566" t="s">
        <v>829</v>
      </c>
      <c r="I84" s="523" t="s">
        <v>172</v>
      </c>
      <c r="J84" s="567" t="s">
        <v>830</v>
      </c>
      <c r="K84" s="566" t="s">
        <v>529</v>
      </c>
      <c r="L84" s="566" t="s">
        <v>831</v>
      </c>
      <c r="M84" s="523" t="s">
        <v>94</v>
      </c>
      <c r="N84" s="568">
        <v>45017</v>
      </c>
      <c r="O84" s="569">
        <v>45289</v>
      </c>
      <c r="P84" s="570" t="s">
        <v>137</v>
      </c>
      <c r="Q84" s="571" t="s">
        <v>201</v>
      </c>
      <c r="R84" s="572" t="s">
        <v>201</v>
      </c>
      <c r="S84" s="564">
        <v>0</v>
      </c>
      <c r="T84" s="572" t="s">
        <v>201</v>
      </c>
      <c r="U84" s="564" t="s">
        <v>201</v>
      </c>
      <c r="V84" s="572">
        <v>5</v>
      </c>
      <c r="W84" s="564" t="s">
        <v>201</v>
      </c>
      <c r="X84" s="572" t="s">
        <v>201</v>
      </c>
      <c r="Y84" s="564">
        <v>7</v>
      </c>
      <c r="Z84" s="572" t="s">
        <v>201</v>
      </c>
      <c r="AA84" s="564" t="s">
        <v>201</v>
      </c>
      <c r="AB84" s="578">
        <v>18</v>
      </c>
      <c r="AC84" s="563" t="s">
        <v>813</v>
      </c>
      <c r="AD84" s="563" t="s">
        <v>748</v>
      </c>
      <c r="AE84" s="563" t="s">
        <v>749</v>
      </c>
      <c r="AF84" s="563" t="s">
        <v>102</v>
      </c>
      <c r="AG84" s="563" t="s">
        <v>102</v>
      </c>
      <c r="AH84" s="307">
        <v>484814736</v>
      </c>
      <c r="AI84" s="845"/>
      <c r="AJ84" s="184">
        <v>0</v>
      </c>
      <c r="AK84" s="199" t="s">
        <v>101</v>
      </c>
      <c r="AL84" s="199" t="s">
        <v>101</v>
      </c>
      <c r="AM84" s="228" t="str">
        <f t="shared" si="5"/>
        <v>No reporta avance para el período</v>
      </c>
      <c r="AN84" s="229" t="str">
        <f t="shared" si="12"/>
        <v>No Aplica</v>
      </c>
      <c r="AO84" s="282">
        <f t="shared" si="11"/>
        <v>4</v>
      </c>
      <c r="AP84" s="230"/>
      <c r="AQ84" s="286">
        <v>484814736</v>
      </c>
      <c r="AR84" s="286">
        <v>121203684</v>
      </c>
      <c r="AS84" s="802"/>
      <c r="AT84" s="802"/>
      <c r="AU84" s="681"/>
      <c r="AV84" s="946"/>
      <c r="AW84" s="184">
        <v>4</v>
      </c>
      <c r="AX84" s="185" t="s">
        <v>832</v>
      </c>
      <c r="AY84" s="185" t="s">
        <v>833</v>
      </c>
      <c r="AZ84" s="174">
        <f t="shared" si="13"/>
        <v>0.8</v>
      </c>
      <c r="BA84" s="167" t="str">
        <f t="shared" si="14"/>
        <v>Medio</v>
      </c>
      <c r="BB84" s="175">
        <f>+IFERROR(SUM($AJ84,$AW84,#REF!,$BS84,$CF84,$CS84),0)</f>
        <v>0</v>
      </c>
      <c r="BC84" s="258" t="s">
        <v>834</v>
      </c>
      <c r="BD84" s="398">
        <v>484814736</v>
      </c>
      <c r="BE84" s="398">
        <v>242407368</v>
      </c>
      <c r="BF84" s="672"/>
      <c r="BG84" s="674"/>
      <c r="BH84" s="672"/>
      <c r="BJ84" s="977" t="s">
        <v>754</v>
      </c>
      <c r="BK84" s="983" t="s">
        <v>835</v>
      </c>
    </row>
    <row r="85" spans="1:63" ht="117" customHeight="1" x14ac:dyDescent="0.25">
      <c r="A85" s="540"/>
      <c r="B85" s="562" t="s">
        <v>740</v>
      </c>
      <c r="C85" s="563" t="s">
        <v>120</v>
      </c>
      <c r="D85" s="563" t="s">
        <v>836</v>
      </c>
      <c r="E85" s="564" t="s">
        <v>837</v>
      </c>
      <c r="F85" s="563" t="s">
        <v>743</v>
      </c>
      <c r="G85" s="577">
        <v>4</v>
      </c>
      <c r="H85" s="566" t="s">
        <v>838</v>
      </c>
      <c r="I85" s="523" t="s">
        <v>172</v>
      </c>
      <c r="J85" s="567" t="s">
        <v>839</v>
      </c>
      <c r="K85" s="566" t="s">
        <v>529</v>
      </c>
      <c r="L85" s="566" t="s">
        <v>840</v>
      </c>
      <c r="M85" s="523" t="s">
        <v>94</v>
      </c>
      <c r="N85" s="568">
        <v>44928</v>
      </c>
      <c r="O85" s="569">
        <v>45289</v>
      </c>
      <c r="P85" s="570" t="s">
        <v>137</v>
      </c>
      <c r="Q85" s="571" t="s">
        <v>201</v>
      </c>
      <c r="R85" s="572" t="s">
        <v>201</v>
      </c>
      <c r="S85" s="564">
        <v>1</v>
      </c>
      <c r="T85" s="572" t="s">
        <v>201</v>
      </c>
      <c r="U85" s="564" t="s">
        <v>201</v>
      </c>
      <c r="V85" s="572">
        <v>1</v>
      </c>
      <c r="W85" s="564" t="s">
        <v>201</v>
      </c>
      <c r="X85" s="572" t="s">
        <v>201</v>
      </c>
      <c r="Y85" s="564">
        <v>1</v>
      </c>
      <c r="Z85" s="572" t="s">
        <v>201</v>
      </c>
      <c r="AA85" s="564" t="s">
        <v>201</v>
      </c>
      <c r="AB85" s="578">
        <v>1</v>
      </c>
      <c r="AC85" s="563" t="s">
        <v>781</v>
      </c>
      <c r="AD85" s="563" t="s">
        <v>748</v>
      </c>
      <c r="AE85" s="563" t="s">
        <v>749</v>
      </c>
      <c r="AF85" s="563" t="s">
        <v>175</v>
      </c>
      <c r="AG85" s="563" t="s">
        <v>176</v>
      </c>
      <c r="AH85" s="307">
        <v>6267728</v>
      </c>
      <c r="AI85" s="357">
        <v>99000000</v>
      </c>
      <c r="AJ85" s="184">
        <v>0</v>
      </c>
      <c r="AK85" s="185" t="s">
        <v>841</v>
      </c>
      <c r="AL85" s="185" t="s">
        <v>842</v>
      </c>
      <c r="AM85" s="271">
        <f t="shared" si="5"/>
        <v>0</v>
      </c>
      <c r="AN85" s="229" t="str">
        <f t="shared" si="12"/>
        <v>Bajo</v>
      </c>
      <c r="AO85" s="282">
        <f t="shared" si="11"/>
        <v>0</v>
      </c>
      <c r="AP85" s="238" t="s">
        <v>843</v>
      </c>
      <c r="AQ85" s="286">
        <v>6267728</v>
      </c>
      <c r="AR85" s="286">
        <v>1566932</v>
      </c>
      <c r="AS85" s="286">
        <v>99000000</v>
      </c>
      <c r="AT85" s="286">
        <v>15000000</v>
      </c>
      <c r="AU85" s="203">
        <v>5000000</v>
      </c>
      <c r="AV85" s="946"/>
      <c r="AW85" s="530">
        <v>0</v>
      </c>
      <c r="AX85" s="185" t="s">
        <v>844</v>
      </c>
      <c r="AY85" s="185" t="s">
        <v>845</v>
      </c>
      <c r="AZ85" s="174">
        <f t="shared" si="13"/>
        <v>0</v>
      </c>
      <c r="BA85" s="167" t="str">
        <f t="shared" si="14"/>
        <v>Bajo</v>
      </c>
      <c r="BB85" s="175">
        <f>+IFERROR(SUM($AJ85,$AW85,#REF!,$BS85,$CF85,$CS85),0)</f>
        <v>0</v>
      </c>
      <c r="BC85" s="258" t="s">
        <v>846</v>
      </c>
      <c r="BD85" s="398">
        <v>6267728</v>
      </c>
      <c r="BE85" s="398">
        <v>3133864</v>
      </c>
      <c r="BF85" s="504">
        <v>99000000</v>
      </c>
      <c r="BG85" s="504">
        <v>59000000</v>
      </c>
      <c r="BH85" s="504">
        <v>20000000</v>
      </c>
      <c r="BJ85" s="977" t="s">
        <v>754</v>
      </c>
      <c r="BK85" s="983" t="s">
        <v>847</v>
      </c>
    </row>
    <row r="86" spans="1:63" ht="81.75" customHeight="1" x14ac:dyDescent="0.25">
      <c r="A86" s="540"/>
      <c r="B86" s="562" t="s">
        <v>740</v>
      </c>
      <c r="C86" s="563" t="s">
        <v>120</v>
      </c>
      <c r="D86" s="563" t="s">
        <v>121</v>
      </c>
      <c r="E86" s="564" t="s">
        <v>848</v>
      </c>
      <c r="F86" s="563" t="s">
        <v>743</v>
      </c>
      <c r="G86" s="577">
        <v>12</v>
      </c>
      <c r="H86" s="566" t="s">
        <v>849</v>
      </c>
      <c r="I86" s="523" t="s">
        <v>172</v>
      </c>
      <c r="J86" s="567" t="s">
        <v>850</v>
      </c>
      <c r="K86" s="566" t="s">
        <v>529</v>
      </c>
      <c r="L86" s="579" t="s">
        <v>851</v>
      </c>
      <c r="M86" s="523" t="s">
        <v>94</v>
      </c>
      <c r="N86" s="568">
        <v>44928</v>
      </c>
      <c r="O86" s="569">
        <v>45289</v>
      </c>
      <c r="P86" s="570" t="s">
        <v>137</v>
      </c>
      <c r="Q86" s="571" t="s">
        <v>201</v>
      </c>
      <c r="R86" s="572" t="s">
        <v>201</v>
      </c>
      <c r="S86" s="564">
        <v>3</v>
      </c>
      <c r="T86" s="572" t="s">
        <v>201</v>
      </c>
      <c r="U86" s="564" t="s">
        <v>201</v>
      </c>
      <c r="V86" s="572">
        <v>3</v>
      </c>
      <c r="W86" s="564" t="s">
        <v>201</v>
      </c>
      <c r="X86" s="572" t="s">
        <v>201</v>
      </c>
      <c r="Y86" s="564">
        <v>3</v>
      </c>
      <c r="Z86" s="572" t="s">
        <v>201</v>
      </c>
      <c r="AA86" s="564" t="s">
        <v>201</v>
      </c>
      <c r="AB86" s="578">
        <v>3</v>
      </c>
      <c r="AC86" s="563" t="s">
        <v>770</v>
      </c>
      <c r="AD86" s="563" t="s">
        <v>748</v>
      </c>
      <c r="AE86" s="563" t="s">
        <v>749</v>
      </c>
      <c r="AF86" s="563" t="s">
        <v>102</v>
      </c>
      <c r="AG86" s="563" t="s">
        <v>102</v>
      </c>
      <c r="AH86" s="307">
        <v>22734893</v>
      </c>
      <c r="AI86" s="846">
        <v>806596558</v>
      </c>
      <c r="AJ86" s="184">
        <v>5</v>
      </c>
      <c r="AK86" s="185" t="s">
        <v>852</v>
      </c>
      <c r="AL86" s="185" t="s">
        <v>853</v>
      </c>
      <c r="AM86" s="271">
        <f t="shared" si="5"/>
        <v>1.6666666666666667</v>
      </c>
      <c r="AN86" s="229" t="str">
        <f t="shared" si="12"/>
        <v>Satisfactorio</v>
      </c>
      <c r="AO86" s="282">
        <f t="shared" si="11"/>
        <v>10</v>
      </c>
      <c r="AP86" s="230"/>
      <c r="AQ86" s="286">
        <v>22734893</v>
      </c>
      <c r="AR86" s="286">
        <v>5683723.25</v>
      </c>
      <c r="AS86" s="804">
        <v>806596558</v>
      </c>
      <c r="AT86" s="804">
        <v>716646000</v>
      </c>
      <c r="AU86" s="679">
        <v>68229999</v>
      </c>
      <c r="AV86" s="946"/>
      <c r="AW86" s="530">
        <v>5</v>
      </c>
      <c r="AX86" s="185" t="s">
        <v>854</v>
      </c>
      <c r="AY86" s="185" t="s">
        <v>855</v>
      </c>
      <c r="AZ86" s="174">
        <v>1</v>
      </c>
      <c r="BA86" s="167" t="str">
        <f t="shared" si="14"/>
        <v>Satisfactorio</v>
      </c>
      <c r="BB86" s="175">
        <f>+IFERROR(SUM($AJ86,$AW86,#REF!,$BS86,$CF86,$CS86),0)</f>
        <v>0</v>
      </c>
      <c r="BC86" s="257" t="s">
        <v>101</v>
      </c>
      <c r="BD86" s="398">
        <v>22734893</v>
      </c>
      <c r="BE86" s="398">
        <v>11367446.5</v>
      </c>
      <c r="BF86" s="672">
        <v>806596558</v>
      </c>
      <c r="BG86" s="674">
        <v>725743465</v>
      </c>
      <c r="BH86" s="674">
        <v>300294439</v>
      </c>
      <c r="BJ86" s="977" t="s">
        <v>754</v>
      </c>
      <c r="BK86" s="986" t="s">
        <v>856</v>
      </c>
    </row>
    <row r="87" spans="1:63" ht="81" customHeight="1" x14ac:dyDescent="0.25">
      <c r="A87" s="540"/>
      <c r="B87" s="562" t="s">
        <v>740</v>
      </c>
      <c r="C87" s="563" t="s">
        <v>120</v>
      </c>
      <c r="D87" s="563" t="s">
        <v>121</v>
      </c>
      <c r="E87" s="564" t="s">
        <v>857</v>
      </c>
      <c r="F87" s="563" t="s">
        <v>743</v>
      </c>
      <c r="G87" s="565">
        <v>1</v>
      </c>
      <c r="H87" s="566" t="s">
        <v>858</v>
      </c>
      <c r="I87" s="523" t="s">
        <v>172</v>
      </c>
      <c r="J87" s="567" t="s">
        <v>859</v>
      </c>
      <c r="K87" s="566" t="s">
        <v>111</v>
      </c>
      <c r="L87" s="566" t="s">
        <v>860</v>
      </c>
      <c r="M87" s="523" t="s">
        <v>94</v>
      </c>
      <c r="N87" s="568">
        <v>44928</v>
      </c>
      <c r="O87" s="569">
        <v>45199</v>
      </c>
      <c r="P87" s="570" t="s">
        <v>137</v>
      </c>
      <c r="Q87" s="571" t="s">
        <v>201</v>
      </c>
      <c r="R87" s="572" t="s">
        <v>201</v>
      </c>
      <c r="S87" s="573">
        <v>0.25</v>
      </c>
      <c r="T87" s="572" t="s">
        <v>201</v>
      </c>
      <c r="U87" s="564" t="s">
        <v>201</v>
      </c>
      <c r="V87" s="574">
        <v>0.5</v>
      </c>
      <c r="W87" s="564" t="s">
        <v>201</v>
      </c>
      <c r="X87" s="572" t="s">
        <v>201</v>
      </c>
      <c r="Y87" s="573">
        <v>1</v>
      </c>
      <c r="Z87" s="572" t="s">
        <v>201</v>
      </c>
      <c r="AA87" s="564" t="s">
        <v>201</v>
      </c>
      <c r="AB87" s="578" t="s">
        <v>201</v>
      </c>
      <c r="AC87" s="563" t="s">
        <v>770</v>
      </c>
      <c r="AD87" s="563" t="s">
        <v>748</v>
      </c>
      <c r="AE87" s="563" t="s">
        <v>749</v>
      </c>
      <c r="AF87" s="563" t="s">
        <v>102</v>
      </c>
      <c r="AG87" s="563" t="s">
        <v>102</v>
      </c>
      <c r="AH87" s="307">
        <v>182674608</v>
      </c>
      <c r="AI87" s="847"/>
      <c r="AJ87" s="332">
        <v>0.25</v>
      </c>
      <c r="AK87" s="185" t="s">
        <v>861</v>
      </c>
      <c r="AL87" s="185" t="s">
        <v>862</v>
      </c>
      <c r="AM87" s="271">
        <f t="shared" si="5"/>
        <v>1</v>
      </c>
      <c r="AN87" s="229" t="str">
        <f t="shared" si="12"/>
        <v>Satisfactorio</v>
      </c>
      <c r="AO87" s="273">
        <f t="shared" si="11"/>
        <v>0.75</v>
      </c>
      <c r="AP87" s="230"/>
      <c r="AQ87" s="286">
        <v>182674608</v>
      </c>
      <c r="AR87" s="286">
        <v>45668652</v>
      </c>
      <c r="AS87" s="801"/>
      <c r="AT87" s="801"/>
      <c r="AU87" s="680"/>
      <c r="AV87" s="946"/>
      <c r="AW87" s="529">
        <v>0.5</v>
      </c>
      <c r="AX87" s="185" t="s">
        <v>863</v>
      </c>
      <c r="AY87" s="185" t="s">
        <v>864</v>
      </c>
      <c r="AZ87" s="174">
        <f t="shared" si="13"/>
        <v>1</v>
      </c>
      <c r="BA87" s="167" t="str">
        <f t="shared" si="14"/>
        <v>Satisfactorio</v>
      </c>
      <c r="BB87" s="176">
        <f>+IFERROR(SUM($AJ87,$AW87,#REF!,$BS87,$CF87,$CS87),0)</f>
        <v>0</v>
      </c>
      <c r="BC87" s="257" t="s">
        <v>101</v>
      </c>
      <c r="BD87" s="398">
        <v>182674608</v>
      </c>
      <c r="BE87" s="398">
        <v>91337304</v>
      </c>
      <c r="BF87" s="672"/>
      <c r="BG87" s="674"/>
      <c r="BH87" s="674"/>
      <c r="BJ87" s="977" t="s">
        <v>754</v>
      </c>
      <c r="BK87" s="983" t="s">
        <v>865</v>
      </c>
    </row>
    <row r="88" spans="1:63" ht="123.75" customHeight="1" x14ac:dyDescent="0.25">
      <c r="A88" s="540"/>
      <c r="B88" s="562" t="s">
        <v>740</v>
      </c>
      <c r="C88" s="563" t="s">
        <v>120</v>
      </c>
      <c r="D88" s="563" t="s">
        <v>121</v>
      </c>
      <c r="E88" s="564" t="s">
        <v>866</v>
      </c>
      <c r="F88" s="563" t="s">
        <v>743</v>
      </c>
      <c r="G88" s="577">
        <v>28</v>
      </c>
      <c r="H88" s="566" t="s">
        <v>867</v>
      </c>
      <c r="I88" s="523" t="s">
        <v>172</v>
      </c>
      <c r="J88" s="567" t="s">
        <v>868</v>
      </c>
      <c r="K88" s="566" t="s">
        <v>529</v>
      </c>
      <c r="L88" s="566" t="s">
        <v>869</v>
      </c>
      <c r="M88" s="523" t="s">
        <v>94</v>
      </c>
      <c r="N88" s="568">
        <v>44928</v>
      </c>
      <c r="O88" s="569">
        <v>45289</v>
      </c>
      <c r="P88" s="570" t="s">
        <v>137</v>
      </c>
      <c r="Q88" s="571" t="s">
        <v>201</v>
      </c>
      <c r="R88" s="572" t="s">
        <v>201</v>
      </c>
      <c r="S88" s="564">
        <v>5</v>
      </c>
      <c r="T88" s="572" t="s">
        <v>201</v>
      </c>
      <c r="U88" s="564" t="s">
        <v>201</v>
      </c>
      <c r="V88" s="572">
        <v>7</v>
      </c>
      <c r="W88" s="564" t="s">
        <v>201</v>
      </c>
      <c r="X88" s="572" t="s">
        <v>201</v>
      </c>
      <c r="Y88" s="564">
        <v>7</v>
      </c>
      <c r="Z88" s="572" t="s">
        <v>201</v>
      </c>
      <c r="AA88" s="564" t="s">
        <v>201</v>
      </c>
      <c r="AB88" s="578">
        <v>9</v>
      </c>
      <c r="AC88" s="563" t="s">
        <v>770</v>
      </c>
      <c r="AD88" s="563" t="s">
        <v>748</v>
      </c>
      <c r="AE88" s="563" t="s">
        <v>749</v>
      </c>
      <c r="AF88" s="563" t="s">
        <v>99</v>
      </c>
      <c r="AG88" s="563" t="s">
        <v>100</v>
      </c>
      <c r="AH88" s="307">
        <v>182674608</v>
      </c>
      <c r="AI88" s="847"/>
      <c r="AJ88" s="184">
        <v>5</v>
      </c>
      <c r="AK88" s="185" t="s">
        <v>870</v>
      </c>
      <c r="AL88" s="185" t="s">
        <v>871</v>
      </c>
      <c r="AM88" s="271">
        <f t="shared" si="5"/>
        <v>1</v>
      </c>
      <c r="AN88" s="229" t="str">
        <f t="shared" si="12"/>
        <v>Satisfactorio</v>
      </c>
      <c r="AO88" s="282">
        <f t="shared" si="11"/>
        <v>15</v>
      </c>
      <c r="AP88" s="230"/>
      <c r="AQ88" s="286">
        <v>182674608</v>
      </c>
      <c r="AR88" s="286">
        <v>45668652</v>
      </c>
      <c r="AS88" s="801"/>
      <c r="AT88" s="801"/>
      <c r="AU88" s="680"/>
      <c r="AV88" s="946"/>
      <c r="AW88" s="530">
        <v>10</v>
      </c>
      <c r="AX88" s="185" t="s">
        <v>872</v>
      </c>
      <c r="AY88" s="185" t="s">
        <v>873</v>
      </c>
      <c r="AZ88" s="174">
        <v>1</v>
      </c>
      <c r="BA88" s="167" t="str">
        <f t="shared" si="14"/>
        <v>Satisfactorio</v>
      </c>
      <c r="BB88" s="175">
        <f>+IFERROR(SUM($AJ88,$AW88,#REF!,$BS88,$CF88,$CS88),0)</f>
        <v>0</v>
      </c>
      <c r="BC88" s="257" t="s">
        <v>101</v>
      </c>
      <c r="BD88" s="398">
        <v>182674608</v>
      </c>
      <c r="BE88" s="398">
        <v>91337304</v>
      </c>
      <c r="BF88" s="672"/>
      <c r="BG88" s="674"/>
      <c r="BH88" s="674"/>
      <c r="BJ88" s="977" t="s">
        <v>754</v>
      </c>
      <c r="BK88" s="983" t="s">
        <v>874</v>
      </c>
    </row>
    <row r="89" spans="1:63" ht="166.5" customHeight="1" x14ac:dyDescent="0.25">
      <c r="A89" s="58"/>
      <c r="B89" s="562" t="s">
        <v>740</v>
      </c>
      <c r="C89" s="563" t="s">
        <v>120</v>
      </c>
      <c r="D89" s="563" t="s">
        <v>121</v>
      </c>
      <c r="E89" s="564" t="s">
        <v>875</v>
      </c>
      <c r="F89" s="563" t="s">
        <v>743</v>
      </c>
      <c r="G89" s="577">
        <v>1</v>
      </c>
      <c r="H89" s="566" t="s">
        <v>876</v>
      </c>
      <c r="I89" s="523" t="s">
        <v>172</v>
      </c>
      <c r="J89" s="567" t="s">
        <v>877</v>
      </c>
      <c r="K89" s="566" t="s">
        <v>529</v>
      </c>
      <c r="L89" s="566" t="s">
        <v>878</v>
      </c>
      <c r="M89" s="523" t="s">
        <v>295</v>
      </c>
      <c r="N89" s="568">
        <v>44927</v>
      </c>
      <c r="O89" s="569">
        <v>45289</v>
      </c>
      <c r="P89" s="570" t="s">
        <v>113</v>
      </c>
      <c r="Q89" s="571" t="s">
        <v>201</v>
      </c>
      <c r="R89" s="572" t="s">
        <v>201</v>
      </c>
      <c r="S89" s="564" t="s">
        <v>201</v>
      </c>
      <c r="T89" s="572" t="s">
        <v>201</v>
      </c>
      <c r="U89" s="564" t="s">
        <v>201</v>
      </c>
      <c r="V89" s="572" t="s">
        <v>201</v>
      </c>
      <c r="W89" s="564" t="s">
        <v>201</v>
      </c>
      <c r="X89" s="572" t="s">
        <v>201</v>
      </c>
      <c r="Y89" s="564" t="s">
        <v>201</v>
      </c>
      <c r="Z89" s="572" t="s">
        <v>201</v>
      </c>
      <c r="AA89" s="564" t="s">
        <v>201</v>
      </c>
      <c r="AB89" s="578">
        <v>1</v>
      </c>
      <c r="AC89" s="563" t="s">
        <v>879</v>
      </c>
      <c r="AD89" s="563" t="s">
        <v>748</v>
      </c>
      <c r="AE89" s="563" t="s">
        <v>880</v>
      </c>
      <c r="AF89" s="563" t="s">
        <v>102</v>
      </c>
      <c r="AG89" s="563" t="s">
        <v>102</v>
      </c>
      <c r="AH89" s="307">
        <v>81199335</v>
      </c>
      <c r="AI89" s="847"/>
      <c r="AJ89" s="184">
        <v>0</v>
      </c>
      <c r="AK89" s="185" t="s">
        <v>881</v>
      </c>
      <c r="AL89" s="199" t="s">
        <v>882</v>
      </c>
      <c r="AM89" s="228" t="str">
        <f t="shared" si="5"/>
        <v>No reporta avance para el período</v>
      </c>
      <c r="AN89" s="229" t="str">
        <f t="shared" si="12"/>
        <v>No Aplica</v>
      </c>
      <c r="AO89" s="282">
        <f t="shared" si="11"/>
        <v>0</v>
      </c>
      <c r="AP89" s="230"/>
      <c r="AQ89" s="286">
        <v>81199335</v>
      </c>
      <c r="AR89" s="286">
        <v>20299833.75</v>
      </c>
      <c r="AS89" s="801"/>
      <c r="AT89" s="801"/>
      <c r="AU89" s="680"/>
      <c r="AV89" s="946"/>
      <c r="AW89" s="184">
        <v>0</v>
      </c>
      <c r="AX89" s="185" t="s">
        <v>883</v>
      </c>
      <c r="AY89" s="185" t="s">
        <v>884</v>
      </c>
      <c r="AZ89" s="174" t="str">
        <f t="shared" si="13"/>
        <v>No reporta avance para el período</v>
      </c>
      <c r="BA89" s="167" t="str">
        <f t="shared" si="14"/>
        <v>No Aplica</v>
      </c>
      <c r="BB89" s="175">
        <f>+IFERROR(SUM($AJ89,$AW89,#REF!,$BS89,$CF89,$CS89),0)</f>
        <v>0</v>
      </c>
      <c r="BC89" s="257" t="s">
        <v>101</v>
      </c>
      <c r="BD89" s="398">
        <v>81199335</v>
      </c>
      <c r="BE89" s="398">
        <v>40599667.5</v>
      </c>
      <c r="BF89" s="672"/>
      <c r="BG89" s="674"/>
      <c r="BH89" s="674"/>
      <c r="BJ89" s="977" t="s">
        <v>126</v>
      </c>
      <c r="BK89" s="977" t="s">
        <v>127</v>
      </c>
    </row>
    <row r="90" spans="1:63" ht="91.5" customHeight="1" x14ac:dyDescent="0.25">
      <c r="A90" s="540"/>
      <c r="B90" s="562" t="s">
        <v>740</v>
      </c>
      <c r="C90" s="563" t="s">
        <v>120</v>
      </c>
      <c r="D90" s="563" t="s">
        <v>121</v>
      </c>
      <c r="E90" s="564" t="s">
        <v>885</v>
      </c>
      <c r="F90" s="563" t="s">
        <v>743</v>
      </c>
      <c r="G90" s="577">
        <v>4</v>
      </c>
      <c r="H90" s="566" t="s">
        <v>886</v>
      </c>
      <c r="I90" s="523" t="s">
        <v>172</v>
      </c>
      <c r="J90" s="567" t="s">
        <v>887</v>
      </c>
      <c r="K90" s="566" t="s">
        <v>529</v>
      </c>
      <c r="L90" s="566" t="s">
        <v>888</v>
      </c>
      <c r="M90" s="523" t="s">
        <v>295</v>
      </c>
      <c r="N90" s="568">
        <v>44928</v>
      </c>
      <c r="O90" s="569">
        <v>45289</v>
      </c>
      <c r="P90" s="570" t="s">
        <v>137</v>
      </c>
      <c r="Q90" s="571" t="s">
        <v>201</v>
      </c>
      <c r="R90" s="572" t="s">
        <v>201</v>
      </c>
      <c r="S90" s="564">
        <v>1</v>
      </c>
      <c r="T90" s="572" t="s">
        <v>201</v>
      </c>
      <c r="U90" s="564" t="s">
        <v>201</v>
      </c>
      <c r="V90" s="572">
        <v>1</v>
      </c>
      <c r="W90" s="564" t="s">
        <v>201</v>
      </c>
      <c r="X90" s="572" t="s">
        <v>201</v>
      </c>
      <c r="Y90" s="564">
        <v>1</v>
      </c>
      <c r="Z90" s="572" t="s">
        <v>201</v>
      </c>
      <c r="AA90" s="564" t="s">
        <v>201</v>
      </c>
      <c r="AB90" s="578">
        <v>1</v>
      </c>
      <c r="AC90" s="563" t="s">
        <v>889</v>
      </c>
      <c r="AD90" s="563" t="s">
        <v>748</v>
      </c>
      <c r="AE90" s="563" t="s">
        <v>749</v>
      </c>
      <c r="AF90" s="563" t="s">
        <v>102</v>
      </c>
      <c r="AG90" s="563" t="s">
        <v>102</v>
      </c>
      <c r="AH90" s="307">
        <v>34612834</v>
      </c>
      <c r="AI90" s="847"/>
      <c r="AJ90" s="184">
        <v>0</v>
      </c>
      <c r="AK90" s="185" t="s">
        <v>890</v>
      </c>
      <c r="AL90" s="199" t="s">
        <v>102</v>
      </c>
      <c r="AM90" s="271">
        <f t="shared" si="5"/>
        <v>0</v>
      </c>
      <c r="AN90" s="229" t="str">
        <f t="shared" si="12"/>
        <v>Bajo</v>
      </c>
      <c r="AO90" s="282">
        <f t="shared" si="11"/>
        <v>1</v>
      </c>
      <c r="AP90" s="238" t="s">
        <v>891</v>
      </c>
      <c r="AQ90" s="286">
        <v>34612834</v>
      </c>
      <c r="AR90" s="286">
        <v>8653208.5</v>
      </c>
      <c r="AS90" s="801"/>
      <c r="AT90" s="801"/>
      <c r="AU90" s="680"/>
      <c r="AV90" s="946"/>
      <c r="AW90" s="530">
        <v>1</v>
      </c>
      <c r="AX90" s="185" t="s">
        <v>892</v>
      </c>
      <c r="AY90" s="185" t="s">
        <v>893</v>
      </c>
      <c r="AZ90" s="174">
        <f t="shared" si="13"/>
        <v>1</v>
      </c>
      <c r="BA90" s="167" t="str">
        <f t="shared" si="14"/>
        <v>Satisfactorio</v>
      </c>
      <c r="BB90" s="175">
        <f>+IFERROR(SUM($AJ90,$AW90,#REF!,$BS90,$CF90,$CS90),0)</f>
        <v>0</v>
      </c>
      <c r="BC90" s="257" t="s">
        <v>101</v>
      </c>
      <c r="BD90" s="398">
        <v>34612834</v>
      </c>
      <c r="BE90" s="398">
        <v>17306417</v>
      </c>
      <c r="BF90" s="672"/>
      <c r="BG90" s="674"/>
      <c r="BH90" s="674"/>
      <c r="BJ90" s="977" t="s">
        <v>754</v>
      </c>
      <c r="BK90" s="978" t="s">
        <v>894</v>
      </c>
    </row>
    <row r="91" spans="1:63" ht="141" customHeight="1" x14ac:dyDescent="0.25">
      <c r="A91" s="540"/>
      <c r="B91" s="562" t="s">
        <v>740</v>
      </c>
      <c r="C91" s="563" t="s">
        <v>120</v>
      </c>
      <c r="D91" s="563" t="s">
        <v>121</v>
      </c>
      <c r="E91" s="564" t="s">
        <v>895</v>
      </c>
      <c r="F91" s="563" t="s">
        <v>208</v>
      </c>
      <c r="G91" s="565">
        <v>1</v>
      </c>
      <c r="H91" s="566" t="s">
        <v>896</v>
      </c>
      <c r="I91" s="523" t="s">
        <v>172</v>
      </c>
      <c r="J91" s="567" t="s">
        <v>897</v>
      </c>
      <c r="K91" s="566" t="s">
        <v>111</v>
      </c>
      <c r="L91" s="566" t="s">
        <v>898</v>
      </c>
      <c r="M91" s="523" t="s">
        <v>295</v>
      </c>
      <c r="N91" s="580">
        <v>44946</v>
      </c>
      <c r="O91" s="581">
        <v>45275</v>
      </c>
      <c r="P91" s="570" t="s">
        <v>137</v>
      </c>
      <c r="Q91" s="571" t="s">
        <v>201</v>
      </c>
      <c r="R91" s="572" t="s">
        <v>201</v>
      </c>
      <c r="S91" s="573">
        <v>0.1</v>
      </c>
      <c r="T91" s="572" t="s">
        <v>201</v>
      </c>
      <c r="U91" s="564" t="s">
        <v>201</v>
      </c>
      <c r="V91" s="574">
        <v>0.4</v>
      </c>
      <c r="W91" s="564" t="s">
        <v>201</v>
      </c>
      <c r="X91" s="572" t="s">
        <v>201</v>
      </c>
      <c r="Y91" s="573">
        <v>0.7</v>
      </c>
      <c r="Z91" s="572" t="s">
        <v>201</v>
      </c>
      <c r="AA91" s="564" t="s">
        <v>201</v>
      </c>
      <c r="AB91" s="575">
        <v>1</v>
      </c>
      <c r="AC91" s="563" t="s">
        <v>813</v>
      </c>
      <c r="AD91" s="563" t="s">
        <v>748</v>
      </c>
      <c r="AE91" s="563" t="s">
        <v>749</v>
      </c>
      <c r="AF91" s="563" t="s">
        <v>102</v>
      </c>
      <c r="AG91" s="563" t="s">
        <v>102</v>
      </c>
      <c r="AH91" s="357">
        <v>48000000</v>
      </c>
      <c r="AI91" s="847"/>
      <c r="AJ91" s="332">
        <v>0.1</v>
      </c>
      <c r="AK91" s="185" t="s">
        <v>899</v>
      </c>
      <c r="AL91" s="185" t="s">
        <v>900</v>
      </c>
      <c r="AM91" s="271">
        <f t="shared" si="5"/>
        <v>1</v>
      </c>
      <c r="AN91" s="229" t="str">
        <f t="shared" si="12"/>
        <v>Satisfactorio</v>
      </c>
      <c r="AO91" s="273">
        <f t="shared" si="11"/>
        <v>0.5</v>
      </c>
      <c r="AP91" s="230"/>
      <c r="AQ91" s="286">
        <v>48000000</v>
      </c>
      <c r="AR91" s="286">
        <v>12000000</v>
      </c>
      <c r="AS91" s="801"/>
      <c r="AT91" s="801"/>
      <c r="AU91" s="680"/>
      <c r="AV91" s="946"/>
      <c r="AW91" s="332">
        <v>0.4</v>
      </c>
      <c r="AX91" s="185" t="s">
        <v>901</v>
      </c>
      <c r="AY91" s="185" t="s">
        <v>902</v>
      </c>
      <c r="AZ91" s="174">
        <f t="shared" si="13"/>
        <v>1</v>
      </c>
      <c r="BA91" s="167" t="str">
        <f t="shared" si="14"/>
        <v>Satisfactorio</v>
      </c>
      <c r="BB91" s="176">
        <f>+IFERROR(SUM($AJ91,$AW91,#REF!,$BS91,$CF91,$CS91),0)</f>
        <v>0</v>
      </c>
      <c r="BC91" s="257" t="s">
        <v>101</v>
      </c>
      <c r="BD91" s="398">
        <v>48000000</v>
      </c>
      <c r="BE91" s="398">
        <v>24000000</v>
      </c>
      <c r="BF91" s="672"/>
      <c r="BG91" s="674"/>
      <c r="BH91" s="674"/>
      <c r="BJ91" s="977" t="s">
        <v>754</v>
      </c>
      <c r="BK91" s="983" t="s">
        <v>903</v>
      </c>
    </row>
    <row r="92" spans="1:63" ht="86.25" customHeight="1" x14ac:dyDescent="0.25">
      <c r="A92" s="540"/>
      <c r="B92" s="562" t="s">
        <v>740</v>
      </c>
      <c r="C92" s="563" t="s">
        <v>120</v>
      </c>
      <c r="D92" s="563" t="s">
        <v>121</v>
      </c>
      <c r="E92" s="564" t="s">
        <v>904</v>
      </c>
      <c r="F92" s="563" t="s">
        <v>743</v>
      </c>
      <c r="G92" s="565">
        <v>1</v>
      </c>
      <c r="H92" s="566" t="s">
        <v>905</v>
      </c>
      <c r="I92" s="523" t="s">
        <v>172</v>
      </c>
      <c r="J92" s="567" t="s">
        <v>906</v>
      </c>
      <c r="K92" s="566" t="s">
        <v>111</v>
      </c>
      <c r="L92" s="566" t="s">
        <v>907</v>
      </c>
      <c r="M92" s="523" t="s">
        <v>295</v>
      </c>
      <c r="N92" s="582">
        <v>44946</v>
      </c>
      <c r="O92" s="583">
        <v>45275</v>
      </c>
      <c r="P92" s="570" t="s">
        <v>407</v>
      </c>
      <c r="Q92" s="571" t="s">
        <v>201</v>
      </c>
      <c r="R92" s="572" t="s">
        <v>201</v>
      </c>
      <c r="S92" s="564" t="s">
        <v>201</v>
      </c>
      <c r="T92" s="572" t="s">
        <v>201</v>
      </c>
      <c r="U92" s="564" t="s">
        <v>201</v>
      </c>
      <c r="V92" s="574">
        <v>0.5</v>
      </c>
      <c r="W92" s="564" t="s">
        <v>201</v>
      </c>
      <c r="X92" s="572" t="s">
        <v>201</v>
      </c>
      <c r="Y92" s="564" t="s">
        <v>201</v>
      </c>
      <c r="Z92" s="572" t="s">
        <v>201</v>
      </c>
      <c r="AA92" s="564" t="s">
        <v>201</v>
      </c>
      <c r="AB92" s="575">
        <v>1</v>
      </c>
      <c r="AC92" s="563" t="s">
        <v>770</v>
      </c>
      <c r="AD92" s="563" t="s">
        <v>748</v>
      </c>
      <c r="AE92" s="563" t="s">
        <v>749</v>
      </c>
      <c r="AF92" s="563" t="s">
        <v>175</v>
      </c>
      <c r="AG92" s="563" t="s">
        <v>176</v>
      </c>
      <c r="AH92" s="357">
        <f>48000000</f>
        <v>48000000</v>
      </c>
      <c r="AI92" s="847"/>
      <c r="AJ92" s="184">
        <v>0</v>
      </c>
      <c r="AK92" s="199" t="s">
        <v>101</v>
      </c>
      <c r="AL92" s="199" t="s">
        <v>101</v>
      </c>
      <c r="AM92" s="228" t="str">
        <f t="shared" si="5"/>
        <v>No reporta avance para el período</v>
      </c>
      <c r="AN92" s="229" t="str">
        <f t="shared" si="12"/>
        <v>No Aplica</v>
      </c>
      <c r="AO92" s="273">
        <f t="shared" si="11"/>
        <v>0</v>
      </c>
      <c r="AP92" s="230"/>
      <c r="AQ92" s="286">
        <v>48000000</v>
      </c>
      <c r="AR92" s="286">
        <v>12000000</v>
      </c>
      <c r="AS92" s="801"/>
      <c r="AT92" s="801"/>
      <c r="AU92" s="680"/>
      <c r="AV92" s="946"/>
      <c r="AW92" s="529">
        <v>0</v>
      </c>
      <c r="AX92" s="185" t="s">
        <v>908</v>
      </c>
      <c r="AY92" s="185" t="s">
        <v>909</v>
      </c>
      <c r="AZ92" s="174">
        <f t="shared" si="13"/>
        <v>0</v>
      </c>
      <c r="BA92" s="167" t="str">
        <f t="shared" si="14"/>
        <v>Bajo</v>
      </c>
      <c r="BB92" s="176">
        <f>+IFERROR(SUM($AJ92,$AW92,#REF!,$BS92,$CF92,$CS92),0)</f>
        <v>0</v>
      </c>
      <c r="BC92" s="258" t="s">
        <v>910</v>
      </c>
      <c r="BD92" s="398">
        <v>48000000</v>
      </c>
      <c r="BE92" s="398">
        <v>24000000</v>
      </c>
      <c r="BF92" s="672"/>
      <c r="BG92" s="674"/>
      <c r="BH92" s="674"/>
      <c r="BJ92" s="977" t="s">
        <v>754</v>
      </c>
      <c r="BK92" s="983" t="s">
        <v>911</v>
      </c>
    </row>
    <row r="93" spans="1:63" ht="87.75" customHeight="1" x14ac:dyDescent="0.25">
      <c r="A93" s="540"/>
      <c r="B93" s="562" t="s">
        <v>740</v>
      </c>
      <c r="C93" s="563" t="s">
        <v>120</v>
      </c>
      <c r="D93" s="563" t="s">
        <v>121</v>
      </c>
      <c r="E93" s="564" t="s">
        <v>912</v>
      </c>
      <c r="F93" s="563" t="s">
        <v>743</v>
      </c>
      <c r="G93" s="565">
        <v>1</v>
      </c>
      <c r="H93" s="566" t="s">
        <v>913</v>
      </c>
      <c r="I93" s="523" t="s">
        <v>172</v>
      </c>
      <c r="J93" s="567" t="s">
        <v>914</v>
      </c>
      <c r="K93" s="566" t="s">
        <v>111</v>
      </c>
      <c r="L93" s="566" t="s">
        <v>915</v>
      </c>
      <c r="M93" s="523" t="s">
        <v>916</v>
      </c>
      <c r="N93" s="582">
        <v>44928</v>
      </c>
      <c r="O93" s="583">
        <v>45275</v>
      </c>
      <c r="P93" s="570" t="s">
        <v>407</v>
      </c>
      <c r="Q93" s="571" t="s">
        <v>201</v>
      </c>
      <c r="R93" s="572" t="s">
        <v>201</v>
      </c>
      <c r="S93" s="564" t="s">
        <v>201</v>
      </c>
      <c r="T93" s="572" t="s">
        <v>201</v>
      </c>
      <c r="U93" s="564" t="s">
        <v>201</v>
      </c>
      <c r="V93" s="574">
        <v>0.5</v>
      </c>
      <c r="W93" s="564" t="s">
        <v>201</v>
      </c>
      <c r="X93" s="572" t="s">
        <v>201</v>
      </c>
      <c r="Y93" s="564" t="s">
        <v>201</v>
      </c>
      <c r="Z93" s="572" t="s">
        <v>201</v>
      </c>
      <c r="AA93" s="564" t="s">
        <v>201</v>
      </c>
      <c r="AB93" s="575">
        <v>1</v>
      </c>
      <c r="AC93" s="563" t="s">
        <v>781</v>
      </c>
      <c r="AD93" s="563" t="s">
        <v>748</v>
      </c>
      <c r="AE93" s="563" t="s">
        <v>749</v>
      </c>
      <c r="AF93" s="563" t="s">
        <v>175</v>
      </c>
      <c r="AG93" s="563" t="s">
        <v>176</v>
      </c>
      <c r="AH93" s="357">
        <v>31126949</v>
      </c>
      <c r="AI93" s="847"/>
      <c r="AJ93" s="184">
        <v>0</v>
      </c>
      <c r="AK93" s="199" t="s">
        <v>101</v>
      </c>
      <c r="AL93" s="199" t="s">
        <v>101</v>
      </c>
      <c r="AM93" s="228" t="str">
        <f t="shared" si="5"/>
        <v>No reporta avance para el período</v>
      </c>
      <c r="AN93" s="229" t="str">
        <f t="shared" si="12"/>
        <v>No Aplica</v>
      </c>
      <c r="AO93" s="273">
        <f t="shared" si="11"/>
        <v>0.5</v>
      </c>
      <c r="AP93" s="230"/>
      <c r="AQ93" s="286">
        <v>31126949</v>
      </c>
      <c r="AR93" s="286">
        <v>7781737.25</v>
      </c>
      <c r="AS93" s="801"/>
      <c r="AT93" s="801"/>
      <c r="AU93" s="680"/>
      <c r="AV93" s="946"/>
      <c r="AW93" s="529">
        <v>0.5</v>
      </c>
      <c r="AX93" s="185" t="s">
        <v>917</v>
      </c>
      <c r="AY93" s="185" t="s">
        <v>918</v>
      </c>
      <c r="AZ93" s="174">
        <f t="shared" si="13"/>
        <v>1</v>
      </c>
      <c r="BA93" s="167" t="str">
        <f t="shared" si="14"/>
        <v>Satisfactorio</v>
      </c>
      <c r="BB93" s="176">
        <f>+IFERROR(SUM($AJ93,$AW93,#REF!,$BS93,$CF93,$CS93),0)</f>
        <v>0</v>
      </c>
      <c r="BC93" s="257" t="s">
        <v>101</v>
      </c>
      <c r="BD93" s="398">
        <v>31126949</v>
      </c>
      <c r="BE93" s="398">
        <v>15563474.5</v>
      </c>
      <c r="BF93" s="672"/>
      <c r="BG93" s="674"/>
      <c r="BH93" s="674"/>
      <c r="BJ93" s="977" t="s">
        <v>754</v>
      </c>
      <c r="BK93" s="983" t="s">
        <v>919</v>
      </c>
    </row>
    <row r="94" spans="1:63" ht="81" customHeight="1" x14ac:dyDescent="0.25">
      <c r="A94" s="540"/>
      <c r="B94" s="562" t="s">
        <v>740</v>
      </c>
      <c r="C94" s="563" t="s">
        <v>120</v>
      </c>
      <c r="D94" s="563" t="s">
        <v>121</v>
      </c>
      <c r="E94" s="564" t="s">
        <v>920</v>
      </c>
      <c r="F94" s="563" t="s">
        <v>743</v>
      </c>
      <c r="G94" s="565">
        <v>1</v>
      </c>
      <c r="H94" s="566" t="s">
        <v>921</v>
      </c>
      <c r="I94" s="523" t="s">
        <v>172</v>
      </c>
      <c r="J94" s="567" t="s">
        <v>922</v>
      </c>
      <c r="K94" s="566" t="s">
        <v>111</v>
      </c>
      <c r="L94" s="566" t="s">
        <v>923</v>
      </c>
      <c r="M94" s="523" t="s">
        <v>916</v>
      </c>
      <c r="N94" s="556">
        <v>44928</v>
      </c>
      <c r="O94" s="557">
        <v>45289</v>
      </c>
      <c r="P94" s="570" t="s">
        <v>407</v>
      </c>
      <c r="Q94" s="571" t="s">
        <v>201</v>
      </c>
      <c r="R94" s="572" t="s">
        <v>201</v>
      </c>
      <c r="S94" s="564" t="s">
        <v>201</v>
      </c>
      <c r="T94" s="572" t="s">
        <v>201</v>
      </c>
      <c r="U94" s="564" t="s">
        <v>201</v>
      </c>
      <c r="V94" s="574">
        <v>0.5</v>
      </c>
      <c r="W94" s="564" t="s">
        <v>201</v>
      </c>
      <c r="X94" s="572" t="s">
        <v>201</v>
      </c>
      <c r="Y94" s="564" t="s">
        <v>201</v>
      </c>
      <c r="Z94" s="572" t="s">
        <v>201</v>
      </c>
      <c r="AA94" s="564" t="s">
        <v>201</v>
      </c>
      <c r="AB94" s="575">
        <v>1</v>
      </c>
      <c r="AC94" s="563" t="s">
        <v>781</v>
      </c>
      <c r="AD94" s="563" t="s">
        <v>748</v>
      </c>
      <c r="AE94" s="563" t="s">
        <v>749</v>
      </c>
      <c r="AF94" s="563" t="s">
        <v>175</v>
      </c>
      <c r="AG94" s="563" t="s">
        <v>176</v>
      </c>
      <c r="AH94" s="307">
        <v>157701049</v>
      </c>
      <c r="AI94" s="848"/>
      <c r="AJ94" s="184">
        <v>0</v>
      </c>
      <c r="AK94" s="199" t="s">
        <v>101</v>
      </c>
      <c r="AL94" s="199" t="s">
        <v>101</v>
      </c>
      <c r="AM94" s="228" t="str">
        <f t="shared" si="5"/>
        <v>No reporta avance para el período</v>
      </c>
      <c r="AN94" s="229" t="str">
        <f t="shared" si="12"/>
        <v>No Aplica</v>
      </c>
      <c r="AO94" s="273">
        <f t="shared" si="11"/>
        <v>0.25</v>
      </c>
      <c r="AP94" s="230"/>
      <c r="AQ94" s="286">
        <v>157701049</v>
      </c>
      <c r="AR94" s="286">
        <v>39425262.25</v>
      </c>
      <c r="AS94" s="802"/>
      <c r="AT94" s="802"/>
      <c r="AU94" s="681"/>
      <c r="AV94" s="946"/>
      <c r="AW94" s="529">
        <v>0.25</v>
      </c>
      <c r="AX94" s="185" t="s">
        <v>924</v>
      </c>
      <c r="AY94" s="185" t="s">
        <v>925</v>
      </c>
      <c r="AZ94" s="174">
        <f t="shared" si="13"/>
        <v>0.5</v>
      </c>
      <c r="BA94" s="167" t="str">
        <f t="shared" si="14"/>
        <v>Bajo</v>
      </c>
      <c r="BB94" s="176">
        <f>+IFERROR(SUM($AJ94,$AW94,#REF!,$BS94,$CF94,$CS94),0)</f>
        <v>0</v>
      </c>
      <c r="BC94" s="258" t="s">
        <v>926</v>
      </c>
      <c r="BD94" s="398">
        <v>157701049</v>
      </c>
      <c r="BE94" s="398">
        <v>78850524.5</v>
      </c>
      <c r="BF94" s="672"/>
      <c r="BG94" s="674"/>
      <c r="BH94" s="674"/>
      <c r="BJ94" s="977" t="s">
        <v>754</v>
      </c>
      <c r="BK94" s="983" t="s">
        <v>927</v>
      </c>
    </row>
    <row r="95" spans="1:63" ht="86.25" customHeight="1" x14ac:dyDescent="0.25">
      <c r="A95" s="540"/>
      <c r="B95" s="562" t="s">
        <v>740</v>
      </c>
      <c r="C95" s="563" t="s">
        <v>201</v>
      </c>
      <c r="D95" s="563" t="s">
        <v>201</v>
      </c>
      <c r="E95" s="564" t="s">
        <v>928</v>
      </c>
      <c r="F95" s="563" t="s">
        <v>743</v>
      </c>
      <c r="G95" s="565">
        <v>1</v>
      </c>
      <c r="H95" s="566" t="s">
        <v>929</v>
      </c>
      <c r="I95" s="523" t="s">
        <v>172</v>
      </c>
      <c r="J95" s="567" t="s">
        <v>930</v>
      </c>
      <c r="K95" s="566" t="s">
        <v>111</v>
      </c>
      <c r="L95" s="566" t="s">
        <v>931</v>
      </c>
      <c r="M95" s="523" t="s">
        <v>94</v>
      </c>
      <c r="N95" s="580">
        <v>44928</v>
      </c>
      <c r="O95" s="581">
        <v>45289</v>
      </c>
      <c r="P95" s="570" t="s">
        <v>137</v>
      </c>
      <c r="Q95" s="571" t="s">
        <v>201</v>
      </c>
      <c r="R95" s="572" t="s">
        <v>201</v>
      </c>
      <c r="S95" s="573">
        <v>0.25</v>
      </c>
      <c r="T95" s="572" t="s">
        <v>201</v>
      </c>
      <c r="U95" s="564" t="s">
        <v>201</v>
      </c>
      <c r="V95" s="574">
        <v>0.5</v>
      </c>
      <c r="W95" s="564" t="s">
        <v>201</v>
      </c>
      <c r="X95" s="572" t="s">
        <v>201</v>
      </c>
      <c r="Y95" s="573">
        <v>0.75</v>
      </c>
      <c r="Z95" s="572" t="s">
        <v>201</v>
      </c>
      <c r="AA95" s="564" t="s">
        <v>201</v>
      </c>
      <c r="AB95" s="575">
        <v>1</v>
      </c>
      <c r="AC95" s="563" t="s">
        <v>889</v>
      </c>
      <c r="AD95" s="563" t="s">
        <v>748</v>
      </c>
      <c r="AE95" s="563" t="s">
        <v>749</v>
      </c>
      <c r="AF95" s="563" t="s">
        <v>102</v>
      </c>
      <c r="AG95" s="563" t="s">
        <v>102</v>
      </c>
      <c r="AH95" s="357">
        <v>44694815</v>
      </c>
      <c r="AI95" s="357">
        <v>0</v>
      </c>
      <c r="AJ95" s="332">
        <v>0.25</v>
      </c>
      <c r="AK95" s="185" t="s">
        <v>932</v>
      </c>
      <c r="AL95" s="199" t="s">
        <v>933</v>
      </c>
      <c r="AM95" s="271">
        <f t="shared" si="5"/>
        <v>1</v>
      </c>
      <c r="AN95" s="229" t="str">
        <f t="shared" si="12"/>
        <v>Satisfactorio</v>
      </c>
      <c r="AO95" s="273">
        <f t="shared" si="11"/>
        <v>0.75</v>
      </c>
      <c r="AP95" s="230"/>
      <c r="AQ95" s="286">
        <v>44694815</v>
      </c>
      <c r="AR95" s="286">
        <v>11173703.75</v>
      </c>
      <c r="AS95" s="286">
        <v>0</v>
      </c>
      <c r="AT95" s="286">
        <v>0</v>
      </c>
      <c r="AU95" s="203">
        <v>0</v>
      </c>
      <c r="AV95" s="946"/>
      <c r="AW95" s="529">
        <v>0.5</v>
      </c>
      <c r="AX95" s="185" t="s">
        <v>934</v>
      </c>
      <c r="AY95" s="185" t="s">
        <v>935</v>
      </c>
      <c r="AZ95" s="174">
        <f t="shared" si="13"/>
        <v>1</v>
      </c>
      <c r="BA95" s="167" t="str">
        <f t="shared" si="14"/>
        <v>Satisfactorio</v>
      </c>
      <c r="BB95" s="176">
        <f>+IFERROR(SUM($AJ95,$AW95,#REF!,$BS95,$CF95,$CS95),0)</f>
        <v>0</v>
      </c>
      <c r="BC95" s="257" t="s">
        <v>101</v>
      </c>
      <c r="BD95" s="398">
        <v>44694815</v>
      </c>
      <c r="BE95" s="398">
        <v>22347407.5</v>
      </c>
      <c r="BF95" s="672"/>
      <c r="BG95" s="674"/>
      <c r="BH95" s="674"/>
      <c r="BJ95" s="977" t="s">
        <v>754</v>
      </c>
      <c r="BK95" s="983" t="s">
        <v>936</v>
      </c>
    </row>
    <row r="96" spans="1:63" ht="206.25" customHeight="1" x14ac:dyDescent="0.25">
      <c r="A96" s="540"/>
      <c r="B96" s="562" t="s">
        <v>740</v>
      </c>
      <c r="C96" s="563" t="s">
        <v>201</v>
      </c>
      <c r="D96" s="563" t="s">
        <v>201</v>
      </c>
      <c r="E96" s="564" t="s">
        <v>937</v>
      </c>
      <c r="F96" s="563" t="s">
        <v>208</v>
      </c>
      <c r="G96" s="565">
        <v>1</v>
      </c>
      <c r="H96" s="566" t="s">
        <v>938</v>
      </c>
      <c r="I96" s="523" t="s">
        <v>172</v>
      </c>
      <c r="J96" s="567" t="s">
        <v>939</v>
      </c>
      <c r="K96" s="566" t="s">
        <v>111</v>
      </c>
      <c r="L96" s="566" t="s">
        <v>940</v>
      </c>
      <c r="M96" s="523" t="s">
        <v>295</v>
      </c>
      <c r="N96" s="582">
        <v>44928</v>
      </c>
      <c r="O96" s="583">
        <v>45289</v>
      </c>
      <c r="P96" s="570" t="s">
        <v>137</v>
      </c>
      <c r="Q96" s="571" t="s">
        <v>201</v>
      </c>
      <c r="R96" s="572" t="s">
        <v>201</v>
      </c>
      <c r="S96" s="573">
        <v>0.2</v>
      </c>
      <c r="T96" s="572" t="s">
        <v>201</v>
      </c>
      <c r="U96" s="564" t="s">
        <v>201</v>
      </c>
      <c r="V96" s="574">
        <v>0.5</v>
      </c>
      <c r="W96" s="564" t="s">
        <v>201</v>
      </c>
      <c r="X96" s="572" t="s">
        <v>201</v>
      </c>
      <c r="Y96" s="573">
        <v>0.8</v>
      </c>
      <c r="Z96" s="572" t="s">
        <v>201</v>
      </c>
      <c r="AA96" s="564" t="s">
        <v>201</v>
      </c>
      <c r="AB96" s="575">
        <v>1</v>
      </c>
      <c r="AC96" s="563" t="s">
        <v>201</v>
      </c>
      <c r="AD96" s="563" t="s">
        <v>941</v>
      </c>
      <c r="AE96" s="563" t="s">
        <v>749</v>
      </c>
      <c r="AF96" s="563" t="s">
        <v>102</v>
      </c>
      <c r="AG96" s="563" t="s">
        <v>102</v>
      </c>
      <c r="AH96" s="357">
        <v>31126949</v>
      </c>
      <c r="AI96" s="357">
        <v>0</v>
      </c>
      <c r="AJ96" s="332">
        <v>0.2</v>
      </c>
      <c r="AK96" s="185" t="s">
        <v>942</v>
      </c>
      <c r="AL96" s="185" t="s">
        <v>943</v>
      </c>
      <c r="AM96" s="271">
        <f t="shared" si="5"/>
        <v>1</v>
      </c>
      <c r="AN96" s="229" t="str">
        <f t="shared" si="12"/>
        <v>Satisfactorio</v>
      </c>
      <c r="AO96" s="273">
        <f t="shared" si="11"/>
        <v>0.7</v>
      </c>
      <c r="AP96" s="230"/>
      <c r="AQ96" s="286">
        <v>31126949</v>
      </c>
      <c r="AR96" s="286">
        <v>7781737.25</v>
      </c>
      <c r="AS96" s="286">
        <v>0</v>
      </c>
      <c r="AT96" s="286">
        <v>0</v>
      </c>
      <c r="AU96" s="203">
        <v>0</v>
      </c>
      <c r="AV96" s="946"/>
      <c r="AW96" s="531">
        <v>0.5</v>
      </c>
      <c r="AX96" s="185" t="s">
        <v>944</v>
      </c>
      <c r="AY96" s="185" t="s">
        <v>945</v>
      </c>
      <c r="AZ96" s="174">
        <f t="shared" si="13"/>
        <v>1</v>
      </c>
      <c r="BA96" s="167" t="str">
        <f t="shared" si="14"/>
        <v>Satisfactorio</v>
      </c>
      <c r="BB96" s="176">
        <f>+IFERROR(SUM($AJ96,$AW96,#REF!,$BS96,$CF96,$CS96),0)</f>
        <v>0</v>
      </c>
      <c r="BC96" s="257" t="s">
        <v>101</v>
      </c>
      <c r="BD96" s="398">
        <v>31126949</v>
      </c>
      <c r="BE96" s="398">
        <v>15563474.5</v>
      </c>
      <c r="BF96" s="672"/>
      <c r="BG96" s="674"/>
      <c r="BH96" s="674"/>
      <c r="BJ96" s="977" t="s">
        <v>754</v>
      </c>
      <c r="BK96" s="983" t="s">
        <v>946</v>
      </c>
    </row>
    <row r="97" spans="1:63" ht="243.75" customHeight="1" x14ac:dyDescent="0.25">
      <c r="A97" s="540"/>
      <c r="B97" s="562" t="s">
        <v>740</v>
      </c>
      <c r="C97" s="563" t="s">
        <v>201</v>
      </c>
      <c r="D97" s="563" t="s">
        <v>201</v>
      </c>
      <c r="E97" s="564" t="s">
        <v>947</v>
      </c>
      <c r="F97" s="563" t="s">
        <v>743</v>
      </c>
      <c r="G97" s="577">
        <v>15</v>
      </c>
      <c r="H97" s="566" t="s">
        <v>948</v>
      </c>
      <c r="I97" s="584" t="s">
        <v>172</v>
      </c>
      <c r="J97" s="585" t="s">
        <v>949</v>
      </c>
      <c r="K97" s="566" t="s">
        <v>529</v>
      </c>
      <c r="L97" s="566" t="s">
        <v>950</v>
      </c>
      <c r="M97" s="523" t="s">
        <v>94</v>
      </c>
      <c r="N97" s="556">
        <v>44958</v>
      </c>
      <c r="O97" s="557">
        <v>45199</v>
      </c>
      <c r="P97" s="570" t="s">
        <v>137</v>
      </c>
      <c r="Q97" s="571" t="s">
        <v>201</v>
      </c>
      <c r="R97" s="572" t="s">
        <v>201</v>
      </c>
      <c r="S97" s="564">
        <v>5</v>
      </c>
      <c r="T97" s="572" t="s">
        <v>201</v>
      </c>
      <c r="U97" s="564" t="s">
        <v>201</v>
      </c>
      <c r="V97" s="572">
        <v>5</v>
      </c>
      <c r="W97" s="564" t="s">
        <v>201</v>
      </c>
      <c r="X97" s="572" t="s">
        <v>201</v>
      </c>
      <c r="Y97" s="564">
        <v>5</v>
      </c>
      <c r="Z97" s="572" t="s">
        <v>201</v>
      </c>
      <c r="AA97" s="564" t="s">
        <v>201</v>
      </c>
      <c r="AB97" s="578" t="s">
        <v>201</v>
      </c>
      <c r="AC97" s="563" t="s">
        <v>770</v>
      </c>
      <c r="AD97" s="563" t="s">
        <v>748</v>
      </c>
      <c r="AE97" s="563" t="s">
        <v>782</v>
      </c>
      <c r="AF97" s="563" t="s">
        <v>102</v>
      </c>
      <c r="AG97" s="563" t="s">
        <v>102</v>
      </c>
      <c r="AH97" s="307">
        <v>34247869</v>
      </c>
      <c r="AI97" s="357">
        <v>0</v>
      </c>
      <c r="AJ97" s="184">
        <v>3</v>
      </c>
      <c r="AK97" s="185" t="s">
        <v>951</v>
      </c>
      <c r="AL97" s="185" t="s">
        <v>952</v>
      </c>
      <c r="AM97" s="271">
        <f t="shared" si="5"/>
        <v>0.6</v>
      </c>
      <c r="AN97" s="229" t="str">
        <f t="shared" si="12"/>
        <v>Bajo</v>
      </c>
      <c r="AO97" s="282">
        <f t="shared" si="11"/>
        <v>15</v>
      </c>
      <c r="AP97" s="238" t="s">
        <v>953</v>
      </c>
      <c r="AQ97" s="286">
        <v>34247869</v>
      </c>
      <c r="AR97" s="286">
        <v>8561967.25</v>
      </c>
      <c r="AS97" s="286">
        <v>0</v>
      </c>
      <c r="AT97" s="286">
        <v>0</v>
      </c>
      <c r="AU97" s="203">
        <v>0</v>
      </c>
      <c r="AV97" s="946"/>
      <c r="AW97" s="184">
        <v>12</v>
      </c>
      <c r="AX97" s="185" t="s">
        <v>954</v>
      </c>
      <c r="AY97" s="185" t="s">
        <v>955</v>
      </c>
      <c r="AZ97" s="174">
        <v>1</v>
      </c>
      <c r="BA97" s="167" t="str">
        <f t="shared" si="14"/>
        <v>Satisfactorio</v>
      </c>
      <c r="BB97" s="175">
        <f>+IFERROR(SUM($AJ97,$AW97,#REF!,$BS97,$CF97,$CS97),0)</f>
        <v>0</v>
      </c>
      <c r="BC97" s="257" t="s">
        <v>101</v>
      </c>
      <c r="BD97" s="398">
        <v>34247869</v>
      </c>
      <c r="BE97" s="398">
        <v>17123934.5</v>
      </c>
      <c r="BF97" s="672"/>
      <c r="BG97" s="674"/>
      <c r="BH97" s="674"/>
      <c r="BJ97" s="977" t="s">
        <v>754</v>
      </c>
      <c r="BK97" s="983" t="s">
        <v>956</v>
      </c>
    </row>
    <row r="98" spans="1:63" ht="239.25" customHeight="1" x14ac:dyDescent="0.25">
      <c r="A98" s="540"/>
      <c r="B98" s="562" t="s">
        <v>740</v>
      </c>
      <c r="C98" s="563" t="s">
        <v>201</v>
      </c>
      <c r="D98" s="563" t="s">
        <v>201</v>
      </c>
      <c r="E98" s="564" t="s">
        <v>957</v>
      </c>
      <c r="F98" s="563" t="s">
        <v>743</v>
      </c>
      <c r="G98" s="565">
        <v>1</v>
      </c>
      <c r="H98" s="586" t="s">
        <v>958</v>
      </c>
      <c r="I98" s="587" t="s">
        <v>172</v>
      </c>
      <c r="J98" s="588" t="s">
        <v>959</v>
      </c>
      <c r="K98" s="566" t="s">
        <v>111</v>
      </c>
      <c r="L98" s="566" t="s">
        <v>960</v>
      </c>
      <c r="M98" s="523" t="s">
        <v>94</v>
      </c>
      <c r="N98" s="568">
        <v>44958</v>
      </c>
      <c r="O98" s="569">
        <v>45289</v>
      </c>
      <c r="P98" s="570" t="s">
        <v>137</v>
      </c>
      <c r="Q98" s="571" t="s">
        <v>201</v>
      </c>
      <c r="R98" s="572" t="s">
        <v>201</v>
      </c>
      <c r="S98" s="573">
        <v>0.25</v>
      </c>
      <c r="T98" s="572" t="s">
        <v>201</v>
      </c>
      <c r="U98" s="564" t="s">
        <v>201</v>
      </c>
      <c r="V98" s="574">
        <v>0.5</v>
      </c>
      <c r="W98" s="564" t="s">
        <v>201</v>
      </c>
      <c r="X98" s="572" t="s">
        <v>201</v>
      </c>
      <c r="Y98" s="573">
        <v>0.75</v>
      </c>
      <c r="Z98" s="572" t="s">
        <v>201</v>
      </c>
      <c r="AA98" s="564" t="s">
        <v>201</v>
      </c>
      <c r="AB98" s="575">
        <v>1</v>
      </c>
      <c r="AC98" s="563" t="s">
        <v>770</v>
      </c>
      <c r="AD98" s="563" t="s">
        <v>748</v>
      </c>
      <c r="AE98" s="563" t="s">
        <v>782</v>
      </c>
      <c r="AF98" s="563" t="s">
        <v>102</v>
      </c>
      <c r="AG98" s="563" t="s">
        <v>102</v>
      </c>
      <c r="AH98" s="307">
        <f>20020665+34247869</f>
        <v>54268534</v>
      </c>
      <c r="AI98" s="357"/>
      <c r="AJ98" s="332">
        <v>0.53</v>
      </c>
      <c r="AK98" s="527" t="s">
        <v>961</v>
      </c>
      <c r="AL98" s="185" t="s">
        <v>962</v>
      </c>
      <c r="AM98" s="271">
        <f t="shared" si="5"/>
        <v>2.12</v>
      </c>
      <c r="AN98" s="229" t="str">
        <f t="shared" si="12"/>
        <v>Satisfactorio</v>
      </c>
      <c r="AO98" s="273">
        <f t="shared" si="11"/>
        <v>1.03</v>
      </c>
      <c r="AP98" s="230"/>
      <c r="AQ98" s="286">
        <v>54268534</v>
      </c>
      <c r="AR98" s="286">
        <v>13567133.5</v>
      </c>
      <c r="AS98" s="286">
        <v>0</v>
      </c>
      <c r="AT98" s="286">
        <v>0</v>
      </c>
      <c r="AU98" s="203">
        <v>0</v>
      </c>
      <c r="AV98" s="946"/>
      <c r="AW98" s="332">
        <v>0.5</v>
      </c>
      <c r="AX98" s="185" t="s">
        <v>963</v>
      </c>
      <c r="AY98" s="185" t="s">
        <v>964</v>
      </c>
      <c r="AZ98" s="174">
        <f t="shared" si="13"/>
        <v>1</v>
      </c>
      <c r="BA98" s="167" t="str">
        <f t="shared" si="14"/>
        <v>Satisfactorio</v>
      </c>
      <c r="BB98" s="176">
        <v>1</v>
      </c>
      <c r="BC98" s="257" t="s">
        <v>101</v>
      </c>
      <c r="BD98" s="398">
        <v>54268534</v>
      </c>
      <c r="BE98" s="398">
        <v>27134267</v>
      </c>
      <c r="BF98" s="672"/>
      <c r="BG98" s="674"/>
      <c r="BH98" s="674"/>
      <c r="BJ98" s="977" t="s">
        <v>754</v>
      </c>
      <c r="BK98" s="983" t="s">
        <v>965</v>
      </c>
    </row>
    <row r="99" spans="1:63" ht="125.25" customHeight="1" x14ac:dyDescent="0.25">
      <c r="A99" s="540"/>
      <c r="B99" s="562" t="s">
        <v>740</v>
      </c>
      <c r="C99" s="563" t="s">
        <v>201</v>
      </c>
      <c r="D99" s="563" t="s">
        <v>201</v>
      </c>
      <c r="E99" s="564" t="s">
        <v>966</v>
      </c>
      <c r="F99" s="563" t="s">
        <v>743</v>
      </c>
      <c r="G99" s="565">
        <v>1</v>
      </c>
      <c r="H99" s="586" t="s">
        <v>967</v>
      </c>
      <c r="I99" s="555" t="s">
        <v>172</v>
      </c>
      <c r="J99" s="553" t="s">
        <v>968</v>
      </c>
      <c r="K99" s="566" t="s">
        <v>111</v>
      </c>
      <c r="L99" s="566" t="s">
        <v>969</v>
      </c>
      <c r="M99" s="523" t="s">
        <v>295</v>
      </c>
      <c r="N99" s="568">
        <v>44946</v>
      </c>
      <c r="O99" s="569">
        <v>45275</v>
      </c>
      <c r="P99" s="570" t="s">
        <v>95</v>
      </c>
      <c r="Q99" s="571" t="s">
        <v>201</v>
      </c>
      <c r="R99" s="572" t="s">
        <v>201</v>
      </c>
      <c r="S99" s="564" t="s">
        <v>201</v>
      </c>
      <c r="T99" s="574">
        <v>0.3</v>
      </c>
      <c r="U99" s="564" t="s">
        <v>201</v>
      </c>
      <c r="V99" s="572" t="s">
        <v>201</v>
      </c>
      <c r="W99" s="564" t="s">
        <v>201</v>
      </c>
      <c r="X99" s="574">
        <v>0.6</v>
      </c>
      <c r="Y99" s="564" t="s">
        <v>201</v>
      </c>
      <c r="Z99" s="572" t="s">
        <v>201</v>
      </c>
      <c r="AA99" s="564" t="s">
        <v>201</v>
      </c>
      <c r="AB99" s="575">
        <v>1</v>
      </c>
      <c r="AC99" s="563" t="s">
        <v>889</v>
      </c>
      <c r="AD99" s="563" t="s">
        <v>748</v>
      </c>
      <c r="AE99" s="563" t="s">
        <v>970</v>
      </c>
      <c r="AF99" s="563" t="s">
        <v>102</v>
      </c>
      <c r="AG99" s="563" t="s">
        <v>102</v>
      </c>
      <c r="AH99" s="307">
        <v>48000000</v>
      </c>
      <c r="AI99" s="357"/>
      <c r="AJ99" s="332">
        <v>0</v>
      </c>
      <c r="AK99" s="199" t="s">
        <v>101</v>
      </c>
      <c r="AL99" s="199" t="s">
        <v>101</v>
      </c>
      <c r="AM99" s="271" t="str">
        <f t="shared" ref="AM99:AM109" si="15">IFERROR(AJ99/S99,"No reporta avance para el período")</f>
        <v>No reporta avance para el período</v>
      </c>
      <c r="AN99" s="229" t="str">
        <f t="shared" si="12"/>
        <v>No Aplica</v>
      </c>
      <c r="AO99" s="273">
        <f>+IFERROR(SUM($BI99,$AW99,#REF!),0)</f>
        <v>0</v>
      </c>
      <c r="AP99" s="230" t="s">
        <v>102</v>
      </c>
      <c r="AQ99" s="286">
        <v>48000000</v>
      </c>
      <c r="AR99" s="286">
        <v>12000000</v>
      </c>
      <c r="AS99" s="286">
        <v>0</v>
      </c>
      <c r="AT99" s="286">
        <v>0</v>
      </c>
      <c r="AU99" s="203">
        <v>0</v>
      </c>
      <c r="AV99" s="946"/>
      <c r="AW99" s="326">
        <v>0.25</v>
      </c>
      <c r="AX99" s="181" t="s">
        <v>971</v>
      </c>
      <c r="AY99" s="181" t="s">
        <v>972</v>
      </c>
      <c r="AZ99" s="174">
        <v>1</v>
      </c>
      <c r="BA99" s="167" t="str">
        <f t="shared" si="14"/>
        <v>Satisfactorio</v>
      </c>
      <c r="BB99" s="176">
        <f>+IFERROR(SUM($AJ99,$AW99,#REF!,$BS99,$CF99,$CS99),0)</f>
        <v>0</v>
      </c>
      <c r="BC99" s="257" t="s">
        <v>101</v>
      </c>
      <c r="BD99" s="398">
        <v>48000000</v>
      </c>
      <c r="BE99" s="398">
        <v>24000000</v>
      </c>
      <c r="BF99" s="672"/>
      <c r="BG99" s="674"/>
      <c r="BH99" s="674"/>
      <c r="BJ99" s="977" t="s">
        <v>754</v>
      </c>
      <c r="BK99" s="983" t="s">
        <v>973</v>
      </c>
    </row>
    <row r="100" spans="1:63" ht="83.25" customHeight="1" x14ac:dyDescent="0.25">
      <c r="A100" s="540"/>
      <c r="B100" s="562" t="s">
        <v>740</v>
      </c>
      <c r="C100" s="563" t="s">
        <v>201</v>
      </c>
      <c r="D100" s="563" t="s">
        <v>201</v>
      </c>
      <c r="E100" s="564" t="s">
        <v>974</v>
      </c>
      <c r="F100" s="563" t="s">
        <v>743</v>
      </c>
      <c r="G100" s="565">
        <v>1</v>
      </c>
      <c r="H100" s="589" t="s">
        <v>975</v>
      </c>
      <c r="I100" s="590" t="s">
        <v>172</v>
      </c>
      <c r="J100" s="567" t="s">
        <v>968</v>
      </c>
      <c r="K100" s="566" t="s">
        <v>111</v>
      </c>
      <c r="L100" s="566" t="s">
        <v>976</v>
      </c>
      <c r="M100" s="523" t="s">
        <v>312</v>
      </c>
      <c r="N100" s="568">
        <v>44946</v>
      </c>
      <c r="O100" s="569">
        <v>45275</v>
      </c>
      <c r="P100" s="570" t="s">
        <v>95</v>
      </c>
      <c r="Q100" s="571" t="s">
        <v>201</v>
      </c>
      <c r="R100" s="572" t="s">
        <v>201</v>
      </c>
      <c r="S100" s="564" t="s">
        <v>201</v>
      </c>
      <c r="T100" s="574">
        <v>0.3</v>
      </c>
      <c r="U100" s="564" t="s">
        <v>201</v>
      </c>
      <c r="V100" s="572" t="s">
        <v>201</v>
      </c>
      <c r="W100" s="564" t="s">
        <v>201</v>
      </c>
      <c r="X100" s="574">
        <v>0.6</v>
      </c>
      <c r="Y100" s="564" t="s">
        <v>201</v>
      </c>
      <c r="Z100" s="572" t="s">
        <v>201</v>
      </c>
      <c r="AA100" s="564" t="s">
        <v>201</v>
      </c>
      <c r="AB100" s="575">
        <v>1</v>
      </c>
      <c r="AC100" s="563" t="s">
        <v>889</v>
      </c>
      <c r="AD100" s="563" t="s">
        <v>748</v>
      </c>
      <c r="AE100" s="563" t="s">
        <v>970</v>
      </c>
      <c r="AF100" s="563" t="s">
        <v>102</v>
      </c>
      <c r="AG100" s="563" t="s">
        <v>102</v>
      </c>
      <c r="AH100" s="307">
        <f>48000000</f>
        <v>48000000</v>
      </c>
      <c r="AI100" s="357">
        <v>0</v>
      </c>
      <c r="AJ100" s="332">
        <v>0</v>
      </c>
      <c r="AK100" s="199" t="s">
        <v>101</v>
      </c>
      <c r="AL100" s="199" t="s">
        <v>101</v>
      </c>
      <c r="AM100" s="271" t="str">
        <f t="shared" si="15"/>
        <v>No reporta avance para el período</v>
      </c>
      <c r="AN100" s="229" t="str">
        <f t="shared" si="12"/>
        <v>No Aplica</v>
      </c>
      <c r="AO100" s="273">
        <f>+IFERROR(SUM($AJ100,$AW100,$BI100),0)</f>
        <v>0.33</v>
      </c>
      <c r="AP100" s="230" t="s">
        <v>102</v>
      </c>
      <c r="AQ100" s="286">
        <v>48000000</v>
      </c>
      <c r="AR100" s="286">
        <v>12000000</v>
      </c>
      <c r="AS100" s="286">
        <v>0</v>
      </c>
      <c r="AT100" s="286">
        <v>0</v>
      </c>
      <c r="AU100" s="203">
        <v>0</v>
      </c>
      <c r="AV100" s="946"/>
      <c r="AW100" s="332">
        <v>0.33</v>
      </c>
      <c r="AX100" s="185" t="s">
        <v>977</v>
      </c>
      <c r="AY100" s="185" t="s">
        <v>978</v>
      </c>
      <c r="AZ100" s="174">
        <v>1</v>
      </c>
      <c r="BA100" s="167" t="str">
        <f t="shared" si="14"/>
        <v>Satisfactorio</v>
      </c>
      <c r="BB100" s="176">
        <f>+IFERROR(SUM($AJ100,$AW100,#REF!,$BS100,$CF100,$CS100),0)</f>
        <v>0</v>
      </c>
      <c r="BC100" s="257" t="s">
        <v>101</v>
      </c>
      <c r="BD100" s="398">
        <v>48000000</v>
      </c>
      <c r="BE100" s="398">
        <v>24000000</v>
      </c>
      <c r="BF100" s="673"/>
      <c r="BG100" s="675"/>
      <c r="BH100" s="674"/>
      <c r="BJ100" s="977" t="s">
        <v>754</v>
      </c>
      <c r="BK100" s="983" t="s">
        <v>979</v>
      </c>
    </row>
    <row r="101" spans="1:63" ht="115.5" customHeight="1" x14ac:dyDescent="0.25">
      <c r="A101" s="540"/>
      <c r="B101" s="5" t="s">
        <v>980</v>
      </c>
      <c r="C101" s="7" t="s">
        <v>981</v>
      </c>
      <c r="D101" s="7" t="s">
        <v>982</v>
      </c>
      <c r="E101" s="72" t="s">
        <v>983</v>
      </c>
      <c r="F101" s="7" t="s">
        <v>197</v>
      </c>
      <c r="G101" s="86">
        <v>7</v>
      </c>
      <c r="H101" s="6" t="s">
        <v>984</v>
      </c>
      <c r="I101" s="93" t="s">
        <v>172</v>
      </c>
      <c r="J101" s="6" t="s">
        <v>985</v>
      </c>
      <c r="K101" s="6" t="s">
        <v>92</v>
      </c>
      <c r="L101" s="6" t="s">
        <v>986</v>
      </c>
      <c r="M101" s="7" t="s">
        <v>94</v>
      </c>
      <c r="N101" s="461">
        <v>44958</v>
      </c>
      <c r="O101" s="439">
        <v>45205</v>
      </c>
      <c r="P101" s="418" t="s">
        <v>297</v>
      </c>
      <c r="Q101" s="84" t="s">
        <v>201</v>
      </c>
      <c r="R101" s="52" t="s">
        <v>201</v>
      </c>
      <c r="S101" s="84" t="s">
        <v>201</v>
      </c>
      <c r="T101" s="52" t="s">
        <v>201</v>
      </c>
      <c r="U101" s="84">
        <v>1</v>
      </c>
      <c r="V101" s="52">
        <v>1</v>
      </c>
      <c r="W101" s="84">
        <v>1</v>
      </c>
      <c r="X101" s="52">
        <v>2</v>
      </c>
      <c r="Y101" s="84">
        <v>1</v>
      </c>
      <c r="Z101" s="52">
        <v>1</v>
      </c>
      <c r="AA101" s="84" t="s">
        <v>201</v>
      </c>
      <c r="AB101" s="121" t="s">
        <v>201</v>
      </c>
      <c r="AC101" s="115" t="s">
        <v>96</v>
      </c>
      <c r="AD101" s="9" t="s">
        <v>97</v>
      </c>
      <c r="AE101" s="131" t="s">
        <v>98</v>
      </c>
      <c r="AF101" s="507" t="s">
        <v>102</v>
      </c>
      <c r="AG101" s="25" t="s">
        <v>102</v>
      </c>
      <c r="AH101" s="358">
        <v>275940421.80000007</v>
      </c>
      <c r="AI101" s="358">
        <v>146765000</v>
      </c>
      <c r="AJ101" s="257">
        <v>0</v>
      </c>
      <c r="AK101" s="257" t="s">
        <v>101</v>
      </c>
      <c r="AL101" s="257" t="s">
        <v>101</v>
      </c>
      <c r="AM101" s="228" t="str">
        <f t="shared" si="15"/>
        <v>No reporta avance para el período</v>
      </c>
      <c r="AN101" s="229" t="str">
        <f t="shared" si="12"/>
        <v>No Aplica</v>
      </c>
      <c r="AO101" s="282">
        <f>+IFERROR(SUM($AJ101,$AW101,#REF!),0)</f>
        <v>0</v>
      </c>
      <c r="AP101" s="230"/>
      <c r="AQ101" s="286">
        <v>302714090</v>
      </c>
      <c r="AR101" s="286">
        <v>76048687</v>
      </c>
      <c r="AS101" s="804">
        <v>264840000</v>
      </c>
      <c r="AT101" s="804">
        <v>264840000</v>
      </c>
      <c r="AU101" s="679">
        <v>24710000</v>
      </c>
      <c r="AV101" s="946"/>
      <c r="AW101" s="254">
        <f>1/1</f>
        <v>1</v>
      </c>
      <c r="AX101" s="253" t="s">
        <v>987</v>
      </c>
      <c r="AY101" s="253" t="s">
        <v>988</v>
      </c>
      <c r="AZ101" s="174">
        <f>IFERROR(AW101/V101,"No reporta avance para el período")</f>
        <v>1</v>
      </c>
      <c r="BA101" s="167" t="str">
        <f t="shared" si="14"/>
        <v>Satisfactorio</v>
      </c>
      <c r="BB101" s="175">
        <v>2</v>
      </c>
      <c r="BC101" s="257" t="s">
        <v>101</v>
      </c>
      <c r="BD101" s="254" t="s">
        <v>989</v>
      </c>
      <c r="BE101" s="513" t="s">
        <v>990</v>
      </c>
      <c r="BF101" s="837">
        <v>264840000</v>
      </c>
      <c r="BG101" s="839">
        <v>264840000</v>
      </c>
      <c r="BH101" s="841">
        <v>98840000</v>
      </c>
      <c r="BI101" s="537"/>
      <c r="BJ101" s="977" t="s">
        <v>333</v>
      </c>
      <c r="BK101" s="977" t="s">
        <v>991</v>
      </c>
    </row>
    <row r="102" spans="1:63" ht="51" customHeight="1" x14ac:dyDescent="0.25">
      <c r="A102" s="5"/>
      <c r="B102" s="5" t="s">
        <v>980</v>
      </c>
      <c r="C102" s="7" t="s">
        <v>981</v>
      </c>
      <c r="D102" s="7" t="s">
        <v>982</v>
      </c>
      <c r="E102" s="72" t="s">
        <v>992</v>
      </c>
      <c r="F102" s="7" t="s">
        <v>197</v>
      </c>
      <c r="G102" s="86">
        <v>2</v>
      </c>
      <c r="H102" s="6" t="s">
        <v>993</v>
      </c>
      <c r="I102" s="93" t="s">
        <v>172</v>
      </c>
      <c r="J102" s="6" t="s">
        <v>994</v>
      </c>
      <c r="K102" s="6" t="s">
        <v>92</v>
      </c>
      <c r="L102" s="6" t="s">
        <v>995</v>
      </c>
      <c r="M102" s="7" t="s">
        <v>94</v>
      </c>
      <c r="N102" s="380">
        <v>45170</v>
      </c>
      <c r="O102" s="380">
        <v>45289</v>
      </c>
      <c r="P102" s="418" t="s">
        <v>113</v>
      </c>
      <c r="Q102" s="84" t="s">
        <v>201</v>
      </c>
      <c r="R102" s="52" t="s">
        <v>201</v>
      </c>
      <c r="S102" s="84" t="s">
        <v>201</v>
      </c>
      <c r="T102" s="52" t="s">
        <v>201</v>
      </c>
      <c r="U102" s="84" t="s">
        <v>201</v>
      </c>
      <c r="V102" s="52" t="s">
        <v>201</v>
      </c>
      <c r="W102" s="84" t="s">
        <v>201</v>
      </c>
      <c r="X102" s="52" t="s">
        <v>201</v>
      </c>
      <c r="Y102" s="84" t="s">
        <v>201</v>
      </c>
      <c r="Z102" s="52" t="s">
        <v>201</v>
      </c>
      <c r="AA102" s="84" t="s">
        <v>201</v>
      </c>
      <c r="AB102" s="121">
        <v>2</v>
      </c>
      <c r="AC102" s="115" t="s">
        <v>96</v>
      </c>
      <c r="AD102" s="9" t="s">
        <v>97</v>
      </c>
      <c r="AE102" s="131" t="s">
        <v>98</v>
      </c>
      <c r="AF102" s="507" t="s">
        <v>102</v>
      </c>
      <c r="AG102" s="25" t="s">
        <v>102</v>
      </c>
      <c r="AH102" s="358">
        <v>81861772.679999992</v>
      </c>
      <c r="AI102" s="358">
        <v>118075000</v>
      </c>
      <c r="AJ102" s="257">
        <v>0</v>
      </c>
      <c r="AK102" s="257" t="s">
        <v>101</v>
      </c>
      <c r="AL102" s="257" t="s">
        <v>101</v>
      </c>
      <c r="AM102" s="228" t="str">
        <f t="shared" si="15"/>
        <v>No reporta avance para el período</v>
      </c>
      <c r="AN102" s="229" t="str">
        <f t="shared" si="12"/>
        <v>No Aplica</v>
      </c>
      <c r="AO102" s="282">
        <f>+IFERROR(SUM($AJ102,$AW102,#REF!),0)</f>
        <v>0</v>
      </c>
      <c r="AP102" s="230"/>
      <c r="AQ102" s="286">
        <v>79791412</v>
      </c>
      <c r="AR102" s="286">
        <v>20318018</v>
      </c>
      <c r="AS102" s="802"/>
      <c r="AT102" s="802"/>
      <c r="AU102" s="681"/>
      <c r="AV102" s="946"/>
      <c r="AW102" s="350">
        <v>0</v>
      </c>
      <c r="AX102" s="257" t="s">
        <v>101</v>
      </c>
      <c r="AY102" s="257" t="s">
        <v>101</v>
      </c>
      <c r="AZ102" s="174" t="str">
        <f>IFERROR(AW102/V102,"No reporta avance para el período")</f>
        <v>No reporta avance para el período</v>
      </c>
      <c r="BA102" s="167" t="str">
        <f t="shared" si="14"/>
        <v>No Aplica</v>
      </c>
      <c r="BB102" s="175">
        <f>+IFERROR(SUM($AJ102,$AW102,#REF!,$BS102,$CF102,$CS102),0)</f>
        <v>0</v>
      </c>
      <c r="BC102" s="257" t="s">
        <v>101</v>
      </c>
      <c r="BD102" s="441">
        <v>92259119</v>
      </c>
      <c r="BE102" s="468">
        <v>55458192</v>
      </c>
      <c r="BF102" s="838"/>
      <c r="BG102" s="840"/>
      <c r="BH102" s="842"/>
      <c r="BI102" s="537"/>
      <c r="BJ102" s="977" t="s">
        <v>126</v>
      </c>
      <c r="BK102" s="977" t="s">
        <v>127</v>
      </c>
    </row>
    <row r="103" spans="1:63" ht="107.25" customHeight="1" x14ac:dyDescent="0.25">
      <c r="A103" s="540"/>
      <c r="B103" s="5" t="s">
        <v>980</v>
      </c>
      <c r="C103" s="7" t="s">
        <v>981</v>
      </c>
      <c r="D103" s="7" t="s">
        <v>996</v>
      </c>
      <c r="E103" s="72" t="s">
        <v>997</v>
      </c>
      <c r="F103" s="7" t="s">
        <v>197</v>
      </c>
      <c r="G103" s="86">
        <v>1</v>
      </c>
      <c r="H103" s="6" t="s">
        <v>998</v>
      </c>
      <c r="I103" s="93" t="s">
        <v>90</v>
      </c>
      <c r="J103" s="6" t="s">
        <v>999</v>
      </c>
      <c r="K103" s="6" t="s">
        <v>529</v>
      </c>
      <c r="L103" s="6" t="s">
        <v>1000</v>
      </c>
      <c r="M103" s="7" t="s">
        <v>94</v>
      </c>
      <c r="N103" s="380">
        <v>44959</v>
      </c>
      <c r="O103" s="417">
        <v>45069</v>
      </c>
      <c r="P103" s="418" t="s">
        <v>113</v>
      </c>
      <c r="Q103" s="84" t="s">
        <v>201</v>
      </c>
      <c r="R103" s="52" t="s">
        <v>201</v>
      </c>
      <c r="S103" s="84" t="s">
        <v>201</v>
      </c>
      <c r="T103" s="52" t="s">
        <v>201</v>
      </c>
      <c r="U103" s="84">
        <v>1</v>
      </c>
      <c r="V103" s="52" t="s">
        <v>201</v>
      </c>
      <c r="W103" s="84" t="s">
        <v>201</v>
      </c>
      <c r="X103" s="52" t="s">
        <v>201</v>
      </c>
      <c r="Y103" s="84" t="s">
        <v>201</v>
      </c>
      <c r="Z103" s="52" t="s">
        <v>201</v>
      </c>
      <c r="AA103" s="84" t="s">
        <v>201</v>
      </c>
      <c r="AB103" s="121" t="s">
        <v>201</v>
      </c>
      <c r="AC103" s="115" t="s">
        <v>96</v>
      </c>
      <c r="AD103" s="9" t="s">
        <v>97</v>
      </c>
      <c r="AE103" s="131" t="s">
        <v>98</v>
      </c>
      <c r="AF103" s="507" t="s">
        <v>102</v>
      </c>
      <c r="AG103" s="25" t="s">
        <v>102</v>
      </c>
      <c r="AH103" s="358">
        <v>29101767.960000001</v>
      </c>
      <c r="AI103" s="358">
        <v>27168750</v>
      </c>
      <c r="AJ103" s="257">
        <v>0</v>
      </c>
      <c r="AK103" s="257" t="s">
        <v>101</v>
      </c>
      <c r="AL103" s="257" t="s">
        <v>101</v>
      </c>
      <c r="AM103" s="228" t="str">
        <f t="shared" si="15"/>
        <v>No reporta avance para el período</v>
      </c>
      <c r="AN103" s="229" t="str">
        <f t="shared" si="12"/>
        <v>No Aplica</v>
      </c>
      <c r="AO103" s="282">
        <f>+IFERROR(SUM($AJ103,$AW103,#REF!),0)</f>
        <v>0</v>
      </c>
      <c r="AP103" s="230"/>
      <c r="AQ103" s="286">
        <v>27031408</v>
      </c>
      <c r="AR103" s="286">
        <v>7128017</v>
      </c>
      <c r="AS103" s="303">
        <v>27168750</v>
      </c>
      <c r="AT103" s="304">
        <v>27168750</v>
      </c>
      <c r="AU103" s="203">
        <v>4725000</v>
      </c>
      <c r="AV103" s="946"/>
      <c r="AW103" s="249">
        <v>1</v>
      </c>
      <c r="AX103" s="248" t="s">
        <v>1001</v>
      </c>
      <c r="AY103" s="248" t="s">
        <v>1002</v>
      </c>
      <c r="AZ103" s="174">
        <f>IFERROR(AW103/U103,"No reporta avance para el período")</f>
        <v>1</v>
      </c>
      <c r="BA103" s="167" t="str">
        <f t="shared" si="14"/>
        <v>Satisfactorio</v>
      </c>
      <c r="BB103" s="175">
        <f>+IFERROR(SUM($AJ103,$AW103,#REF!,$BS103,$CF103,$CS103),0)</f>
        <v>0</v>
      </c>
      <c r="BC103" s="257" t="s">
        <v>101</v>
      </c>
      <c r="BD103" s="441">
        <v>27031408</v>
      </c>
      <c r="BE103" s="441">
        <v>16726050</v>
      </c>
      <c r="BF103" s="538">
        <v>27168750</v>
      </c>
      <c r="BG103" s="538">
        <v>27168750</v>
      </c>
      <c r="BH103" s="462">
        <v>11812500</v>
      </c>
      <c r="BI103" s="537"/>
      <c r="BJ103" s="977" t="s">
        <v>333</v>
      </c>
      <c r="BK103" s="977" t="s">
        <v>1003</v>
      </c>
    </row>
    <row r="104" spans="1:63" ht="51" customHeight="1" x14ac:dyDescent="0.25">
      <c r="A104" s="5"/>
      <c r="B104" s="5" t="s">
        <v>980</v>
      </c>
      <c r="C104" s="7" t="s">
        <v>981</v>
      </c>
      <c r="D104" s="7" t="s">
        <v>1004</v>
      </c>
      <c r="E104" s="72" t="s">
        <v>1005</v>
      </c>
      <c r="F104" s="7" t="s">
        <v>197</v>
      </c>
      <c r="G104" s="86">
        <v>1</v>
      </c>
      <c r="H104" s="6" t="s">
        <v>1006</v>
      </c>
      <c r="I104" s="93" t="s">
        <v>90</v>
      </c>
      <c r="J104" s="6" t="s">
        <v>1007</v>
      </c>
      <c r="K104" s="6" t="s">
        <v>529</v>
      </c>
      <c r="L104" s="6" t="s">
        <v>1008</v>
      </c>
      <c r="M104" s="7" t="s">
        <v>94</v>
      </c>
      <c r="N104" s="380">
        <v>44937</v>
      </c>
      <c r="O104" s="417">
        <v>45128</v>
      </c>
      <c r="P104" s="418" t="s">
        <v>113</v>
      </c>
      <c r="Q104" s="84" t="s">
        <v>201</v>
      </c>
      <c r="R104" s="52" t="s">
        <v>201</v>
      </c>
      <c r="S104" s="84" t="s">
        <v>201</v>
      </c>
      <c r="T104" s="52" t="s">
        <v>201</v>
      </c>
      <c r="U104" s="84" t="s">
        <v>201</v>
      </c>
      <c r="V104" s="52" t="s">
        <v>201</v>
      </c>
      <c r="W104" s="84">
        <v>1</v>
      </c>
      <c r="X104" s="52" t="s">
        <v>201</v>
      </c>
      <c r="Y104" s="84" t="s">
        <v>201</v>
      </c>
      <c r="Z104" s="52" t="s">
        <v>201</v>
      </c>
      <c r="AA104" s="84" t="s">
        <v>201</v>
      </c>
      <c r="AB104" s="121" t="s">
        <v>201</v>
      </c>
      <c r="AC104" s="115" t="s">
        <v>96</v>
      </c>
      <c r="AD104" s="9" t="s">
        <v>97</v>
      </c>
      <c r="AE104" s="131" t="s">
        <v>98</v>
      </c>
      <c r="AF104" s="507" t="s">
        <v>102</v>
      </c>
      <c r="AG104" s="25" t="s">
        <v>102</v>
      </c>
      <c r="AH104" s="358">
        <v>87558237.359999985</v>
      </c>
      <c r="AI104" s="358">
        <v>23695875</v>
      </c>
      <c r="AJ104" s="257">
        <v>0</v>
      </c>
      <c r="AK104" s="257" t="s">
        <v>101</v>
      </c>
      <c r="AL104" s="257" t="s">
        <v>101</v>
      </c>
      <c r="AM104" s="228" t="str">
        <f t="shared" si="15"/>
        <v>No reporta avance para el período</v>
      </c>
      <c r="AN104" s="229" t="str">
        <f t="shared" si="12"/>
        <v>No Aplica</v>
      </c>
      <c r="AO104" s="282">
        <f>+IFERROR(SUM($AJ104,$AW104,#REF!),0)</f>
        <v>0</v>
      </c>
      <c r="AP104" s="230"/>
      <c r="AQ104" s="286">
        <v>85487877</v>
      </c>
      <c r="AR104" s="320">
        <v>21742134</v>
      </c>
      <c r="AS104" s="240">
        <v>23695875</v>
      </c>
      <c r="AT104" s="205">
        <v>23695875</v>
      </c>
      <c r="AU104" s="203">
        <v>2256750</v>
      </c>
      <c r="AV104" s="946"/>
      <c r="AW104" s="350">
        <v>0</v>
      </c>
      <c r="AX104" s="257" t="s">
        <v>101</v>
      </c>
      <c r="AY104" s="257" t="s">
        <v>101</v>
      </c>
      <c r="AZ104" s="174" t="str">
        <f>IFERROR(AW104/V104,"No reporta avance para el período")</f>
        <v>No reporta avance para el período</v>
      </c>
      <c r="BA104" s="167" t="str">
        <f t="shared" si="14"/>
        <v>No Aplica</v>
      </c>
      <c r="BB104" s="175">
        <f>+IFERROR(SUM($AJ104,$AW104,#REF!,$BS104,$CF104,$CS104),0)</f>
        <v>0</v>
      </c>
      <c r="BC104" s="257" t="s">
        <v>101</v>
      </c>
      <c r="BD104" s="441">
        <v>98788407</v>
      </c>
      <c r="BE104" s="210">
        <v>59325236</v>
      </c>
      <c r="BF104" s="463">
        <v>23695875</v>
      </c>
      <c r="BG104" s="464">
        <v>23695875</v>
      </c>
      <c r="BH104" s="464">
        <v>9027000</v>
      </c>
      <c r="BJ104" s="977" t="s">
        <v>126</v>
      </c>
      <c r="BK104" s="977" t="s">
        <v>536</v>
      </c>
    </row>
    <row r="105" spans="1:63" ht="51" customHeight="1" x14ac:dyDescent="0.25">
      <c r="A105" s="5"/>
      <c r="B105" s="5" t="s">
        <v>980</v>
      </c>
      <c r="C105" s="7" t="s">
        <v>981</v>
      </c>
      <c r="D105" s="7" t="s">
        <v>1009</v>
      </c>
      <c r="E105" s="72" t="s">
        <v>1010</v>
      </c>
      <c r="F105" s="7" t="s">
        <v>197</v>
      </c>
      <c r="G105" s="86">
        <v>1</v>
      </c>
      <c r="H105" s="6" t="s">
        <v>1011</v>
      </c>
      <c r="I105" s="93" t="s">
        <v>90</v>
      </c>
      <c r="J105" s="6" t="s">
        <v>985</v>
      </c>
      <c r="K105" s="6" t="s">
        <v>529</v>
      </c>
      <c r="L105" s="6" t="s">
        <v>1012</v>
      </c>
      <c r="M105" s="7" t="s">
        <v>94</v>
      </c>
      <c r="N105" s="380">
        <v>45110</v>
      </c>
      <c r="O105" s="417">
        <v>45198</v>
      </c>
      <c r="P105" s="418" t="s">
        <v>113</v>
      </c>
      <c r="Q105" s="84" t="s">
        <v>201</v>
      </c>
      <c r="R105" s="52" t="s">
        <v>201</v>
      </c>
      <c r="S105" s="84" t="s">
        <v>201</v>
      </c>
      <c r="T105" s="52" t="s">
        <v>201</v>
      </c>
      <c r="U105" s="84" t="s">
        <v>201</v>
      </c>
      <c r="V105" s="52" t="s">
        <v>201</v>
      </c>
      <c r="W105" s="84" t="s">
        <v>201</v>
      </c>
      <c r="X105" s="52" t="s">
        <v>201</v>
      </c>
      <c r="Y105" s="84">
        <v>1</v>
      </c>
      <c r="Z105" s="52" t="s">
        <v>201</v>
      </c>
      <c r="AA105" s="84" t="s">
        <v>201</v>
      </c>
      <c r="AB105" s="121" t="s">
        <v>201</v>
      </c>
      <c r="AC105" s="115" t="s">
        <v>96</v>
      </c>
      <c r="AD105" s="9" t="s">
        <v>97</v>
      </c>
      <c r="AE105" s="131" t="s">
        <v>98</v>
      </c>
      <c r="AF105" s="507" t="s">
        <v>102</v>
      </c>
      <c r="AG105" s="25" t="s">
        <v>102</v>
      </c>
      <c r="AH105" s="358">
        <v>84287288.159999996</v>
      </c>
      <c r="AI105" s="358">
        <v>21063000</v>
      </c>
      <c r="AJ105" s="257">
        <v>0</v>
      </c>
      <c r="AK105" s="257" t="s">
        <v>101</v>
      </c>
      <c r="AL105" s="257" t="s">
        <v>101</v>
      </c>
      <c r="AM105" s="228" t="str">
        <f t="shared" si="15"/>
        <v>No reporta avance para el período</v>
      </c>
      <c r="AN105" s="229" t="str">
        <f t="shared" si="12"/>
        <v>No Aplica</v>
      </c>
      <c r="AO105" s="282">
        <f>+IFERROR(SUM($AJ105,$AW105,#REF!),0)</f>
        <v>0</v>
      </c>
      <c r="AP105" s="230"/>
      <c r="AQ105" s="286">
        <v>82216928</v>
      </c>
      <c r="AR105" s="286">
        <v>20924397</v>
      </c>
      <c r="AS105" s="241">
        <v>21063000</v>
      </c>
      <c r="AT105" s="355">
        <v>21063000</v>
      </c>
      <c r="AU105" s="203">
        <v>2006000</v>
      </c>
      <c r="AV105" s="946"/>
      <c r="AW105" s="350">
        <v>0</v>
      </c>
      <c r="AX105" s="257" t="s">
        <v>101</v>
      </c>
      <c r="AY105" s="257" t="s">
        <v>101</v>
      </c>
      <c r="AZ105" s="174" t="str">
        <f t="shared" ref="AZ105:AZ106" si="16">IFERROR(AW105/V105,"No reporta avance para el período")</f>
        <v>No reporta avance para el período</v>
      </c>
      <c r="BA105" s="167" t="str">
        <f t="shared" si="14"/>
        <v>No Aplica</v>
      </c>
      <c r="BB105" s="175">
        <f>+IFERROR(SUM($AJ105,$AW105,#REF!,$BS105,$CF105,$CS105),0)</f>
        <v>0</v>
      </c>
      <c r="BC105" s="257" t="s">
        <v>101</v>
      </c>
      <c r="BD105" s="441">
        <v>95039245</v>
      </c>
      <c r="BE105" s="210">
        <v>57104753</v>
      </c>
      <c r="BF105" s="463">
        <v>21063000</v>
      </c>
      <c r="BG105" s="464">
        <v>21063000</v>
      </c>
      <c r="BH105" s="464">
        <v>8024000</v>
      </c>
      <c r="BJ105" s="977" t="s">
        <v>126</v>
      </c>
      <c r="BK105" s="977" t="s">
        <v>1013</v>
      </c>
    </row>
    <row r="106" spans="1:63" ht="51" customHeight="1" x14ac:dyDescent="0.25">
      <c r="A106" s="5"/>
      <c r="B106" s="5" t="s">
        <v>980</v>
      </c>
      <c r="C106" s="7" t="s">
        <v>981</v>
      </c>
      <c r="D106" s="7" t="s">
        <v>1014</v>
      </c>
      <c r="E106" s="72" t="s">
        <v>1015</v>
      </c>
      <c r="F106" s="7" t="s">
        <v>197</v>
      </c>
      <c r="G106" s="86">
        <v>3</v>
      </c>
      <c r="H106" s="6" t="s">
        <v>1016</v>
      </c>
      <c r="I106" s="93" t="s">
        <v>90</v>
      </c>
      <c r="J106" s="6" t="s">
        <v>985</v>
      </c>
      <c r="K106" s="6" t="s">
        <v>529</v>
      </c>
      <c r="L106" s="6" t="s">
        <v>1017</v>
      </c>
      <c r="M106" s="7" t="s">
        <v>94</v>
      </c>
      <c r="N106" s="380">
        <v>44958</v>
      </c>
      <c r="O106" s="417">
        <v>45267</v>
      </c>
      <c r="P106" s="418" t="s">
        <v>297</v>
      </c>
      <c r="Q106" s="84" t="s">
        <v>201</v>
      </c>
      <c r="R106" s="52" t="s">
        <v>201</v>
      </c>
      <c r="S106" s="84" t="s">
        <v>201</v>
      </c>
      <c r="T106" s="52" t="s">
        <v>201</v>
      </c>
      <c r="U106" s="84" t="s">
        <v>201</v>
      </c>
      <c r="V106" s="52" t="s">
        <v>201</v>
      </c>
      <c r="W106" s="84" t="s">
        <v>201</v>
      </c>
      <c r="X106" s="52" t="s">
        <v>201</v>
      </c>
      <c r="Y106" s="84">
        <v>1</v>
      </c>
      <c r="Z106" s="52">
        <v>1</v>
      </c>
      <c r="AA106" s="84" t="s">
        <v>201</v>
      </c>
      <c r="AB106" s="121">
        <v>1</v>
      </c>
      <c r="AC106" s="115" t="s">
        <v>96</v>
      </c>
      <c r="AD106" s="9" t="s">
        <v>97</v>
      </c>
      <c r="AE106" s="131" t="s">
        <v>98</v>
      </c>
      <c r="AF106" s="507" t="s">
        <v>102</v>
      </c>
      <c r="AG106" s="25" t="s">
        <v>102</v>
      </c>
      <c r="AH106" s="358">
        <v>68555412.599999994</v>
      </c>
      <c r="AI106" s="358">
        <v>36604500</v>
      </c>
      <c r="AJ106" s="257">
        <v>0</v>
      </c>
      <c r="AK106" s="257" t="s">
        <v>101</v>
      </c>
      <c r="AL106" s="257" t="s">
        <v>101</v>
      </c>
      <c r="AM106" s="228" t="str">
        <f t="shared" si="15"/>
        <v>No reporta avance para el período</v>
      </c>
      <c r="AN106" s="229" t="str">
        <f t="shared" si="12"/>
        <v>No Aplica</v>
      </c>
      <c r="AO106" s="282">
        <f>+IFERROR(SUM($AJ106,$AW106,#REF!),0)</f>
        <v>0</v>
      </c>
      <c r="AP106" s="230"/>
      <c r="AQ106" s="286">
        <v>66485052</v>
      </c>
      <c r="AR106" s="286">
        <v>16991428</v>
      </c>
      <c r="AS106" s="242">
        <v>36604500</v>
      </c>
      <c r="AT106" s="206">
        <v>36604500</v>
      </c>
      <c r="AU106" s="207">
        <v>6366000</v>
      </c>
      <c r="AV106" s="946"/>
      <c r="AW106" s="350">
        <v>0</v>
      </c>
      <c r="AX106" s="257" t="s">
        <v>101</v>
      </c>
      <c r="AY106" s="257" t="s">
        <v>101</v>
      </c>
      <c r="AZ106" s="174" t="str">
        <f t="shared" si="16"/>
        <v>No reporta avance para el período</v>
      </c>
      <c r="BA106" s="167" t="str">
        <f t="shared" si="14"/>
        <v>No Aplica</v>
      </c>
      <c r="BB106" s="175">
        <f>+IFERROR(SUM($AJ106,$AW106,#REF!,$BS106,$CF106,$CS106),0)</f>
        <v>0</v>
      </c>
      <c r="BC106" s="257" t="s">
        <v>101</v>
      </c>
      <c r="BD106" s="441">
        <v>77007370</v>
      </c>
      <c r="BE106" s="210">
        <v>86185085</v>
      </c>
      <c r="BF106" s="465">
        <v>36604500</v>
      </c>
      <c r="BG106" s="466">
        <v>36604500</v>
      </c>
      <c r="BH106" s="466">
        <v>15915000</v>
      </c>
      <c r="BJ106" s="977" t="s">
        <v>126</v>
      </c>
      <c r="BK106" s="977" t="s">
        <v>1018</v>
      </c>
    </row>
    <row r="107" spans="1:63" ht="135.75" customHeight="1" x14ac:dyDescent="0.25">
      <c r="A107" s="540"/>
      <c r="B107" s="5" t="s">
        <v>980</v>
      </c>
      <c r="C107" s="7" t="s">
        <v>981</v>
      </c>
      <c r="D107" s="7" t="s">
        <v>1019</v>
      </c>
      <c r="E107" s="72" t="s">
        <v>1020</v>
      </c>
      <c r="F107" s="7" t="s">
        <v>197</v>
      </c>
      <c r="G107" s="86">
        <v>4</v>
      </c>
      <c r="H107" s="6" t="s">
        <v>1021</v>
      </c>
      <c r="I107" s="93" t="s">
        <v>90</v>
      </c>
      <c r="J107" s="6" t="s">
        <v>985</v>
      </c>
      <c r="K107" s="6" t="s">
        <v>92</v>
      </c>
      <c r="L107" s="6" t="s">
        <v>1022</v>
      </c>
      <c r="M107" s="7" t="s">
        <v>94</v>
      </c>
      <c r="N107" s="380">
        <v>44935</v>
      </c>
      <c r="O107" s="417">
        <v>45245</v>
      </c>
      <c r="P107" s="418" t="s">
        <v>137</v>
      </c>
      <c r="Q107" s="84" t="s">
        <v>201</v>
      </c>
      <c r="R107" s="52">
        <v>1</v>
      </c>
      <c r="S107" s="84"/>
      <c r="T107" s="52" t="s">
        <v>201</v>
      </c>
      <c r="U107" s="84">
        <v>1</v>
      </c>
      <c r="V107" s="52"/>
      <c r="W107" s="84" t="s">
        <v>201</v>
      </c>
      <c r="X107" s="52">
        <v>1</v>
      </c>
      <c r="Y107" s="84"/>
      <c r="Z107" s="52" t="s">
        <v>201</v>
      </c>
      <c r="AA107" s="84">
        <v>1</v>
      </c>
      <c r="AB107" s="121"/>
      <c r="AC107" s="115" t="s">
        <v>96</v>
      </c>
      <c r="AD107" s="9" t="s">
        <v>97</v>
      </c>
      <c r="AE107" s="131" t="s">
        <v>98</v>
      </c>
      <c r="AF107" s="507" t="s">
        <v>102</v>
      </c>
      <c r="AG107" s="25" t="s">
        <v>102</v>
      </c>
      <c r="AH107" s="358">
        <v>151542514.91999999</v>
      </c>
      <c r="AI107" s="358">
        <v>297740750</v>
      </c>
      <c r="AJ107" s="278">
        <f>1/1</f>
        <v>1</v>
      </c>
      <c r="AK107" s="261" t="s">
        <v>1023</v>
      </c>
      <c r="AL107" s="261" t="s">
        <v>1024</v>
      </c>
      <c r="AM107" s="271" t="str">
        <f t="shared" si="15"/>
        <v>No reporta avance para el período</v>
      </c>
      <c r="AN107" s="229" t="str">
        <f t="shared" si="12"/>
        <v>No Aplica</v>
      </c>
      <c r="AO107" s="282">
        <f>+IFERROR(SUM($AJ107,$AW107),0)</f>
        <v>2</v>
      </c>
      <c r="AP107" s="243"/>
      <c r="AQ107" s="321">
        <v>151895366</v>
      </c>
      <c r="AR107" s="321">
        <v>25900787</v>
      </c>
      <c r="AS107" s="834">
        <v>414571650</v>
      </c>
      <c r="AT107" s="835">
        <v>414039517</v>
      </c>
      <c r="AU107" s="679">
        <v>69297100</v>
      </c>
      <c r="AV107" s="946"/>
      <c r="AW107" s="249">
        <v>1</v>
      </c>
      <c r="AX107" s="248" t="s">
        <v>1025</v>
      </c>
      <c r="AY107" s="467" t="s">
        <v>1026</v>
      </c>
      <c r="AZ107" s="174">
        <f>IFERROR(AW107/U107,"No reporta avance para el período")</f>
        <v>1</v>
      </c>
      <c r="BA107" s="167" t="str">
        <f t="shared" si="14"/>
        <v>Satisfactorio</v>
      </c>
      <c r="BB107" s="175">
        <f>+IFERROR(SUM($AJ107,$AW107,#REF!,$BS107,$CF107,$CS107),0)</f>
        <v>0</v>
      </c>
      <c r="BC107" s="257" t="s">
        <v>101</v>
      </c>
      <c r="BD107" s="441">
        <v>161805854</v>
      </c>
      <c r="BE107" s="468">
        <v>103123296</v>
      </c>
      <c r="BF107" s="833">
        <v>414571650</v>
      </c>
      <c r="BG107" s="833">
        <v>414039517</v>
      </c>
      <c r="BH107" s="833">
        <v>176079300</v>
      </c>
      <c r="BJ107" s="977" t="s">
        <v>333</v>
      </c>
      <c r="BK107" s="977" t="s">
        <v>1027</v>
      </c>
    </row>
    <row r="108" spans="1:63" ht="114" customHeight="1" x14ac:dyDescent="0.25">
      <c r="A108" s="540"/>
      <c r="B108" s="5" t="s">
        <v>980</v>
      </c>
      <c r="C108" s="7" t="s">
        <v>981</v>
      </c>
      <c r="D108" s="7" t="s">
        <v>1019</v>
      </c>
      <c r="E108" s="72" t="s">
        <v>1028</v>
      </c>
      <c r="F108" s="7" t="s">
        <v>197</v>
      </c>
      <c r="G108" s="86">
        <v>4</v>
      </c>
      <c r="H108" s="6" t="s">
        <v>1029</v>
      </c>
      <c r="I108" s="93" t="s">
        <v>90</v>
      </c>
      <c r="J108" s="6" t="s">
        <v>985</v>
      </c>
      <c r="K108" s="6" t="s">
        <v>92</v>
      </c>
      <c r="L108" s="6" t="s">
        <v>1030</v>
      </c>
      <c r="M108" s="7" t="s">
        <v>94</v>
      </c>
      <c r="N108" s="380">
        <v>44928</v>
      </c>
      <c r="O108" s="417">
        <v>45289</v>
      </c>
      <c r="P108" s="418" t="s">
        <v>137</v>
      </c>
      <c r="Q108" s="84" t="s">
        <v>201</v>
      </c>
      <c r="R108" s="52" t="s">
        <v>201</v>
      </c>
      <c r="S108" s="84">
        <v>1</v>
      </c>
      <c r="T108" s="52" t="s">
        <v>201</v>
      </c>
      <c r="U108" s="84" t="s">
        <v>201</v>
      </c>
      <c r="V108" s="52">
        <v>1</v>
      </c>
      <c r="W108" s="84" t="s">
        <v>201</v>
      </c>
      <c r="X108" s="52" t="s">
        <v>201</v>
      </c>
      <c r="Y108" s="84">
        <v>1</v>
      </c>
      <c r="Z108" s="52" t="s">
        <v>201</v>
      </c>
      <c r="AA108" s="84" t="s">
        <v>201</v>
      </c>
      <c r="AB108" s="121">
        <v>1</v>
      </c>
      <c r="AC108" s="115" t="s">
        <v>96</v>
      </c>
      <c r="AD108" s="9" t="s">
        <v>97</v>
      </c>
      <c r="AE108" s="131" t="s">
        <v>98</v>
      </c>
      <c r="AF108" s="507" t="s">
        <v>102</v>
      </c>
      <c r="AG108" s="25" t="s">
        <v>102</v>
      </c>
      <c r="AH108" s="358">
        <v>179384124.84</v>
      </c>
      <c r="AI108" s="358">
        <f>116738900+36850</f>
        <v>116775750</v>
      </c>
      <c r="AJ108" s="254">
        <v>1</v>
      </c>
      <c r="AK108" s="253" t="s">
        <v>1031</v>
      </c>
      <c r="AL108" s="253" t="s">
        <v>1032</v>
      </c>
      <c r="AM108" s="271">
        <f t="shared" si="15"/>
        <v>1</v>
      </c>
      <c r="AN108" s="229" t="str">
        <f t="shared" si="12"/>
        <v>Satisfactorio</v>
      </c>
      <c r="AO108" s="282">
        <f>+IFERROR(SUM($AJ108,$AW108,#REF!),0)</f>
        <v>0</v>
      </c>
      <c r="AP108" s="230"/>
      <c r="AQ108" s="286">
        <v>177313765</v>
      </c>
      <c r="AR108" s="286">
        <v>44698606</v>
      </c>
      <c r="AS108" s="725"/>
      <c r="AT108" s="680"/>
      <c r="AU108" s="680"/>
      <c r="AV108" s="946"/>
      <c r="AW108" s="249">
        <v>1</v>
      </c>
      <c r="AX108" s="248" t="s">
        <v>1033</v>
      </c>
      <c r="AY108" s="248" t="s">
        <v>1034</v>
      </c>
      <c r="AZ108" s="174">
        <f>IFERROR(AW108/V108,"No reporta avance para el período")</f>
        <v>1</v>
      </c>
      <c r="BA108" s="167" t="str">
        <f t="shared" si="14"/>
        <v>Satisfactorio</v>
      </c>
      <c r="BB108" s="175">
        <f>+IFERROR(SUM($AJ108,$AW108,#REF!,$BS108,$CF108,$CS108),0)</f>
        <v>0</v>
      </c>
      <c r="BC108" s="257" t="s">
        <v>101</v>
      </c>
      <c r="BD108" s="441">
        <v>204039240</v>
      </c>
      <c r="BE108" s="468">
        <v>121661240</v>
      </c>
      <c r="BF108" s="833"/>
      <c r="BG108" s="833"/>
      <c r="BH108" s="833"/>
      <c r="BJ108" s="977" t="s">
        <v>333</v>
      </c>
      <c r="BK108" s="977" t="s">
        <v>1035</v>
      </c>
    </row>
    <row r="109" spans="1:63" ht="87.75" customHeight="1" x14ac:dyDescent="0.25">
      <c r="A109" s="540"/>
      <c r="B109" s="5" t="s">
        <v>980</v>
      </c>
      <c r="C109" s="7" t="s">
        <v>981</v>
      </c>
      <c r="D109" s="7" t="s">
        <v>1036</v>
      </c>
      <c r="E109" s="72" t="s">
        <v>1037</v>
      </c>
      <c r="F109" s="7" t="s">
        <v>197</v>
      </c>
      <c r="G109" s="86">
        <v>12</v>
      </c>
      <c r="H109" s="6" t="s">
        <v>1038</v>
      </c>
      <c r="I109" s="93" t="s">
        <v>90</v>
      </c>
      <c r="J109" s="6" t="s">
        <v>985</v>
      </c>
      <c r="K109" s="6" t="s">
        <v>92</v>
      </c>
      <c r="L109" s="6" t="s">
        <v>1039</v>
      </c>
      <c r="M109" s="7" t="s">
        <v>94</v>
      </c>
      <c r="N109" s="380">
        <v>44935</v>
      </c>
      <c r="O109" s="417">
        <v>45278</v>
      </c>
      <c r="P109" s="418" t="s">
        <v>297</v>
      </c>
      <c r="Q109" s="84">
        <v>1</v>
      </c>
      <c r="R109" s="52">
        <v>1</v>
      </c>
      <c r="S109" s="84">
        <v>1</v>
      </c>
      <c r="T109" s="52">
        <v>1</v>
      </c>
      <c r="U109" s="84">
        <v>1</v>
      </c>
      <c r="V109" s="52">
        <v>1</v>
      </c>
      <c r="W109" s="84">
        <v>1</v>
      </c>
      <c r="X109" s="52">
        <v>1</v>
      </c>
      <c r="Y109" s="84">
        <v>1</v>
      </c>
      <c r="Z109" s="52">
        <v>1</v>
      </c>
      <c r="AA109" s="84">
        <v>1</v>
      </c>
      <c r="AB109" s="121">
        <v>1</v>
      </c>
      <c r="AC109" s="115" t="s">
        <v>96</v>
      </c>
      <c r="AD109" s="9" t="s">
        <v>97</v>
      </c>
      <c r="AE109" s="131" t="s">
        <v>98</v>
      </c>
      <c r="AF109" s="507" t="s">
        <v>102</v>
      </c>
      <c r="AG109" s="25" t="s">
        <v>102</v>
      </c>
      <c r="AH109" s="358">
        <v>158913167.39999998</v>
      </c>
      <c r="AI109" s="358">
        <v>298796450</v>
      </c>
      <c r="AJ109" s="254">
        <v>1</v>
      </c>
      <c r="AK109" s="253" t="s">
        <v>1040</v>
      </c>
      <c r="AL109" s="253" t="s">
        <v>1041</v>
      </c>
      <c r="AM109" s="271">
        <f t="shared" si="15"/>
        <v>1</v>
      </c>
      <c r="AN109" s="229" t="str">
        <f t="shared" si="12"/>
        <v>Satisfactorio</v>
      </c>
      <c r="AO109" s="282">
        <v>6</v>
      </c>
      <c r="AP109" s="243"/>
      <c r="AQ109" s="321">
        <v>159266018</v>
      </c>
      <c r="AR109" s="321">
        <v>40371752</v>
      </c>
      <c r="AS109" s="244">
        <v>298796450</v>
      </c>
      <c r="AT109" s="208">
        <v>298769750</v>
      </c>
      <c r="AU109" s="204">
        <v>298769750</v>
      </c>
      <c r="AV109" s="946"/>
      <c r="AW109" s="249">
        <v>1</v>
      </c>
      <c r="AX109" s="248" t="s">
        <v>1042</v>
      </c>
      <c r="AY109" s="248" t="s">
        <v>1043</v>
      </c>
      <c r="AZ109" s="174">
        <f>IFERROR(AW109/V109,"No reporta avance para el período")</f>
        <v>1</v>
      </c>
      <c r="BA109" s="167" t="str">
        <f t="shared" si="14"/>
        <v>Satisfactorio</v>
      </c>
      <c r="BB109" s="175">
        <v>6</v>
      </c>
      <c r="BC109" s="257" t="s">
        <v>101</v>
      </c>
      <c r="BD109" s="441">
        <v>170254096</v>
      </c>
      <c r="BE109" s="468">
        <v>108126864</v>
      </c>
      <c r="BF109" s="469">
        <v>298796450</v>
      </c>
      <c r="BG109" s="469">
        <v>298769750</v>
      </c>
      <c r="BH109" s="469">
        <v>129911500</v>
      </c>
      <c r="BJ109" s="977" t="s">
        <v>333</v>
      </c>
      <c r="BK109" s="977" t="s">
        <v>1044</v>
      </c>
    </row>
    <row r="110" spans="1:63" ht="81.75" customHeight="1" x14ac:dyDescent="0.25">
      <c r="A110" s="540"/>
      <c r="B110" s="5" t="s">
        <v>980</v>
      </c>
      <c r="C110" s="7" t="s">
        <v>981</v>
      </c>
      <c r="D110" s="7" t="s">
        <v>1045</v>
      </c>
      <c r="E110" s="72" t="s">
        <v>1046</v>
      </c>
      <c r="F110" s="7" t="s">
        <v>197</v>
      </c>
      <c r="G110" s="86">
        <v>2</v>
      </c>
      <c r="H110" s="6" t="s">
        <v>1047</v>
      </c>
      <c r="I110" s="93" t="s">
        <v>172</v>
      </c>
      <c r="J110" s="6" t="s">
        <v>985</v>
      </c>
      <c r="K110" s="6" t="s">
        <v>92</v>
      </c>
      <c r="L110" s="6" t="s">
        <v>1048</v>
      </c>
      <c r="M110" s="7" t="s">
        <v>94</v>
      </c>
      <c r="N110" s="380">
        <v>44941</v>
      </c>
      <c r="O110" s="417">
        <v>45275</v>
      </c>
      <c r="P110" s="418" t="s">
        <v>407</v>
      </c>
      <c r="Q110" s="84" t="s">
        <v>201</v>
      </c>
      <c r="R110" s="52" t="s">
        <v>201</v>
      </c>
      <c r="S110" s="84">
        <v>1</v>
      </c>
      <c r="T110" s="52" t="s">
        <v>201</v>
      </c>
      <c r="U110" s="84" t="s">
        <v>201</v>
      </c>
      <c r="V110" s="52"/>
      <c r="W110" s="84" t="s">
        <v>201</v>
      </c>
      <c r="X110" s="52" t="s">
        <v>201</v>
      </c>
      <c r="Y110" s="84" t="s">
        <v>201</v>
      </c>
      <c r="Z110" s="52" t="s">
        <v>201</v>
      </c>
      <c r="AA110" s="84" t="s">
        <v>201</v>
      </c>
      <c r="AB110" s="121">
        <v>1</v>
      </c>
      <c r="AC110" s="115" t="s">
        <v>96</v>
      </c>
      <c r="AD110" s="9" t="s">
        <v>97</v>
      </c>
      <c r="AE110" s="131" t="s">
        <v>98</v>
      </c>
      <c r="AF110" s="507" t="s">
        <v>102</v>
      </c>
      <c r="AG110" s="25" t="s">
        <v>102</v>
      </c>
      <c r="AH110" s="358">
        <v>31059513.120000005</v>
      </c>
      <c r="AI110" s="358">
        <v>100966900</v>
      </c>
      <c r="AJ110" s="279">
        <v>1</v>
      </c>
      <c r="AK110" s="262" t="s">
        <v>1049</v>
      </c>
      <c r="AL110" s="262" t="s">
        <v>1050</v>
      </c>
      <c r="AM110" s="271" t="str">
        <f>IFERROR(AJ110/V110,"No reporta avance para el período")</f>
        <v>No reporta avance para el período</v>
      </c>
      <c r="AN110" s="229" t="str">
        <f t="shared" si="12"/>
        <v>No Aplica</v>
      </c>
      <c r="AO110" s="282">
        <f>+IFERROR(SUM($AJ110,$AW110,#REF!),0)</f>
        <v>0</v>
      </c>
      <c r="AP110" s="230"/>
      <c r="AQ110" s="286">
        <v>28989153</v>
      </c>
      <c r="AR110" s="286">
        <v>7617453</v>
      </c>
      <c r="AS110" s="834">
        <v>327386275</v>
      </c>
      <c r="AT110" s="835">
        <v>322663582</v>
      </c>
      <c r="AU110" s="835">
        <v>39025550</v>
      </c>
      <c r="AV110" s="946"/>
      <c r="AW110" s="350">
        <v>0</v>
      </c>
      <c r="AX110" s="248" t="s">
        <v>1051</v>
      </c>
      <c r="AY110" s="248" t="s">
        <v>101</v>
      </c>
      <c r="AZ110" s="174">
        <f>IFERROR(AJ110/S110,"No reporta avance para el período")</f>
        <v>1</v>
      </c>
      <c r="BA110" s="167" t="str">
        <f t="shared" si="14"/>
        <v>Satisfactorio</v>
      </c>
      <c r="BB110" s="175">
        <f>+IFERROR(SUM($AJ110,$AW110,#REF!,$BS110,$CF110,$CS110),0)</f>
        <v>0</v>
      </c>
      <c r="BC110" s="257" t="s">
        <v>101</v>
      </c>
      <c r="BD110" s="441">
        <v>28714301</v>
      </c>
      <c r="BE110" s="468">
        <v>19920228</v>
      </c>
      <c r="BF110" s="836">
        <v>327386275</v>
      </c>
      <c r="BG110" s="836">
        <v>322663582</v>
      </c>
      <c r="BH110" s="836">
        <v>126128300</v>
      </c>
      <c r="BJ110" s="977" t="s">
        <v>333</v>
      </c>
      <c r="BK110" s="977" t="s">
        <v>1052</v>
      </c>
    </row>
    <row r="111" spans="1:63" ht="117" customHeight="1" x14ac:dyDescent="0.25">
      <c r="A111" s="5"/>
      <c r="B111" s="5" t="s">
        <v>980</v>
      </c>
      <c r="C111" s="7" t="s">
        <v>981</v>
      </c>
      <c r="D111" s="7" t="s">
        <v>1045</v>
      </c>
      <c r="E111" s="72" t="s">
        <v>1053</v>
      </c>
      <c r="F111" s="7" t="s">
        <v>197</v>
      </c>
      <c r="G111" s="86">
        <v>4</v>
      </c>
      <c r="H111" s="6" t="s">
        <v>1054</v>
      </c>
      <c r="I111" s="93" t="s">
        <v>172</v>
      </c>
      <c r="J111" s="6" t="s">
        <v>985</v>
      </c>
      <c r="K111" s="6" t="s">
        <v>92</v>
      </c>
      <c r="L111" s="6" t="s">
        <v>1055</v>
      </c>
      <c r="M111" s="7" t="s">
        <v>94</v>
      </c>
      <c r="N111" s="380">
        <v>44929</v>
      </c>
      <c r="O111" s="439" t="s">
        <v>296</v>
      </c>
      <c r="P111" s="418" t="s">
        <v>297</v>
      </c>
      <c r="Q111" s="84" t="s">
        <v>201</v>
      </c>
      <c r="R111" s="52" t="s">
        <v>201</v>
      </c>
      <c r="S111" s="84" t="s">
        <v>201</v>
      </c>
      <c r="T111" s="52" t="s">
        <v>201</v>
      </c>
      <c r="U111" s="84" t="s">
        <v>201</v>
      </c>
      <c r="V111" s="52"/>
      <c r="W111" s="84">
        <v>1</v>
      </c>
      <c r="X111" s="52">
        <v>1</v>
      </c>
      <c r="Y111" s="84">
        <v>1</v>
      </c>
      <c r="Z111" s="52"/>
      <c r="AA111" s="84">
        <v>1</v>
      </c>
      <c r="AB111" s="121" t="s">
        <v>201</v>
      </c>
      <c r="AC111" s="115" t="s">
        <v>96</v>
      </c>
      <c r="AD111" s="9" t="s">
        <v>97</v>
      </c>
      <c r="AE111" s="131" t="s">
        <v>98</v>
      </c>
      <c r="AF111" s="507" t="s">
        <v>102</v>
      </c>
      <c r="AG111" s="25" t="s">
        <v>102</v>
      </c>
      <c r="AH111" s="358">
        <v>85557090.480000004</v>
      </c>
      <c r="AI111" s="358">
        <v>100097000</v>
      </c>
      <c r="AJ111" s="257">
        <v>0</v>
      </c>
      <c r="AK111" s="257" t="s">
        <v>101</v>
      </c>
      <c r="AL111" s="257" t="s">
        <v>101</v>
      </c>
      <c r="AM111" s="228" t="str">
        <f>IFERROR(AJ111/P111,"No reporta avance para el período")</f>
        <v>No reporta avance para el período</v>
      </c>
      <c r="AN111" s="229" t="str">
        <f t="shared" si="12"/>
        <v>No Aplica</v>
      </c>
      <c r="AO111" s="282">
        <f>+IFERROR(SUM($AJ111,$AW111,#REF!),0)</f>
        <v>0</v>
      </c>
      <c r="AP111" s="230"/>
      <c r="AQ111" s="286">
        <v>84795110</v>
      </c>
      <c r="AR111" s="286">
        <v>21568943</v>
      </c>
      <c r="AS111" s="724"/>
      <c r="AT111" s="680"/>
      <c r="AU111" s="680"/>
      <c r="AV111" s="946"/>
      <c r="AW111" s="350">
        <v>0</v>
      </c>
      <c r="AX111" s="257" t="s">
        <v>101</v>
      </c>
      <c r="AY111" s="257" t="s">
        <v>101</v>
      </c>
      <c r="AZ111" s="174" t="str">
        <f t="shared" ref="AZ111" si="17">IFERROR(AW111/V111,"No reporta avance para el período")</f>
        <v>No reporta avance para el período</v>
      </c>
      <c r="BA111" s="167" t="str">
        <f t="shared" si="14"/>
        <v>No Aplica</v>
      </c>
      <c r="BB111" s="175">
        <f>+IFERROR(SUM($AJ111,$AW111,#REF!,$BS111,$CF111,$CS111),0)</f>
        <v>0</v>
      </c>
      <c r="BC111" s="257" t="s">
        <v>101</v>
      </c>
      <c r="BD111" s="441">
        <v>82048551</v>
      </c>
      <c r="BE111" s="468">
        <v>55702402</v>
      </c>
      <c r="BF111" s="833"/>
      <c r="BG111" s="833"/>
      <c r="BH111" s="833"/>
      <c r="BJ111" s="977" t="s">
        <v>126</v>
      </c>
      <c r="BK111" s="977" t="s">
        <v>1056</v>
      </c>
    </row>
    <row r="112" spans="1:63" ht="108.75" customHeight="1" x14ac:dyDescent="0.25">
      <c r="A112" s="540"/>
      <c r="B112" s="5" t="s">
        <v>980</v>
      </c>
      <c r="C112" s="7" t="s">
        <v>981</v>
      </c>
      <c r="D112" s="7" t="s">
        <v>1045</v>
      </c>
      <c r="E112" s="72" t="s">
        <v>1057</v>
      </c>
      <c r="F112" s="7" t="s">
        <v>197</v>
      </c>
      <c r="G112" s="86">
        <v>2</v>
      </c>
      <c r="H112" s="6" t="s">
        <v>1058</v>
      </c>
      <c r="I112" s="93" t="s">
        <v>172</v>
      </c>
      <c r="J112" s="6" t="s">
        <v>985</v>
      </c>
      <c r="K112" s="6" t="s">
        <v>92</v>
      </c>
      <c r="L112" s="6" t="s">
        <v>1059</v>
      </c>
      <c r="M112" s="7" t="s">
        <v>94</v>
      </c>
      <c r="N112" s="380">
        <v>44958</v>
      </c>
      <c r="O112" s="417">
        <v>45289</v>
      </c>
      <c r="P112" s="418" t="s">
        <v>297</v>
      </c>
      <c r="Q112" s="84" t="s">
        <v>201</v>
      </c>
      <c r="R112" s="52">
        <v>1</v>
      </c>
      <c r="S112" s="84" t="s">
        <v>201</v>
      </c>
      <c r="T112" s="52" t="s">
        <v>201</v>
      </c>
      <c r="U112" s="84" t="s">
        <v>201</v>
      </c>
      <c r="V112" s="52" t="s">
        <v>201</v>
      </c>
      <c r="W112" s="84" t="s">
        <v>201</v>
      </c>
      <c r="X112" s="52" t="s">
        <v>201</v>
      </c>
      <c r="Y112" s="84" t="s">
        <v>201</v>
      </c>
      <c r="Z112" s="52" t="s">
        <v>201</v>
      </c>
      <c r="AA112" s="84" t="s">
        <v>201</v>
      </c>
      <c r="AB112" s="121">
        <v>1</v>
      </c>
      <c r="AC112" s="115" t="s">
        <v>96</v>
      </c>
      <c r="AD112" s="9" t="s">
        <v>97</v>
      </c>
      <c r="AE112" s="131" t="s">
        <v>98</v>
      </c>
      <c r="AF112" s="507" t="s">
        <v>102</v>
      </c>
      <c r="AG112" s="25" t="s">
        <v>102</v>
      </c>
      <c r="AH112" s="358">
        <v>534344150.63999999</v>
      </c>
      <c r="AI112" s="358">
        <v>126069375</v>
      </c>
      <c r="AJ112" s="254">
        <v>1</v>
      </c>
      <c r="AK112" s="253" t="s">
        <v>1060</v>
      </c>
      <c r="AL112" s="253" t="s">
        <v>1061</v>
      </c>
      <c r="AM112" s="271">
        <f>IFERROR(AJ112/R112,"No reporta avance para el período")</f>
        <v>1</v>
      </c>
      <c r="AN112" s="229" t="str">
        <f t="shared" si="12"/>
        <v>Satisfactorio</v>
      </c>
      <c r="AO112" s="282">
        <f>+IFERROR(SUM($AJ112,$AW112),0)</f>
        <v>1</v>
      </c>
      <c r="AP112" s="230"/>
      <c r="AQ112" s="286">
        <v>530988993</v>
      </c>
      <c r="AR112" s="286">
        <v>88888094</v>
      </c>
      <c r="AS112" s="725"/>
      <c r="AT112" s="681"/>
      <c r="AU112" s="681"/>
      <c r="AV112" s="946"/>
      <c r="AW112" s="281">
        <v>0</v>
      </c>
      <c r="AX112" s="248" t="s">
        <v>1062</v>
      </c>
      <c r="AY112" s="248" t="s">
        <v>101</v>
      </c>
      <c r="AZ112" s="174">
        <f>IFERROR(AJ112/R112,"No reporta avance para el período")</f>
        <v>1</v>
      </c>
      <c r="BA112" s="167" t="str">
        <f t="shared" si="14"/>
        <v>Satisfactorio</v>
      </c>
      <c r="BB112" s="516">
        <v>1</v>
      </c>
      <c r="BC112" s="257" t="s">
        <v>101</v>
      </c>
      <c r="BD112" s="441">
        <v>591206342</v>
      </c>
      <c r="BE112" s="468">
        <v>358787055</v>
      </c>
      <c r="BF112" s="833"/>
      <c r="BG112" s="833"/>
      <c r="BH112" s="833"/>
      <c r="BJ112" s="977" t="s">
        <v>333</v>
      </c>
      <c r="BK112" s="977" t="s">
        <v>1063</v>
      </c>
    </row>
    <row r="113" spans="1:63" ht="141" customHeight="1" x14ac:dyDescent="0.25">
      <c r="A113" s="540"/>
      <c r="B113" s="5" t="s">
        <v>980</v>
      </c>
      <c r="C113" s="7" t="s">
        <v>981</v>
      </c>
      <c r="D113" s="7" t="s">
        <v>1064</v>
      </c>
      <c r="E113" s="72" t="s">
        <v>1065</v>
      </c>
      <c r="F113" s="7" t="s">
        <v>197</v>
      </c>
      <c r="G113" s="86">
        <v>2</v>
      </c>
      <c r="H113" s="6" t="s">
        <v>1066</v>
      </c>
      <c r="I113" s="93" t="s">
        <v>90</v>
      </c>
      <c r="J113" s="6" t="s">
        <v>985</v>
      </c>
      <c r="K113" s="6" t="s">
        <v>92</v>
      </c>
      <c r="L113" s="6" t="s">
        <v>1067</v>
      </c>
      <c r="M113" s="7" t="s">
        <v>94</v>
      </c>
      <c r="N113" s="380">
        <v>44927</v>
      </c>
      <c r="O113" s="417">
        <v>45107</v>
      </c>
      <c r="P113" s="418" t="s">
        <v>137</v>
      </c>
      <c r="Q113" s="84" t="s">
        <v>201</v>
      </c>
      <c r="R113" s="52" t="s">
        <v>201</v>
      </c>
      <c r="S113" s="84">
        <v>1</v>
      </c>
      <c r="T113" s="52" t="s">
        <v>201</v>
      </c>
      <c r="U113" s="84">
        <v>1</v>
      </c>
      <c r="V113" s="52"/>
      <c r="W113" s="84" t="s">
        <v>201</v>
      </c>
      <c r="X113" s="52" t="s">
        <v>201</v>
      </c>
      <c r="Y113" s="84" t="s">
        <v>201</v>
      </c>
      <c r="Z113" s="52" t="s">
        <v>201</v>
      </c>
      <c r="AA113" s="84" t="s">
        <v>201</v>
      </c>
      <c r="AB113" s="121" t="s">
        <v>201</v>
      </c>
      <c r="AC113" s="115" t="s">
        <v>96</v>
      </c>
      <c r="AD113" s="9" t="s">
        <v>97</v>
      </c>
      <c r="AE113" s="131" t="s">
        <v>98</v>
      </c>
      <c r="AF113" s="507" t="s">
        <v>102</v>
      </c>
      <c r="AG113" s="25" t="s">
        <v>102</v>
      </c>
      <c r="AH113" s="358">
        <v>183904842.24000001</v>
      </c>
      <c r="AI113" s="358">
        <v>244516000</v>
      </c>
      <c r="AJ113" s="254">
        <v>1</v>
      </c>
      <c r="AK113" s="253" t="s">
        <v>1068</v>
      </c>
      <c r="AL113" s="253" t="s">
        <v>1069</v>
      </c>
      <c r="AM113" s="271">
        <f>IFERROR(AJ113/S113,"No reporta avance para el período")</f>
        <v>1</v>
      </c>
      <c r="AN113" s="229" t="str">
        <f t="shared" si="12"/>
        <v>Satisfactorio</v>
      </c>
      <c r="AO113" s="282">
        <f>+IFERROR(SUM($AJ113,$AW113,#REF!),0)</f>
        <v>0</v>
      </c>
      <c r="AP113" s="243"/>
      <c r="AQ113" s="321">
        <v>203042994</v>
      </c>
      <c r="AR113" s="321">
        <v>51130914</v>
      </c>
      <c r="AS113" s="723">
        <v>345001000</v>
      </c>
      <c r="AT113" s="679">
        <v>343046000</v>
      </c>
      <c r="AU113" s="679">
        <v>31858000</v>
      </c>
      <c r="AV113" s="946"/>
      <c r="AW113" s="249">
        <v>1</v>
      </c>
      <c r="AX113" s="248" t="s">
        <v>1070</v>
      </c>
      <c r="AY113" s="248" t="s">
        <v>1071</v>
      </c>
      <c r="AZ113" s="174">
        <f t="shared" ref="AZ113:AZ119" si="18">IFERROR(AW113/U113,"No reporta avance para el período")</f>
        <v>1</v>
      </c>
      <c r="BA113" s="167" t="str">
        <f t="shared" si="14"/>
        <v>Satisfactorio</v>
      </c>
      <c r="BB113" s="175">
        <f>+IFERROR(SUM($AJ113,$AW113,#REF!,$BS113,$CF113,$CS113),0)</f>
        <v>0</v>
      </c>
      <c r="BC113" s="257" t="s">
        <v>101</v>
      </c>
      <c r="BD113" s="441">
        <v>194163882</v>
      </c>
      <c r="BE113" s="468">
        <v>139523640</v>
      </c>
      <c r="BF113" s="833">
        <v>345001000</v>
      </c>
      <c r="BG113" s="833">
        <v>343046000</v>
      </c>
      <c r="BH113" s="833">
        <v>125320000</v>
      </c>
      <c r="BJ113" s="977" t="s">
        <v>333</v>
      </c>
      <c r="BK113" s="977" t="s">
        <v>1072</v>
      </c>
    </row>
    <row r="114" spans="1:63" ht="121.5" customHeight="1" x14ac:dyDescent="0.25">
      <c r="A114" s="540"/>
      <c r="B114" s="5" t="s">
        <v>980</v>
      </c>
      <c r="C114" s="7" t="s">
        <v>981</v>
      </c>
      <c r="D114" s="7" t="s">
        <v>1064</v>
      </c>
      <c r="E114" s="72" t="s">
        <v>1073</v>
      </c>
      <c r="F114" s="7" t="s">
        <v>197</v>
      </c>
      <c r="G114" s="86">
        <v>4</v>
      </c>
      <c r="H114" s="6" t="s">
        <v>1074</v>
      </c>
      <c r="I114" s="93" t="s">
        <v>90</v>
      </c>
      <c r="J114" s="6" t="s">
        <v>985</v>
      </c>
      <c r="K114" s="6" t="s">
        <v>92</v>
      </c>
      <c r="L114" s="6" t="s">
        <v>1075</v>
      </c>
      <c r="M114" s="7" t="s">
        <v>94</v>
      </c>
      <c r="N114" s="380">
        <v>44927</v>
      </c>
      <c r="O114" s="417">
        <v>45229</v>
      </c>
      <c r="P114" s="418" t="s">
        <v>137</v>
      </c>
      <c r="Q114" s="84" t="s">
        <v>201</v>
      </c>
      <c r="R114" s="52">
        <v>1</v>
      </c>
      <c r="S114" s="84"/>
      <c r="T114" s="52" t="s">
        <v>201</v>
      </c>
      <c r="U114" s="84">
        <v>1</v>
      </c>
      <c r="V114" s="52"/>
      <c r="W114" s="84">
        <v>1</v>
      </c>
      <c r="X114" s="52" t="s">
        <v>201</v>
      </c>
      <c r="Y114" s="84"/>
      <c r="Z114" s="52">
        <v>1</v>
      </c>
      <c r="AA114" s="84" t="s">
        <v>201</v>
      </c>
      <c r="AB114" s="121"/>
      <c r="AC114" s="115" t="s">
        <v>96</v>
      </c>
      <c r="AD114" s="9" t="s">
        <v>97</v>
      </c>
      <c r="AE114" s="131" t="s">
        <v>98</v>
      </c>
      <c r="AF114" s="507" t="s">
        <v>102</v>
      </c>
      <c r="AG114" s="25" t="s">
        <v>102</v>
      </c>
      <c r="AH114" s="358">
        <v>74263010.639999986</v>
      </c>
      <c r="AI114" s="358">
        <v>100485000</v>
      </c>
      <c r="AJ114" s="278">
        <v>1</v>
      </c>
      <c r="AK114" s="261" t="s">
        <v>1076</v>
      </c>
      <c r="AL114" s="261" t="s">
        <v>1077</v>
      </c>
      <c r="AM114" s="271">
        <f>IFERROR(AJ114/R114,"No reporta avance para el período")</f>
        <v>1</v>
      </c>
      <c r="AN114" s="229" t="str">
        <f t="shared" si="12"/>
        <v>Satisfactorio</v>
      </c>
      <c r="AO114" s="282">
        <f>+IFERROR(SUM($AJ114,$AW114),0)</f>
        <v>2</v>
      </c>
      <c r="AP114" s="243"/>
      <c r="AQ114" s="321">
        <v>93401162</v>
      </c>
      <c r="AR114" s="321">
        <v>15956789</v>
      </c>
      <c r="AS114" s="725"/>
      <c r="AT114" s="681"/>
      <c r="AU114" s="681"/>
      <c r="AV114" s="946"/>
      <c r="AW114" s="249">
        <v>1</v>
      </c>
      <c r="AX114" s="248" t="s">
        <v>1078</v>
      </c>
      <c r="AY114" s="248" t="s">
        <v>1079</v>
      </c>
      <c r="AZ114" s="174">
        <f t="shared" si="18"/>
        <v>1</v>
      </c>
      <c r="BA114" s="167" t="str">
        <f t="shared" si="14"/>
        <v>Satisfactorio</v>
      </c>
      <c r="BB114" s="175">
        <f>+IFERROR(SUM($AJ114,$AW114,#REF!,$BS114,$CF114,$CS114),0)</f>
        <v>0</v>
      </c>
      <c r="BC114" s="257" t="s">
        <v>101</v>
      </c>
      <c r="BD114" s="441">
        <v>90987386</v>
      </c>
      <c r="BE114" s="468">
        <v>64866933</v>
      </c>
      <c r="BF114" s="833"/>
      <c r="BG114" s="833"/>
      <c r="BH114" s="833"/>
      <c r="BJ114" s="977" t="s">
        <v>333</v>
      </c>
      <c r="BK114" s="977" t="s">
        <v>1080</v>
      </c>
    </row>
    <row r="115" spans="1:63" ht="107.25" customHeight="1" x14ac:dyDescent="0.25">
      <c r="A115" s="540"/>
      <c r="B115" s="5" t="s">
        <v>980</v>
      </c>
      <c r="C115" s="7" t="s">
        <v>981</v>
      </c>
      <c r="D115" s="7" t="s">
        <v>1081</v>
      </c>
      <c r="E115" s="72" t="s">
        <v>1082</v>
      </c>
      <c r="F115" s="7" t="s">
        <v>197</v>
      </c>
      <c r="G115" s="86">
        <v>2</v>
      </c>
      <c r="H115" s="6" t="s">
        <v>1083</v>
      </c>
      <c r="I115" s="93" t="s">
        <v>172</v>
      </c>
      <c r="J115" s="6" t="s">
        <v>985</v>
      </c>
      <c r="K115" s="6" t="s">
        <v>92</v>
      </c>
      <c r="L115" s="6" t="s">
        <v>1084</v>
      </c>
      <c r="M115" s="7" t="s">
        <v>94</v>
      </c>
      <c r="N115" s="380">
        <v>44928</v>
      </c>
      <c r="O115" s="417">
        <v>45289</v>
      </c>
      <c r="P115" s="418" t="s">
        <v>407</v>
      </c>
      <c r="Q115" s="84" t="s">
        <v>201</v>
      </c>
      <c r="R115" s="52">
        <v>1</v>
      </c>
      <c r="S115" s="84" t="s">
        <v>201</v>
      </c>
      <c r="T115" s="52" t="s">
        <v>201</v>
      </c>
      <c r="U115" s="84" t="s">
        <v>201</v>
      </c>
      <c r="V115" s="52"/>
      <c r="W115" s="84" t="s">
        <v>201</v>
      </c>
      <c r="X115" s="52" t="s">
        <v>201</v>
      </c>
      <c r="Y115" s="84" t="s">
        <v>201</v>
      </c>
      <c r="Z115" s="52" t="s">
        <v>201</v>
      </c>
      <c r="AA115" s="84" t="s">
        <v>201</v>
      </c>
      <c r="AB115" s="121">
        <v>1</v>
      </c>
      <c r="AC115" s="115" t="s">
        <v>96</v>
      </c>
      <c r="AD115" s="9" t="s">
        <v>97</v>
      </c>
      <c r="AE115" s="131" t="s">
        <v>98</v>
      </c>
      <c r="AF115" s="507" t="s">
        <v>102</v>
      </c>
      <c r="AG115" s="25" t="s">
        <v>102</v>
      </c>
      <c r="AH115" s="358">
        <v>255835776.47999999</v>
      </c>
      <c r="AI115" s="358">
        <v>89929200</v>
      </c>
      <c r="AJ115" s="257">
        <v>0</v>
      </c>
      <c r="AK115" s="230" t="s">
        <v>101</v>
      </c>
      <c r="AL115" s="230" t="s">
        <v>101</v>
      </c>
      <c r="AM115" s="351" t="str">
        <f>IFERROR(AJ115/S115,"No reporta avance para el período")</f>
        <v>No reporta avance para el período</v>
      </c>
      <c r="AN115" s="229" t="str">
        <f t="shared" si="12"/>
        <v>No Aplica</v>
      </c>
      <c r="AO115" s="282">
        <f>+IFERROR(SUM($AJ115,$AW115,#REF!),0)</f>
        <v>0</v>
      </c>
      <c r="AP115" s="230"/>
      <c r="AQ115" s="286">
        <v>253765416</v>
      </c>
      <c r="AR115" s="286">
        <v>63811519</v>
      </c>
      <c r="AS115" s="723">
        <v>140872500</v>
      </c>
      <c r="AT115" s="679">
        <v>140211360</v>
      </c>
      <c r="AU115" s="679">
        <v>18286000</v>
      </c>
      <c r="AV115" s="946"/>
      <c r="AW115" s="350">
        <v>1</v>
      </c>
      <c r="AX115" s="248" t="s">
        <v>1085</v>
      </c>
      <c r="AY115" s="248" t="s">
        <v>1086</v>
      </c>
      <c r="AZ115" s="174">
        <f>IFERROR(AW115/R115,"No reporta avance para el período")</f>
        <v>1</v>
      </c>
      <c r="BA115" s="167" t="str">
        <f t="shared" si="14"/>
        <v>Satisfactorio</v>
      </c>
      <c r="BB115" s="175">
        <f>+IFERROR(SUM($AJ115,$AW115,#REF!,$BS115,$CF115,$CS115),0)</f>
        <v>0</v>
      </c>
      <c r="BC115" s="257" t="s">
        <v>101</v>
      </c>
      <c r="BD115" s="441">
        <v>271735865</v>
      </c>
      <c r="BE115" s="210">
        <v>169619757</v>
      </c>
      <c r="BF115" s="470">
        <v>140872500</v>
      </c>
      <c r="BG115" s="471">
        <v>140211360</v>
      </c>
      <c r="BH115" s="471">
        <v>53877400</v>
      </c>
      <c r="BJ115" s="977" t="s">
        <v>333</v>
      </c>
      <c r="BK115" s="977" t="s">
        <v>1087</v>
      </c>
    </row>
    <row r="116" spans="1:63" ht="71.25" customHeight="1" x14ac:dyDescent="0.25">
      <c r="A116" s="5"/>
      <c r="B116" s="5" t="s">
        <v>980</v>
      </c>
      <c r="C116" s="7" t="s">
        <v>981</v>
      </c>
      <c r="D116" s="7" t="s">
        <v>1081</v>
      </c>
      <c r="E116" s="72" t="s">
        <v>1088</v>
      </c>
      <c r="F116" s="7" t="s">
        <v>197</v>
      </c>
      <c r="G116" s="86">
        <v>2</v>
      </c>
      <c r="H116" s="6" t="s">
        <v>1089</v>
      </c>
      <c r="I116" s="93" t="s">
        <v>172</v>
      </c>
      <c r="J116" s="6" t="s">
        <v>1090</v>
      </c>
      <c r="K116" s="6" t="s">
        <v>92</v>
      </c>
      <c r="L116" s="6" t="s">
        <v>1091</v>
      </c>
      <c r="M116" s="7" t="s">
        <v>94</v>
      </c>
      <c r="N116" s="380">
        <v>45017</v>
      </c>
      <c r="O116" s="417">
        <v>45138</v>
      </c>
      <c r="P116" s="418" t="s">
        <v>113</v>
      </c>
      <c r="Q116" s="84" t="s">
        <v>201</v>
      </c>
      <c r="R116" s="52" t="s">
        <v>201</v>
      </c>
      <c r="S116" s="84" t="s">
        <v>201</v>
      </c>
      <c r="T116" s="52" t="s">
        <v>201</v>
      </c>
      <c r="U116" s="84" t="s">
        <v>201</v>
      </c>
      <c r="V116" s="52" t="s">
        <v>201</v>
      </c>
      <c r="W116" s="84">
        <v>2</v>
      </c>
      <c r="X116" s="52" t="s">
        <v>201</v>
      </c>
      <c r="Y116" s="84" t="s">
        <v>201</v>
      </c>
      <c r="Z116" s="52" t="s">
        <v>201</v>
      </c>
      <c r="AA116" s="84" t="s">
        <v>201</v>
      </c>
      <c r="AB116" s="121" t="s">
        <v>201</v>
      </c>
      <c r="AC116" s="115" t="s">
        <v>96</v>
      </c>
      <c r="AD116" s="9" t="s">
        <v>97</v>
      </c>
      <c r="AE116" s="131" t="s">
        <v>98</v>
      </c>
      <c r="AF116" s="507" t="s">
        <v>102</v>
      </c>
      <c r="AG116" s="25" t="s">
        <v>102</v>
      </c>
      <c r="AH116" s="358">
        <v>66026738.039999999</v>
      </c>
      <c r="AI116" s="358">
        <v>50943300</v>
      </c>
      <c r="AJ116" s="257">
        <v>0</v>
      </c>
      <c r="AK116" s="230" t="s">
        <v>101</v>
      </c>
      <c r="AL116" s="230" t="s">
        <v>101</v>
      </c>
      <c r="AM116" s="228" t="str">
        <f>IFERROR(AJ116/P116,"No reporta avance para el período")</f>
        <v>No reporta avance para el período</v>
      </c>
      <c r="AN116" s="229" t="str">
        <f t="shared" si="12"/>
        <v>No Aplica</v>
      </c>
      <c r="AO116" s="282">
        <f>+IFERROR(SUM($AJ116,$AW116,#REF!),0)</f>
        <v>0</v>
      </c>
      <c r="AP116" s="230"/>
      <c r="AQ116" s="286">
        <v>63956378</v>
      </c>
      <c r="AR116" s="286">
        <v>16359259</v>
      </c>
      <c r="AS116" s="725"/>
      <c r="AT116" s="681"/>
      <c r="AU116" s="681"/>
      <c r="AV116" s="946"/>
      <c r="AW116" s="350">
        <v>0</v>
      </c>
      <c r="AX116" s="257" t="s">
        <v>101</v>
      </c>
      <c r="AY116" s="257" t="s">
        <v>101</v>
      </c>
      <c r="AZ116" s="174" t="str">
        <f>IFERROR(AW116/U116,"No reporta avance para el período")</f>
        <v>No reporta avance para el período</v>
      </c>
      <c r="BA116" s="167" t="str">
        <f t="shared" si="14"/>
        <v>No Aplica</v>
      </c>
      <c r="BB116" s="175">
        <f>+IFERROR(SUM($AJ116,$AW116,#REF!,$BS116,$CF116,$CS116),0)</f>
        <v>0</v>
      </c>
      <c r="BC116" s="257" t="s">
        <v>101</v>
      </c>
      <c r="BD116" s="441">
        <v>62149648</v>
      </c>
      <c r="BE116" s="210">
        <v>42344166</v>
      </c>
      <c r="BF116" s="398">
        <v>0</v>
      </c>
      <c r="BG116" s="398">
        <v>0</v>
      </c>
      <c r="BH116" s="398">
        <v>0</v>
      </c>
      <c r="BJ116" s="977" t="s">
        <v>126</v>
      </c>
      <c r="BK116" s="977" t="s">
        <v>536</v>
      </c>
    </row>
    <row r="117" spans="1:63" ht="51" customHeight="1" x14ac:dyDescent="0.25">
      <c r="A117" s="5"/>
      <c r="B117" s="5" t="s">
        <v>980</v>
      </c>
      <c r="C117" s="7"/>
      <c r="D117" s="7"/>
      <c r="E117" s="72" t="s">
        <v>1092</v>
      </c>
      <c r="F117" s="7" t="s">
        <v>197</v>
      </c>
      <c r="G117" s="86">
        <v>1</v>
      </c>
      <c r="H117" s="6" t="s">
        <v>1093</v>
      </c>
      <c r="I117" s="93" t="s">
        <v>172</v>
      </c>
      <c r="J117" s="6" t="s">
        <v>1094</v>
      </c>
      <c r="K117" s="6" t="s">
        <v>92</v>
      </c>
      <c r="L117" s="6" t="s">
        <v>1095</v>
      </c>
      <c r="M117" s="7" t="s">
        <v>1096</v>
      </c>
      <c r="N117" s="380">
        <v>44986</v>
      </c>
      <c r="O117" s="417">
        <v>45260</v>
      </c>
      <c r="P117" s="418" t="s">
        <v>113</v>
      </c>
      <c r="Q117" s="84" t="s">
        <v>201</v>
      </c>
      <c r="R117" s="52" t="s">
        <v>201</v>
      </c>
      <c r="S117" s="84" t="s">
        <v>201</v>
      </c>
      <c r="T117" s="52" t="s">
        <v>201</v>
      </c>
      <c r="U117" s="84" t="s">
        <v>201</v>
      </c>
      <c r="V117" s="52" t="s">
        <v>201</v>
      </c>
      <c r="W117" s="84" t="s">
        <v>201</v>
      </c>
      <c r="X117" s="52" t="s">
        <v>201</v>
      </c>
      <c r="Y117" s="84" t="s">
        <v>201</v>
      </c>
      <c r="Z117" s="52" t="s">
        <v>201</v>
      </c>
      <c r="AA117" s="84">
        <v>1</v>
      </c>
      <c r="AB117" s="121" t="s">
        <v>201</v>
      </c>
      <c r="AC117" s="115" t="s">
        <v>96</v>
      </c>
      <c r="AD117" s="9" t="s">
        <v>97</v>
      </c>
      <c r="AE117" s="131" t="s">
        <v>98</v>
      </c>
      <c r="AF117" s="507" t="s">
        <v>102</v>
      </c>
      <c r="AG117" s="25" t="s">
        <v>102</v>
      </c>
      <c r="AH117" s="358">
        <v>147302212.44000003</v>
      </c>
      <c r="AI117" s="358">
        <v>0</v>
      </c>
      <c r="AJ117" s="257">
        <v>0</v>
      </c>
      <c r="AK117" s="230" t="s">
        <v>101</v>
      </c>
      <c r="AL117" s="230" t="s">
        <v>101</v>
      </c>
      <c r="AM117" s="228" t="str">
        <f>IFERROR(AJ117/P117,"No reporta avance para el período")</f>
        <v>No reporta avance para el período</v>
      </c>
      <c r="AN117" s="229" t="str">
        <f t="shared" si="12"/>
        <v>No Aplica</v>
      </c>
      <c r="AO117" s="282">
        <f>+IFERROR(SUM($AJ117,$AW117,#REF!),0)</f>
        <v>0</v>
      </c>
      <c r="AP117" s="230"/>
      <c r="AQ117" s="286">
        <v>145231852</v>
      </c>
      <c r="AR117" s="286">
        <v>36678128</v>
      </c>
      <c r="AS117" s="231">
        <v>0</v>
      </c>
      <c r="AT117" s="203">
        <v>0</v>
      </c>
      <c r="AU117" s="203">
        <v>0</v>
      </c>
      <c r="AV117" s="946"/>
      <c r="AW117" s="350">
        <v>0</v>
      </c>
      <c r="AX117" s="257" t="s">
        <v>101</v>
      </c>
      <c r="AY117" s="257" t="s">
        <v>101</v>
      </c>
      <c r="AZ117" s="174" t="str">
        <f>IFERROR(AW117/U117,"No reporta avance para el período")</f>
        <v>No reporta avance para el período</v>
      </c>
      <c r="BA117" s="167" t="str">
        <f t="shared" si="14"/>
        <v>No Aplica</v>
      </c>
      <c r="BB117" s="175">
        <f>+IFERROR(SUM($AJ117,$AW117,#REF!,$BS117,$CF117,$CS117),0)</f>
        <v>0</v>
      </c>
      <c r="BC117" s="257" t="s">
        <v>101</v>
      </c>
      <c r="BD117" s="441">
        <v>160622866</v>
      </c>
      <c r="BE117" s="210">
        <v>98568872</v>
      </c>
      <c r="BF117" s="398">
        <v>0</v>
      </c>
      <c r="BG117" s="398">
        <v>0</v>
      </c>
      <c r="BH117" s="398">
        <v>0</v>
      </c>
      <c r="BJ117" s="977" t="s">
        <v>126</v>
      </c>
      <c r="BK117" s="977" t="s">
        <v>595</v>
      </c>
    </row>
    <row r="118" spans="1:63" ht="51" customHeight="1" x14ac:dyDescent="0.25">
      <c r="A118" s="5"/>
      <c r="B118" s="5" t="s">
        <v>980</v>
      </c>
      <c r="C118" s="7"/>
      <c r="D118" s="7"/>
      <c r="E118" s="72" t="s">
        <v>1097</v>
      </c>
      <c r="F118" s="7" t="s">
        <v>197</v>
      </c>
      <c r="G118" s="86">
        <v>1</v>
      </c>
      <c r="H118" s="6" t="s">
        <v>1098</v>
      </c>
      <c r="I118" s="93" t="s">
        <v>90</v>
      </c>
      <c r="J118" s="6" t="s">
        <v>1099</v>
      </c>
      <c r="K118" s="6" t="s">
        <v>92</v>
      </c>
      <c r="L118" s="6" t="s">
        <v>1100</v>
      </c>
      <c r="M118" s="7" t="s">
        <v>1096</v>
      </c>
      <c r="N118" s="380">
        <v>45017</v>
      </c>
      <c r="O118" s="417">
        <v>45289</v>
      </c>
      <c r="P118" s="418" t="s">
        <v>113</v>
      </c>
      <c r="Q118" s="84" t="s">
        <v>201</v>
      </c>
      <c r="R118" s="52" t="s">
        <v>201</v>
      </c>
      <c r="S118" s="84" t="s">
        <v>201</v>
      </c>
      <c r="T118" s="52" t="s">
        <v>201</v>
      </c>
      <c r="U118" s="84" t="s">
        <v>201</v>
      </c>
      <c r="V118" s="52" t="s">
        <v>201</v>
      </c>
      <c r="W118" s="84" t="s">
        <v>201</v>
      </c>
      <c r="X118" s="52" t="s">
        <v>201</v>
      </c>
      <c r="Y118" s="84" t="s">
        <v>201</v>
      </c>
      <c r="Z118" s="52" t="s">
        <v>201</v>
      </c>
      <c r="AA118" s="84" t="s">
        <v>201</v>
      </c>
      <c r="AB118" s="121">
        <v>1</v>
      </c>
      <c r="AC118" s="115" t="s">
        <v>96</v>
      </c>
      <c r="AD118" s="9" t="s">
        <v>97</v>
      </c>
      <c r="AE118" s="131" t="s">
        <v>98</v>
      </c>
      <c r="AF118" s="507" t="s">
        <v>102</v>
      </c>
      <c r="AG118" s="25" t="s">
        <v>102</v>
      </c>
      <c r="AH118" s="358">
        <v>84260579.639999986</v>
      </c>
      <c r="AI118" s="358">
        <v>0</v>
      </c>
      <c r="AJ118" s="257">
        <v>0</v>
      </c>
      <c r="AK118" s="230" t="s">
        <v>101</v>
      </c>
      <c r="AL118" s="230" t="s">
        <v>101</v>
      </c>
      <c r="AM118" s="228" t="str">
        <f>IFERROR(AJ118/P118,"No reporta avance para el período")</f>
        <v>No reporta avance para el período</v>
      </c>
      <c r="AN118" s="229" t="str">
        <f t="shared" si="12"/>
        <v>No Aplica</v>
      </c>
      <c r="AO118" s="282">
        <f>+IFERROR(SUM($AJ118,$AW118,#REF!),0)</f>
        <v>0</v>
      </c>
      <c r="AP118" s="230"/>
      <c r="AQ118" s="286">
        <v>82190219</v>
      </c>
      <c r="AR118" s="286">
        <v>20917720</v>
      </c>
      <c r="AS118" s="231">
        <v>0</v>
      </c>
      <c r="AT118" s="203">
        <v>0</v>
      </c>
      <c r="AU118" s="203">
        <v>0</v>
      </c>
      <c r="AV118" s="946"/>
      <c r="AW118" s="350">
        <v>0</v>
      </c>
      <c r="AX118" s="257" t="s">
        <v>101</v>
      </c>
      <c r="AY118" s="257" t="s">
        <v>101</v>
      </c>
      <c r="AZ118" s="174" t="str">
        <f t="shared" si="18"/>
        <v>No reporta avance para el período</v>
      </c>
      <c r="BA118" s="167" t="str">
        <f t="shared" si="14"/>
        <v>No Aplica</v>
      </c>
      <c r="BB118" s="175">
        <f>+IFERROR(SUM($AJ118,$AW118,#REF!,$BS118,$CF118,$CS118),0)</f>
        <v>0</v>
      </c>
      <c r="BC118" s="257" t="s">
        <v>101</v>
      </c>
      <c r="BD118" s="441">
        <v>95008632</v>
      </c>
      <c r="BE118" s="210">
        <v>57086622</v>
      </c>
      <c r="BF118" s="398">
        <v>0</v>
      </c>
      <c r="BG118" s="398">
        <v>0</v>
      </c>
      <c r="BH118" s="398">
        <v>0</v>
      </c>
      <c r="BJ118" s="977" t="s">
        <v>126</v>
      </c>
      <c r="BK118" s="977" t="s">
        <v>127</v>
      </c>
    </row>
    <row r="119" spans="1:63" ht="51" customHeight="1" x14ac:dyDescent="0.25">
      <c r="A119" s="5"/>
      <c r="B119" s="5" t="s">
        <v>980</v>
      </c>
      <c r="C119" s="7"/>
      <c r="D119" s="7"/>
      <c r="E119" s="72" t="s">
        <v>1101</v>
      </c>
      <c r="F119" s="7" t="s">
        <v>197</v>
      </c>
      <c r="G119" s="85">
        <v>1</v>
      </c>
      <c r="H119" s="29" t="s">
        <v>1102</v>
      </c>
      <c r="I119" s="93" t="s">
        <v>90</v>
      </c>
      <c r="J119" s="6" t="s">
        <v>1103</v>
      </c>
      <c r="K119" s="6" t="s">
        <v>92</v>
      </c>
      <c r="L119" s="6" t="s">
        <v>1104</v>
      </c>
      <c r="M119" s="7" t="s">
        <v>1096</v>
      </c>
      <c r="N119" s="461">
        <v>44958</v>
      </c>
      <c r="O119" s="417">
        <v>45114</v>
      </c>
      <c r="P119" s="418" t="s">
        <v>113</v>
      </c>
      <c r="Q119" s="87" t="s">
        <v>201</v>
      </c>
      <c r="R119" s="104" t="s">
        <v>201</v>
      </c>
      <c r="S119" s="87" t="s">
        <v>201</v>
      </c>
      <c r="T119" s="104" t="s">
        <v>201</v>
      </c>
      <c r="U119" s="87" t="s">
        <v>201</v>
      </c>
      <c r="V119" s="104" t="s">
        <v>201</v>
      </c>
      <c r="W119" s="87">
        <v>1</v>
      </c>
      <c r="X119" s="104" t="s">
        <v>201</v>
      </c>
      <c r="Y119" s="87" t="s">
        <v>201</v>
      </c>
      <c r="Z119" s="104" t="s">
        <v>201</v>
      </c>
      <c r="AA119" s="87" t="s">
        <v>201</v>
      </c>
      <c r="AB119" s="122" t="s">
        <v>201</v>
      </c>
      <c r="AC119" s="115" t="s">
        <v>96</v>
      </c>
      <c r="AD119" s="9" t="s">
        <v>97</v>
      </c>
      <c r="AE119" s="131" t="s">
        <v>98</v>
      </c>
      <c r="AF119" s="507" t="s">
        <v>175</v>
      </c>
      <c r="AG119" s="25" t="s">
        <v>265</v>
      </c>
      <c r="AH119" s="358">
        <v>76704548.760000005</v>
      </c>
      <c r="AI119" s="358">
        <v>0</v>
      </c>
      <c r="AJ119" s="257">
        <v>0</v>
      </c>
      <c r="AK119" s="230" t="s">
        <v>101</v>
      </c>
      <c r="AL119" s="230" t="s">
        <v>101</v>
      </c>
      <c r="AM119" s="228" t="str">
        <f>IFERROR(AJ119/P119,"No reporta avance para el período")</f>
        <v>No reporta avance para el período</v>
      </c>
      <c r="AN119" s="229" t="str">
        <f t="shared" si="12"/>
        <v>No Aplica</v>
      </c>
      <c r="AO119" s="282">
        <f>+IFERROR(SUM($AJ119,$AW119,#REF!),0)</f>
        <v>0</v>
      </c>
      <c r="AP119" s="230"/>
      <c r="AQ119" s="286">
        <v>74634189</v>
      </c>
      <c r="AR119" s="286">
        <v>19028712</v>
      </c>
      <c r="AS119" s="231">
        <v>0</v>
      </c>
      <c r="AT119" s="203">
        <v>0</v>
      </c>
      <c r="AU119" s="203">
        <v>0</v>
      </c>
      <c r="AV119" s="946"/>
      <c r="AW119" s="350">
        <v>0</v>
      </c>
      <c r="AX119" s="257" t="s">
        <v>101</v>
      </c>
      <c r="AY119" s="257" t="s">
        <v>101</v>
      </c>
      <c r="AZ119" s="174" t="str">
        <f t="shared" si="18"/>
        <v>No reporta avance para el período</v>
      </c>
      <c r="BA119" s="167" t="str">
        <f t="shared" si="14"/>
        <v>No Aplica</v>
      </c>
      <c r="BB119" s="175">
        <f>+IFERROR(SUM($AJ119,$AW119,#REF!,$BS119,$CF119,$CS119),0)</f>
        <v>0</v>
      </c>
      <c r="BC119" s="257" t="s">
        <v>101</v>
      </c>
      <c r="BD119" s="441">
        <v>86347909</v>
      </c>
      <c r="BE119" s="210">
        <v>51957210</v>
      </c>
      <c r="BF119" s="398">
        <v>0</v>
      </c>
      <c r="BG119" s="398">
        <v>0</v>
      </c>
      <c r="BH119" s="398">
        <v>0</v>
      </c>
      <c r="BJ119" s="977" t="s">
        <v>126</v>
      </c>
      <c r="BK119" s="977" t="s">
        <v>536</v>
      </c>
    </row>
    <row r="120" spans="1:63" ht="132" customHeight="1" x14ac:dyDescent="0.25">
      <c r="A120" s="540"/>
      <c r="B120" s="5" t="s">
        <v>980</v>
      </c>
      <c r="C120" s="7"/>
      <c r="D120" s="7"/>
      <c r="E120" s="72" t="s">
        <v>1105</v>
      </c>
      <c r="F120" s="7" t="s">
        <v>197</v>
      </c>
      <c r="G120" s="86">
        <v>1</v>
      </c>
      <c r="H120" s="6" t="s">
        <v>1106</v>
      </c>
      <c r="I120" s="93" t="s">
        <v>90</v>
      </c>
      <c r="J120" s="6" t="s">
        <v>1107</v>
      </c>
      <c r="K120" s="6" t="s">
        <v>92</v>
      </c>
      <c r="L120" s="6" t="s">
        <v>1108</v>
      </c>
      <c r="M120" s="7" t="s">
        <v>1096</v>
      </c>
      <c r="N120" s="380">
        <v>44928</v>
      </c>
      <c r="O120" s="417">
        <v>45012</v>
      </c>
      <c r="P120" s="418" t="s">
        <v>113</v>
      </c>
      <c r="Q120" s="84" t="s">
        <v>201</v>
      </c>
      <c r="R120" s="52" t="s">
        <v>201</v>
      </c>
      <c r="S120" s="84">
        <v>1</v>
      </c>
      <c r="T120" s="52" t="s">
        <v>201</v>
      </c>
      <c r="U120" s="84" t="s">
        <v>201</v>
      </c>
      <c r="V120" s="52" t="s">
        <v>201</v>
      </c>
      <c r="W120" s="84" t="s">
        <v>201</v>
      </c>
      <c r="X120" s="52" t="s">
        <v>201</v>
      </c>
      <c r="Y120" s="84" t="s">
        <v>201</v>
      </c>
      <c r="Z120" s="52" t="s">
        <v>201</v>
      </c>
      <c r="AA120" s="84" t="s">
        <v>201</v>
      </c>
      <c r="AB120" s="121" t="s">
        <v>201</v>
      </c>
      <c r="AC120" s="115" t="s">
        <v>96</v>
      </c>
      <c r="AD120" s="9" t="s">
        <v>97</v>
      </c>
      <c r="AE120" s="131" t="s">
        <v>98</v>
      </c>
      <c r="AF120" s="507" t="s">
        <v>102</v>
      </c>
      <c r="AG120" s="25" t="s">
        <v>102</v>
      </c>
      <c r="AH120" s="358">
        <v>50915237.160000011</v>
      </c>
      <c r="AI120" s="358">
        <v>0</v>
      </c>
      <c r="AJ120" s="254">
        <v>1</v>
      </c>
      <c r="AK120" s="285" t="s">
        <v>1109</v>
      </c>
      <c r="AL120" s="285" t="s">
        <v>1110</v>
      </c>
      <c r="AM120" s="271">
        <f>IFERROR(AJ120/S120,"No reporta avance para el período")</f>
        <v>1</v>
      </c>
      <c r="AN120" s="229" t="str">
        <f t="shared" si="12"/>
        <v>Satisfactorio</v>
      </c>
      <c r="AO120" s="282">
        <f>+IFERROR(SUM($AJ120,$AW120,#REF!),0)</f>
        <v>0</v>
      </c>
      <c r="AP120" s="230"/>
      <c r="AQ120" s="286">
        <v>45960474</v>
      </c>
      <c r="AR120" s="286">
        <v>11860284</v>
      </c>
      <c r="AS120" s="231">
        <v>0</v>
      </c>
      <c r="AT120" s="203">
        <v>0</v>
      </c>
      <c r="AU120" s="203">
        <v>0</v>
      </c>
      <c r="AV120" s="946"/>
      <c r="AW120" s="350">
        <v>1</v>
      </c>
      <c r="AX120" s="258" t="s">
        <v>1111</v>
      </c>
      <c r="AY120" s="257" t="s">
        <v>101</v>
      </c>
      <c r="AZ120" s="174">
        <v>1</v>
      </c>
      <c r="BA120" s="167" t="str">
        <f t="shared" si="14"/>
        <v>Satisfactorio</v>
      </c>
      <c r="BB120" s="175">
        <f>+IFERROR(SUM($AJ120,$AW120,#REF!,$BS120,$CF120,$CS120),0)</f>
        <v>0</v>
      </c>
      <c r="BC120" s="257" t="s">
        <v>101</v>
      </c>
      <c r="BD120" s="441">
        <v>53482098</v>
      </c>
      <c r="BE120" s="210">
        <v>32492060</v>
      </c>
      <c r="BF120" s="398">
        <v>0</v>
      </c>
      <c r="BG120" s="398">
        <v>0</v>
      </c>
      <c r="BH120" s="398">
        <v>0</v>
      </c>
      <c r="BJ120" s="977" t="s">
        <v>333</v>
      </c>
      <c r="BK120" s="977" t="s">
        <v>1112</v>
      </c>
    </row>
    <row r="121" spans="1:63" ht="132" customHeight="1" x14ac:dyDescent="0.25">
      <c r="A121" s="540"/>
      <c r="B121" s="5" t="s">
        <v>980</v>
      </c>
      <c r="C121" s="7"/>
      <c r="D121" s="7"/>
      <c r="E121" s="72" t="s">
        <v>1113</v>
      </c>
      <c r="F121" s="7" t="s">
        <v>197</v>
      </c>
      <c r="G121" s="86">
        <v>4</v>
      </c>
      <c r="H121" s="6" t="s">
        <v>1114</v>
      </c>
      <c r="I121" s="93" t="s">
        <v>172</v>
      </c>
      <c r="J121" s="6" t="s">
        <v>985</v>
      </c>
      <c r="K121" s="6" t="s">
        <v>92</v>
      </c>
      <c r="L121" s="6" t="s">
        <v>1022</v>
      </c>
      <c r="M121" s="7" t="s">
        <v>1096</v>
      </c>
      <c r="N121" s="380">
        <v>45008</v>
      </c>
      <c r="O121" s="417">
        <v>45267</v>
      </c>
      <c r="P121" s="418" t="s">
        <v>137</v>
      </c>
      <c r="Q121" s="84" t="s">
        <v>201</v>
      </c>
      <c r="R121" s="52" t="s">
        <v>201</v>
      </c>
      <c r="S121" s="84">
        <v>1</v>
      </c>
      <c r="T121" s="52" t="s">
        <v>201</v>
      </c>
      <c r="U121" s="84" t="s">
        <v>201</v>
      </c>
      <c r="V121" s="52">
        <v>1</v>
      </c>
      <c r="W121" s="84" t="s">
        <v>201</v>
      </c>
      <c r="X121" s="52" t="s">
        <v>201</v>
      </c>
      <c r="Y121" s="84">
        <v>1</v>
      </c>
      <c r="Z121" s="52" t="s">
        <v>201</v>
      </c>
      <c r="AA121" s="84" t="s">
        <v>201</v>
      </c>
      <c r="AB121" s="121">
        <v>1</v>
      </c>
      <c r="AC121" s="115" t="s">
        <v>96</v>
      </c>
      <c r="AD121" s="9" t="s">
        <v>97</v>
      </c>
      <c r="AE121" s="131" t="s">
        <v>98</v>
      </c>
      <c r="AF121" s="507" t="s">
        <v>102</v>
      </c>
      <c r="AG121" s="25" t="s">
        <v>102</v>
      </c>
      <c r="AH121" s="358">
        <v>32072063.040000007</v>
      </c>
      <c r="AI121" s="358">
        <v>0</v>
      </c>
      <c r="AJ121" s="249">
        <v>1</v>
      </c>
      <c r="AK121" s="517" t="s">
        <v>1115</v>
      </c>
      <c r="AL121" s="287" t="s">
        <v>1116</v>
      </c>
      <c r="AM121" s="271">
        <f>IFERROR(AJ121/S121,"No reporta avance para el período")</f>
        <v>1</v>
      </c>
      <c r="AN121" s="229" t="str">
        <f t="shared" si="12"/>
        <v>Satisfactorio</v>
      </c>
      <c r="AO121" s="282">
        <f>+IFERROR(SUM($AJ121,$AW121,#REF!),0)</f>
        <v>0</v>
      </c>
      <c r="AP121" s="230"/>
      <c r="AQ121" s="286">
        <v>30001703</v>
      </c>
      <c r="AR121" s="286">
        <v>7870591</v>
      </c>
      <c r="AS121" s="231">
        <v>0</v>
      </c>
      <c r="AT121" s="203">
        <v>0</v>
      </c>
      <c r="AU121" s="203">
        <v>0</v>
      </c>
      <c r="AV121" s="946"/>
      <c r="AW121" s="249">
        <v>1</v>
      </c>
      <c r="AX121" s="248" t="s">
        <v>1117</v>
      </c>
      <c r="AY121" s="472" t="s">
        <v>1118</v>
      </c>
      <c r="AZ121" s="174">
        <f>IFERROR(AW121/V121,"No reporta avance para el período")</f>
        <v>1</v>
      </c>
      <c r="BA121" s="167" t="str">
        <f t="shared" si="14"/>
        <v>Satisfactorio</v>
      </c>
      <c r="BB121" s="175">
        <f>+IFERROR(SUM($AJ121,$AW121,#REF!,$BS121,$CF121,$CS121),0)</f>
        <v>0</v>
      </c>
      <c r="BC121" s="257" t="s">
        <v>101</v>
      </c>
      <c r="BD121" s="441">
        <v>35190154</v>
      </c>
      <c r="BE121" s="210">
        <v>21658448</v>
      </c>
      <c r="BF121" s="398">
        <v>0</v>
      </c>
      <c r="BG121" s="398">
        <v>0</v>
      </c>
      <c r="BH121" s="398">
        <v>0</v>
      </c>
      <c r="BJ121" s="977" t="s">
        <v>333</v>
      </c>
      <c r="BK121" s="977" t="s">
        <v>1119</v>
      </c>
    </row>
    <row r="122" spans="1:63" ht="51" customHeight="1" x14ac:dyDescent="0.25">
      <c r="A122" s="5"/>
      <c r="B122" s="5" t="s">
        <v>980</v>
      </c>
      <c r="C122" s="7"/>
      <c r="D122" s="7"/>
      <c r="E122" s="72" t="s">
        <v>1120</v>
      </c>
      <c r="F122" s="7" t="s">
        <v>197</v>
      </c>
      <c r="G122" s="86">
        <v>1</v>
      </c>
      <c r="H122" s="6" t="s">
        <v>1121</v>
      </c>
      <c r="I122" s="93" t="s">
        <v>90</v>
      </c>
      <c r="J122" s="6" t="s">
        <v>985</v>
      </c>
      <c r="K122" s="6" t="s">
        <v>529</v>
      </c>
      <c r="L122" s="6" t="s">
        <v>1122</v>
      </c>
      <c r="M122" s="7" t="s">
        <v>1096</v>
      </c>
      <c r="N122" s="380">
        <v>44958</v>
      </c>
      <c r="O122" s="417">
        <v>45226</v>
      </c>
      <c r="P122" s="418" t="s">
        <v>113</v>
      </c>
      <c r="Q122" s="84" t="s">
        <v>201</v>
      </c>
      <c r="R122" s="52" t="s">
        <v>201</v>
      </c>
      <c r="S122" s="84" t="s">
        <v>201</v>
      </c>
      <c r="T122" s="52" t="s">
        <v>201</v>
      </c>
      <c r="U122" s="84" t="s">
        <v>201</v>
      </c>
      <c r="V122" s="52" t="s">
        <v>201</v>
      </c>
      <c r="W122" s="84" t="s">
        <v>201</v>
      </c>
      <c r="X122" s="52" t="s">
        <v>201</v>
      </c>
      <c r="Y122" s="84" t="s">
        <v>201</v>
      </c>
      <c r="Z122" s="52">
        <v>1</v>
      </c>
      <c r="AA122" s="84" t="s">
        <v>201</v>
      </c>
      <c r="AB122" s="121" t="s">
        <v>201</v>
      </c>
      <c r="AC122" s="115" t="s">
        <v>96</v>
      </c>
      <c r="AD122" s="9" t="s">
        <v>97</v>
      </c>
      <c r="AE122" s="131" t="s">
        <v>98</v>
      </c>
      <c r="AF122" s="507" t="s">
        <v>102</v>
      </c>
      <c r="AG122" s="25" t="s">
        <v>102</v>
      </c>
      <c r="AH122" s="358">
        <v>127124928.36</v>
      </c>
      <c r="AI122" s="358">
        <v>0</v>
      </c>
      <c r="AJ122" s="257">
        <v>0</v>
      </c>
      <c r="AK122" s="230" t="s">
        <v>101</v>
      </c>
      <c r="AL122" s="230" t="s">
        <v>101</v>
      </c>
      <c r="AM122" s="228" t="str">
        <f>IFERROR(AJ122/P122,"No reporta avance para el período")</f>
        <v>No reporta avance para el período</v>
      </c>
      <c r="AN122" s="229" t="str">
        <f t="shared" si="12"/>
        <v>No Aplica</v>
      </c>
      <c r="AO122" s="282">
        <f>+IFERROR(SUM($AJ122,$AW122,#REF!),0)</f>
        <v>0</v>
      </c>
      <c r="AP122" s="230"/>
      <c r="AQ122" s="286">
        <v>125054568</v>
      </c>
      <c r="AR122" s="286">
        <v>31633807</v>
      </c>
      <c r="AS122" s="231">
        <v>0</v>
      </c>
      <c r="AT122" s="203">
        <v>0</v>
      </c>
      <c r="AU122" s="203">
        <v>0</v>
      </c>
      <c r="AV122" s="946"/>
      <c r="AW122" s="350">
        <v>0</v>
      </c>
      <c r="AX122" s="257" t="s">
        <v>101</v>
      </c>
      <c r="AY122" s="257" t="s">
        <v>101</v>
      </c>
      <c r="AZ122" s="174" t="str">
        <f>IFERROR(AW122/U122,"No reporta avance para el período")</f>
        <v>No reporta avance para el período</v>
      </c>
      <c r="BA122" s="167" t="str">
        <f t="shared" si="14"/>
        <v>No Aplica</v>
      </c>
      <c r="BB122" s="175">
        <f>+IFERROR(SUM($AJ122,$AW122,#REF!,$BS122,$CF122,$CS122),0)</f>
        <v>0</v>
      </c>
      <c r="BC122" s="257" t="s">
        <v>101</v>
      </c>
      <c r="BD122" s="441">
        <v>144139749</v>
      </c>
      <c r="BE122" s="210">
        <v>86185085</v>
      </c>
      <c r="BF122" s="398">
        <v>0</v>
      </c>
      <c r="BG122" s="398">
        <v>0</v>
      </c>
      <c r="BH122" s="398">
        <v>0</v>
      </c>
      <c r="BJ122" s="977" t="s">
        <v>126</v>
      </c>
      <c r="BK122" s="977" t="s">
        <v>1123</v>
      </c>
    </row>
    <row r="123" spans="1:63" ht="125.25" customHeight="1" x14ac:dyDescent="0.25">
      <c r="A123" s="540"/>
      <c r="B123" s="5" t="s">
        <v>980</v>
      </c>
      <c r="C123" s="7"/>
      <c r="D123" s="7"/>
      <c r="E123" s="72" t="s">
        <v>1124</v>
      </c>
      <c r="F123" s="7" t="s">
        <v>197</v>
      </c>
      <c r="G123" s="86">
        <v>1</v>
      </c>
      <c r="H123" s="6" t="s">
        <v>1125</v>
      </c>
      <c r="I123" s="93" t="s">
        <v>90</v>
      </c>
      <c r="J123" s="6" t="s">
        <v>1126</v>
      </c>
      <c r="K123" s="6" t="s">
        <v>92</v>
      </c>
      <c r="L123" s="6" t="s">
        <v>1127</v>
      </c>
      <c r="M123" s="7" t="s">
        <v>1096</v>
      </c>
      <c r="N123" s="380">
        <v>44929</v>
      </c>
      <c r="O123" s="417">
        <v>45043</v>
      </c>
      <c r="P123" s="418" t="s">
        <v>113</v>
      </c>
      <c r="Q123" s="84" t="s">
        <v>201</v>
      </c>
      <c r="R123" s="52" t="s">
        <v>201</v>
      </c>
      <c r="S123" s="84" t="s">
        <v>201</v>
      </c>
      <c r="T123" s="52">
        <v>1</v>
      </c>
      <c r="U123" s="84" t="s">
        <v>201</v>
      </c>
      <c r="V123" s="52" t="s">
        <v>201</v>
      </c>
      <c r="W123" s="84" t="s">
        <v>201</v>
      </c>
      <c r="X123" s="52" t="s">
        <v>201</v>
      </c>
      <c r="Y123" s="84" t="s">
        <v>201</v>
      </c>
      <c r="Z123" s="52" t="s">
        <v>201</v>
      </c>
      <c r="AA123" s="84" t="s">
        <v>201</v>
      </c>
      <c r="AB123" s="121" t="s">
        <v>201</v>
      </c>
      <c r="AC123" s="115" t="s">
        <v>96</v>
      </c>
      <c r="AD123" s="9" t="s">
        <v>97</v>
      </c>
      <c r="AE123" s="131" t="s">
        <v>98</v>
      </c>
      <c r="AF123" s="507" t="s">
        <v>175</v>
      </c>
      <c r="AG123" s="25" t="s">
        <v>265</v>
      </c>
      <c r="AH123" s="358">
        <v>26667187.560000002</v>
      </c>
      <c r="AI123" s="358">
        <v>0</v>
      </c>
      <c r="AJ123" s="257">
        <v>0</v>
      </c>
      <c r="AK123" s="230" t="s">
        <v>101</v>
      </c>
      <c r="AL123" s="230" t="s">
        <v>101</v>
      </c>
      <c r="AM123" s="228" t="str">
        <f>IFERROR(AJ123/P123,"No reporta avance para el período")</f>
        <v>No reporta avance para el período</v>
      </c>
      <c r="AN123" s="229" t="str">
        <f t="shared" si="12"/>
        <v>No Aplica</v>
      </c>
      <c r="AO123" s="282">
        <f>+IFERROR(SUM($AJ123,$AW123,#REF!),0)</f>
        <v>0</v>
      </c>
      <c r="AP123" s="230"/>
      <c r="AQ123" s="286">
        <v>24596827</v>
      </c>
      <c r="AR123" s="286">
        <v>6519372</v>
      </c>
      <c r="AS123" s="231">
        <v>0</v>
      </c>
      <c r="AT123" s="203">
        <v>0</v>
      </c>
      <c r="AU123" s="203">
        <v>0</v>
      </c>
      <c r="AV123" s="946"/>
      <c r="AW123" s="254">
        <v>1</v>
      </c>
      <c r="AX123" s="591" t="s">
        <v>1128</v>
      </c>
      <c r="AY123" s="592" t="s">
        <v>1129</v>
      </c>
      <c r="AZ123" s="174">
        <f>IFERROR(AW123/T123,"No reporta avance para el período")</f>
        <v>1</v>
      </c>
      <c r="BA123" s="167" t="str">
        <f t="shared" si="14"/>
        <v>Satisfactorio</v>
      </c>
      <c r="BB123" s="175">
        <f>+IFERROR(SUM($AJ123,$AW123,#REF!,$BS123,$CF123,$CS123),0)</f>
        <v>0</v>
      </c>
      <c r="BC123" s="257" t="s">
        <v>101</v>
      </c>
      <c r="BD123" s="441">
        <v>28995086</v>
      </c>
      <c r="BE123" s="210">
        <v>17989348</v>
      </c>
      <c r="BF123" s="398">
        <v>0</v>
      </c>
      <c r="BG123" s="398">
        <v>0</v>
      </c>
      <c r="BH123" s="398">
        <v>0</v>
      </c>
      <c r="BJ123" s="977" t="s">
        <v>333</v>
      </c>
      <c r="BK123" s="977" t="s">
        <v>1130</v>
      </c>
    </row>
    <row r="124" spans="1:63" ht="51" customHeight="1" x14ac:dyDescent="0.25">
      <c r="A124" s="5"/>
      <c r="B124" s="5" t="s">
        <v>980</v>
      </c>
      <c r="C124" s="7"/>
      <c r="D124" s="7"/>
      <c r="E124" s="72" t="s">
        <v>1131</v>
      </c>
      <c r="F124" s="7" t="s">
        <v>197</v>
      </c>
      <c r="G124" s="86">
        <v>1</v>
      </c>
      <c r="H124" s="6" t="s">
        <v>1132</v>
      </c>
      <c r="I124" s="93" t="s">
        <v>90</v>
      </c>
      <c r="J124" s="6" t="s">
        <v>1099</v>
      </c>
      <c r="K124" s="6" t="s">
        <v>92</v>
      </c>
      <c r="L124" s="6" t="s">
        <v>1133</v>
      </c>
      <c r="M124" s="7" t="s">
        <v>1096</v>
      </c>
      <c r="N124" s="380">
        <v>44941</v>
      </c>
      <c r="O124" s="417">
        <v>45275</v>
      </c>
      <c r="P124" s="418" t="s">
        <v>113</v>
      </c>
      <c r="Q124" s="84" t="s">
        <v>201</v>
      </c>
      <c r="R124" s="52" t="s">
        <v>201</v>
      </c>
      <c r="S124" s="84" t="s">
        <v>201</v>
      </c>
      <c r="T124" s="52" t="s">
        <v>201</v>
      </c>
      <c r="U124" s="84" t="s">
        <v>201</v>
      </c>
      <c r="V124" s="52" t="s">
        <v>201</v>
      </c>
      <c r="W124" s="84" t="s">
        <v>201</v>
      </c>
      <c r="X124" s="52" t="s">
        <v>201</v>
      </c>
      <c r="Y124" s="84" t="s">
        <v>201</v>
      </c>
      <c r="Z124" s="52" t="s">
        <v>201</v>
      </c>
      <c r="AA124" s="84" t="s">
        <v>201</v>
      </c>
      <c r="AB124" s="121">
        <v>1</v>
      </c>
      <c r="AC124" s="115" t="s">
        <v>96</v>
      </c>
      <c r="AD124" s="9" t="s">
        <v>97</v>
      </c>
      <c r="AE124" s="131" t="s">
        <v>98</v>
      </c>
      <c r="AF124" s="507" t="s">
        <v>102</v>
      </c>
      <c r="AG124" s="25" t="s">
        <v>102</v>
      </c>
      <c r="AH124" s="358">
        <v>101162811.23999999</v>
      </c>
      <c r="AI124" s="358">
        <v>0</v>
      </c>
      <c r="AJ124" s="257">
        <v>0</v>
      </c>
      <c r="AK124" s="230" t="s">
        <v>101</v>
      </c>
      <c r="AL124" s="230" t="s">
        <v>101</v>
      </c>
      <c r="AM124" s="228" t="str">
        <f>IFERROR(AJ124/P124,"No reporta avance para el período")</f>
        <v>No reporta avance para el período</v>
      </c>
      <c r="AN124" s="229" t="str">
        <f t="shared" si="12"/>
        <v>No Aplica</v>
      </c>
      <c r="AO124" s="282">
        <f>+IFERROR(SUM($AJ124,$AW124,#REF!),0)</f>
        <v>0</v>
      </c>
      <c r="AP124" s="230"/>
      <c r="AQ124" s="286">
        <v>99092451</v>
      </c>
      <c r="AR124" s="286">
        <v>25143278</v>
      </c>
      <c r="AS124" s="231">
        <v>0</v>
      </c>
      <c r="AT124" s="203">
        <v>0</v>
      </c>
      <c r="AU124" s="203">
        <v>0</v>
      </c>
      <c r="AV124" s="946"/>
      <c r="AW124" s="350">
        <v>0</v>
      </c>
      <c r="AX124" s="257" t="s">
        <v>101</v>
      </c>
      <c r="AY124" s="257" t="s">
        <v>101</v>
      </c>
      <c r="AZ124" s="174" t="str">
        <f>IFERROR(AW124/U124,"No reporta avance para el período")</f>
        <v>No reporta avance para el período</v>
      </c>
      <c r="BA124" s="167" t="str">
        <f t="shared" si="14"/>
        <v>No Aplica</v>
      </c>
      <c r="BB124" s="175">
        <f>+IFERROR(SUM($AJ124,$AW124,#REF!,$BS124,$CF124,$CS124),0)</f>
        <v>0</v>
      </c>
      <c r="BC124" s="257" t="s">
        <v>101</v>
      </c>
      <c r="BD124" s="441">
        <v>114381970</v>
      </c>
      <c r="BE124" s="210">
        <v>68560702</v>
      </c>
      <c r="BF124" s="398">
        <v>0</v>
      </c>
      <c r="BG124" s="398">
        <v>0</v>
      </c>
      <c r="BH124" s="398">
        <v>0</v>
      </c>
      <c r="BJ124" s="977" t="s">
        <v>126</v>
      </c>
      <c r="BK124" s="977" t="s">
        <v>127</v>
      </c>
    </row>
    <row r="125" spans="1:63" ht="108.75" customHeight="1" x14ac:dyDescent="0.25">
      <c r="A125" s="540"/>
      <c r="B125" s="58" t="s">
        <v>1134</v>
      </c>
      <c r="C125" s="59" t="s">
        <v>118</v>
      </c>
      <c r="D125" s="59" t="s">
        <v>1135</v>
      </c>
      <c r="E125" s="72" t="s">
        <v>1136</v>
      </c>
      <c r="F125" s="59" t="s">
        <v>88</v>
      </c>
      <c r="G125" s="135">
        <v>4</v>
      </c>
      <c r="H125" s="60" t="s">
        <v>1137</v>
      </c>
      <c r="I125" s="127" t="s">
        <v>172</v>
      </c>
      <c r="J125" s="68" t="s">
        <v>1138</v>
      </c>
      <c r="K125" s="136" t="s">
        <v>529</v>
      </c>
      <c r="L125" s="137" t="s">
        <v>1139</v>
      </c>
      <c r="M125" s="128" t="s">
        <v>94</v>
      </c>
      <c r="N125" s="399">
        <v>44936</v>
      </c>
      <c r="O125" s="400">
        <v>45289</v>
      </c>
      <c r="P125" s="473" t="s">
        <v>137</v>
      </c>
      <c r="Q125" s="87" t="s">
        <v>201</v>
      </c>
      <c r="R125" s="63" t="s">
        <v>201</v>
      </c>
      <c r="S125" s="87">
        <v>1</v>
      </c>
      <c r="T125" s="63" t="s">
        <v>201</v>
      </c>
      <c r="U125" s="87" t="s">
        <v>201</v>
      </c>
      <c r="V125" s="63">
        <v>1</v>
      </c>
      <c r="W125" s="87" t="s">
        <v>201</v>
      </c>
      <c r="X125" s="63" t="s">
        <v>201</v>
      </c>
      <c r="Y125" s="87">
        <v>1</v>
      </c>
      <c r="Z125" s="63" t="s">
        <v>201</v>
      </c>
      <c r="AA125" s="87" t="s">
        <v>201</v>
      </c>
      <c r="AB125" s="106">
        <v>1</v>
      </c>
      <c r="AC125" s="129" t="s">
        <v>96</v>
      </c>
      <c r="AD125" s="130" t="s">
        <v>97</v>
      </c>
      <c r="AE125" s="132" t="s">
        <v>98</v>
      </c>
      <c r="AF125" s="509" t="s">
        <v>102</v>
      </c>
      <c r="AG125" s="62" t="s">
        <v>102</v>
      </c>
      <c r="AH125" s="357">
        <f>773604264*80%</f>
        <v>618883411.20000005</v>
      </c>
      <c r="AI125" s="796">
        <v>1291551826</v>
      </c>
      <c r="AJ125" s="183">
        <v>1</v>
      </c>
      <c r="AK125" s="181" t="s">
        <v>1140</v>
      </c>
      <c r="AL125" s="181" t="s">
        <v>1141</v>
      </c>
      <c r="AM125" s="331">
        <f t="shared" ref="AM125:AM188" si="19">IFERROR(AJ125/S125,"No reporta avance para el período")</f>
        <v>1</v>
      </c>
      <c r="AN125" s="277" t="str">
        <f t="shared" si="12"/>
        <v>Satisfactorio</v>
      </c>
      <c r="AO125" s="335">
        <v>1</v>
      </c>
      <c r="AP125" s="213" t="s">
        <v>102</v>
      </c>
      <c r="AQ125" s="268">
        <v>274120748</v>
      </c>
      <c r="AR125" s="322">
        <v>68530187</v>
      </c>
      <c r="AS125" s="810">
        <v>1291551826</v>
      </c>
      <c r="AT125" s="810">
        <v>1148660996</v>
      </c>
      <c r="AU125" s="813">
        <v>141849135</v>
      </c>
      <c r="AV125" s="946"/>
      <c r="AW125" s="254">
        <v>1</v>
      </c>
      <c r="AX125" s="253" t="s">
        <v>1142</v>
      </c>
      <c r="AY125" s="253" t="s">
        <v>1141</v>
      </c>
      <c r="AZ125" s="174">
        <f t="shared" ref="AZ125:AZ131" si="20">IFERROR(AW125/V125,"No reporta avance para el período")</f>
        <v>1</v>
      </c>
      <c r="BA125" s="167" t="str">
        <f t="shared" si="14"/>
        <v>Satisfactorio</v>
      </c>
      <c r="BB125" s="175">
        <f>+IFERROR(SUM($AJ125,$AW125,#REF!,$BS125,$CF125,$CS125),0)</f>
        <v>0</v>
      </c>
      <c r="BC125" s="257" t="s">
        <v>101</v>
      </c>
      <c r="BD125" s="474">
        <f>773604264*80%</f>
        <v>618883411.20000005</v>
      </c>
      <c r="BE125" s="475">
        <f>773604264*80%*50%</f>
        <v>309441705.60000002</v>
      </c>
      <c r="BF125" s="683">
        <v>1291597151</v>
      </c>
      <c r="BG125" s="686">
        <v>1217436971</v>
      </c>
      <c r="BH125" s="688">
        <v>485411906</v>
      </c>
      <c r="BJ125" s="977" t="s">
        <v>333</v>
      </c>
      <c r="BK125" s="977" t="s">
        <v>1143</v>
      </c>
    </row>
    <row r="126" spans="1:63" ht="141.75" customHeight="1" x14ac:dyDescent="0.25">
      <c r="A126" s="540"/>
      <c r="B126" s="58" t="s">
        <v>1134</v>
      </c>
      <c r="C126" s="59" t="s">
        <v>118</v>
      </c>
      <c r="D126" s="59" t="s">
        <v>1135</v>
      </c>
      <c r="E126" s="72" t="s">
        <v>1144</v>
      </c>
      <c r="F126" s="59" t="s">
        <v>88</v>
      </c>
      <c r="G126" s="138">
        <v>6</v>
      </c>
      <c r="H126" s="60" t="s">
        <v>1145</v>
      </c>
      <c r="I126" s="127" t="s">
        <v>134</v>
      </c>
      <c r="J126" s="68" t="s">
        <v>1146</v>
      </c>
      <c r="K126" s="139" t="s">
        <v>529</v>
      </c>
      <c r="L126" s="140" t="s">
        <v>1147</v>
      </c>
      <c r="M126" s="128" t="s">
        <v>295</v>
      </c>
      <c r="N126" s="399">
        <v>44936</v>
      </c>
      <c r="O126" s="400">
        <v>45107</v>
      </c>
      <c r="P126" s="473" t="s">
        <v>113</v>
      </c>
      <c r="Q126" s="84" t="s">
        <v>201</v>
      </c>
      <c r="R126" s="65" t="s">
        <v>201</v>
      </c>
      <c r="S126" s="84" t="s">
        <v>201</v>
      </c>
      <c r="T126" s="65" t="s">
        <v>201</v>
      </c>
      <c r="U126" s="84" t="s">
        <v>201</v>
      </c>
      <c r="V126" s="107">
        <v>6</v>
      </c>
      <c r="W126" s="84" t="s">
        <v>201</v>
      </c>
      <c r="X126" s="65" t="s">
        <v>201</v>
      </c>
      <c r="Y126" s="84" t="s">
        <v>201</v>
      </c>
      <c r="Z126" s="65" t="s">
        <v>201</v>
      </c>
      <c r="AA126" s="84" t="s">
        <v>201</v>
      </c>
      <c r="AB126" s="107"/>
      <c r="AC126" s="129" t="s">
        <v>96</v>
      </c>
      <c r="AD126" s="130" t="s">
        <v>97</v>
      </c>
      <c r="AE126" s="132" t="s">
        <v>98</v>
      </c>
      <c r="AF126" s="509" t="s">
        <v>102</v>
      </c>
      <c r="AG126" s="62" t="s">
        <v>102</v>
      </c>
      <c r="AH126" s="357">
        <f>773604264*20%</f>
        <v>154720852.80000001</v>
      </c>
      <c r="AI126" s="797"/>
      <c r="AJ126" s="184">
        <v>0</v>
      </c>
      <c r="AK126" s="199" t="s">
        <v>101</v>
      </c>
      <c r="AL126" s="199" t="s">
        <v>101</v>
      </c>
      <c r="AM126" s="331" t="str">
        <f t="shared" si="19"/>
        <v>No reporta avance para el período</v>
      </c>
      <c r="AN126" s="330" t="str">
        <f t="shared" si="12"/>
        <v>No Aplica</v>
      </c>
      <c r="AO126" s="341">
        <v>0</v>
      </c>
      <c r="AP126" s="218" t="s">
        <v>102</v>
      </c>
      <c r="AQ126" s="323">
        <v>0</v>
      </c>
      <c r="AR126" s="323">
        <v>0</v>
      </c>
      <c r="AS126" s="811"/>
      <c r="AT126" s="811"/>
      <c r="AU126" s="814"/>
      <c r="AV126" s="946"/>
      <c r="AW126" s="476">
        <v>6</v>
      </c>
      <c r="AX126" s="261" t="s">
        <v>1148</v>
      </c>
      <c r="AY126" s="261" t="s">
        <v>1149</v>
      </c>
      <c r="AZ126" s="174">
        <f t="shared" si="20"/>
        <v>1</v>
      </c>
      <c r="BA126" s="167" t="str">
        <f t="shared" si="14"/>
        <v>Satisfactorio</v>
      </c>
      <c r="BB126" s="175">
        <f>+IFERROR(SUM($AJ126,$AW126,#REF!,$BS126,$CF126,$CS126),0)</f>
        <v>0</v>
      </c>
      <c r="BC126" s="257" t="s">
        <v>101</v>
      </c>
      <c r="BD126" s="474">
        <f>773604264*20%</f>
        <v>154720852.80000001</v>
      </c>
      <c r="BE126" s="475">
        <f>773604264*20%*57%</f>
        <v>88190886.096000001</v>
      </c>
      <c r="BF126" s="684"/>
      <c r="BG126" s="686"/>
      <c r="BH126" s="689"/>
      <c r="BJ126" s="977" t="s">
        <v>333</v>
      </c>
      <c r="BK126" s="977" t="s">
        <v>1150</v>
      </c>
    </row>
    <row r="127" spans="1:63" ht="162" customHeight="1" x14ac:dyDescent="0.25">
      <c r="A127" s="540"/>
      <c r="B127" s="58" t="s">
        <v>1134</v>
      </c>
      <c r="C127" s="59" t="s">
        <v>118</v>
      </c>
      <c r="D127" s="59" t="s">
        <v>1135</v>
      </c>
      <c r="E127" s="72" t="s">
        <v>1151</v>
      </c>
      <c r="F127" s="59" t="s">
        <v>88</v>
      </c>
      <c r="G127" s="141">
        <v>0.74</v>
      </c>
      <c r="H127" s="60" t="s">
        <v>1152</v>
      </c>
      <c r="I127" s="127" t="s">
        <v>172</v>
      </c>
      <c r="J127" s="126" t="s">
        <v>1153</v>
      </c>
      <c r="K127" s="139" t="s">
        <v>111</v>
      </c>
      <c r="L127" s="140" t="s">
        <v>1154</v>
      </c>
      <c r="M127" s="128" t="s">
        <v>295</v>
      </c>
      <c r="N127" s="477">
        <v>44927</v>
      </c>
      <c r="O127" s="477">
        <v>45107</v>
      </c>
      <c r="P127" s="473" t="s">
        <v>113</v>
      </c>
      <c r="Q127" s="84"/>
      <c r="R127" s="65"/>
      <c r="S127" s="84"/>
      <c r="T127" s="65"/>
      <c r="U127" s="84"/>
      <c r="V127" s="109">
        <v>0.74</v>
      </c>
      <c r="W127" s="84"/>
      <c r="X127" s="65"/>
      <c r="Y127" s="84"/>
      <c r="Z127" s="65"/>
      <c r="AA127" s="84"/>
      <c r="AB127" s="107"/>
      <c r="AC127" s="129" t="s">
        <v>96</v>
      </c>
      <c r="AD127" s="130" t="s">
        <v>97</v>
      </c>
      <c r="AE127" s="132" t="s">
        <v>98</v>
      </c>
      <c r="AF127" s="509" t="s">
        <v>99</v>
      </c>
      <c r="AG127" s="62" t="s">
        <v>1155</v>
      </c>
      <c r="AH127" s="357">
        <f>773604264*20%</f>
        <v>154720852.80000001</v>
      </c>
      <c r="AI127" s="798"/>
      <c r="AJ127" s="184">
        <v>0</v>
      </c>
      <c r="AK127" s="199" t="s">
        <v>101</v>
      </c>
      <c r="AL127" s="199" t="s">
        <v>101</v>
      </c>
      <c r="AM127" s="331" t="str">
        <f t="shared" si="19"/>
        <v>No reporta avance para el período</v>
      </c>
      <c r="AN127" s="330" t="str">
        <f t="shared" si="12"/>
        <v>No Aplica</v>
      </c>
      <c r="AO127" s="336">
        <v>0</v>
      </c>
      <c r="AP127" s="218" t="s">
        <v>102</v>
      </c>
      <c r="AQ127" s="323">
        <v>0</v>
      </c>
      <c r="AR127" s="323">
        <v>0</v>
      </c>
      <c r="AS127" s="812"/>
      <c r="AT127" s="812"/>
      <c r="AU127" s="815"/>
      <c r="AV127" s="946"/>
      <c r="AW127" s="281">
        <v>0.74</v>
      </c>
      <c r="AX127" s="253" t="s">
        <v>1156</v>
      </c>
      <c r="AY127" s="253" t="s">
        <v>1149</v>
      </c>
      <c r="AZ127" s="174">
        <f t="shared" si="20"/>
        <v>1</v>
      </c>
      <c r="BA127" s="167" t="str">
        <f t="shared" si="14"/>
        <v>Satisfactorio</v>
      </c>
      <c r="BB127" s="176">
        <f>+IFERROR(SUM($AJ127,$AW127,#REF!,$BS127,$CF127,$CS127),0)</f>
        <v>0</v>
      </c>
      <c r="BC127" s="257" t="s">
        <v>101</v>
      </c>
      <c r="BD127" s="474">
        <f>773604264*20%</f>
        <v>154720852.80000001</v>
      </c>
      <c r="BE127" s="475">
        <f>773604264*20%</f>
        <v>154720852.80000001</v>
      </c>
      <c r="BF127" s="685"/>
      <c r="BG127" s="687"/>
      <c r="BH127" s="689"/>
      <c r="BJ127" s="977" t="s">
        <v>333</v>
      </c>
      <c r="BK127" s="977" t="s">
        <v>1157</v>
      </c>
    </row>
    <row r="128" spans="1:63" ht="51" customHeight="1" x14ac:dyDescent="0.25">
      <c r="A128" s="58"/>
      <c r="B128" s="58" t="s">
        <v>1134</v>
      </c>
      <c r="C128" s="59" t="s">
        <v>118</v>
      </c>
      <c r="D128" s="59" t="s">
        <v>1158</v>
      </c>
      <c r="E128" s="72" t="s">
        <v>1159</v>
      </c>
      <c r="F128" s="59" t="s">
        <v>88</v>
      </c>
      <c r="G128" s="142">
        <v>2</v>
      </c>
      <c r="H128" s="60" t="s">
        <v>1160</v>
      </c>
      <c r="I128" s="60" t="s">
        <v>172</v>
      </c>
      <c r="J128" s="126" t="s">
        <v>1161</v>
      </c>
      <c r="K128" s="139" t="s">
        <v>529</v>
      </c>
      <c r="L128" s="140" t="s">
        <v>1162</v>
      </c>
      <c r="M128" s="128" t="s">
        <v>94</v>
      </c>
      <c r="N128" s="399">
        <v>44936</v>
      </c>
      <c r="O128" s="400">
        <v>45289</v>
      </c>
      <c r="P128" s="473" t="s">
        <v>113</v>
      </c>
      <c r="Q128" s="84" t="s">
        <v>201</v>
      </c>
      <c r="R128" s="65" t="s">
        <v>201</v>
      </c>
      <c r="S128" s="84" t="s">
        <v>201</v>
      </c>
      <c r="T128" s="65" t="s">
        <v>201</v>
      </c>
      <c r="U128" s="84" t="s">
        <v>201</v>
      </c>
      <c r="V128" s="65" t="s">
        <v>201</v>
      </c>
      <c r="W128" s="84" t="s">
        <v>201</v>
      </c>
      <c r="X128" s="65" t="s">
        <v>201</v>
      </c>
      <c r="Y128" s="84" t="s">
        <v>201</v>
      </c>
      <c r="Z128" s="65" t="s">
        <v>201</v>
      </c>
      <c r="AA128" s="84" t="s">
        <v>201</v>
      </c>
      <c r="AB128" s="107">
        <v>2</v>
      </c>
      <c r="AC128" s="129" t="s">
        <v>96</v>
      </c>
      <c r="AD128" s="130" t="s">
        <v>97</v>
      </c>
      <c r="AE128" s="132" t="s">
        <v>98</v>
      </c>
      <c r="AF128" s="509" t="s">
        <v>102</v>
      </c>
      <c r="AG128" s="62" t="s">
        <v>102</v>
      </c>
      <c r="AH128" s="357">
        <v>141604965</v>
      </c>
      <c r="AI128" s="796">
        <v>21380274197</v>
      </c>
      <c r="AJ128" s="184">
        <v>0</v>
      </c>
      <c r="AK128" s="199" t="s">
        <v>101</v>
      </c>
      <c r="AL128" s="199" t="s">
        <v>101</v>
      </c>
      <c r="AM128" s="331" t="str">
        <f t="shared" si="19"/>
        <v>No reporta avance para el período</v>
      </c>
      <c r="AN128" s="330" t="str">
        <f t="shared" si="12"/>
        <v>No Aplica</v>
      </c>
      <c r="AO128" s="341">
        <v>0</v>
      </c>
      <c r="AP128" s="218" t="s">
        <v>102</v>
      </c>
      <c r="AQ128" s="323">
        <v>0</v>
      </c>
      <c r="AR128" s="323">
        <v>0</v>
      </c>
      <c r="AS128" s="827">
        <v>21394280082.599998</v>
      </c>
      <c r="AT128" s="813">
        <v>1155804604</v>
      </c>
      <c r="AU128" s="813">
        <v>138217742</v>
      </c>
      <c r="AV128" s="946"/>
      <c r="AW128" s="257">
        <v>0</v>
      </c>
      <c r="AX128" s="257" t="s">
        <v>101</v>
      </c>
      <c r="AY128" s="257" t="s">
        <v>101</v>
      </c>
      <c r="AZ128" s="174" t="str">
        <f t="shared" si="20"/>
        <v>No reporta avance para el período</v>
      </c>
      <c r="BA128" s="167" t="str">
        <f t="shared" si="14"/>
        <v>No Aplica</v>
      </c>
      <c r="BB128" s="175">
        <f>+IFERROR(SUM($AJ128,$AW128,#REF!,$BS128,$CF128,$CS128),0)</f>
        <v>0</v>
      </c>
      <c r="BC128" s="257" t="s">
        <v>101</v>
      </c>
      <c r="BD128" s="304">
        <v>141604965</v>
      </c>
      <c r="BE128" s="478">
        <v>0</v>
      </c>
      <c r="BF128" s="817">
        <v>21394280082.599998</v>
      </c>
      <c r="BG128" s="830">
        <v>1885296435</v>
      </c>
      <c r="BH128" s="688">
        <v>949477067</v>
      </c>
      <c r="BJ128" s="977" t="s">
        <v>126</v>
      </c>
      <c r="BK128" s="977" t="s">
        <v>127</v>
      </c>
    </row>
    <row r="129" spans="1:63" ht="92.25" customHeight="1" x14ac:dyDescent="0.25">
      <c r="A129" s="540"/>
      <c r="B129" s="58" t="s">
        <v>1134</v>
      </c>
      <c r="C129" s="59" t="s">
        <v>118</v>
      </c>
      <c r="D129" s="59" t="s">
        <v>1158</v>
      </c>
      <c r="E129" s="72" t="s">
        <v>1163</v>
      </c>
      <c r="F129" s="59" t="s">
        <v>88</v>
      </c>
      <c r="G129" s="138">
        <v>3</v>
      </c>
      <c r="H129" s="60" t="s">
        <v>1164</v>
      </c>
      <c r="I129" s="60" t="s">
        <v>172</v>
      </c>
      <c r="J129" s="126" t="s">
        <v>1161</v>
      </c>
      <c r="K129" s="139" t="s">
        <v>529</v>
      </c>
      <c r="L129" s="140" t="s">
        <v>1165</v>
      </c>
      <c r="M129" s="128" t="s">
        <v>94</v>
      </c>
      <c r="N129" s="399">
        <v>44936</v>
      </c>
      <c r="O129" s="400">
        <v>45289</v>
      </c>
      <c r="P129" s="473" t="s">
        <v>137</v>
      </c>
      <c r="Q129" s="84" t="s">
        <v>201</v>
      </c>
      <c r="R129" s="65" t="s">
        <v>201</v>
      </c>
      <c r="S129" s="84">
        <v>0</v>
      </c>
      <c r="T129" s="65" t="s">
        <v>201</v>
      </c>
      <c r="U129" s="84" t="s">
        <v>201</v>
      </c>
      <c r="V129" s="65">
        <v>1</v>
      </c>
      <c r="W129" s="84" t="s">
        <v>201</v>
      </c>
      <c r="X129" s="65" t="s">
        <v>201</v>
      </c>
      <c r="Y129" s="84">
        <v>1</v>
      </c>
      <c r="Z129" s="65" t="s">
        <v>201</v>
      </c>
      <c r="AA129" s="84" t="s">
        <v>201</v>
      </c>
      <c r="AB129" s="107">
        <v>1</v>
      </c>
      <c r="AC129" s="129" t="s">
        <v>96</v>
      </c>
      <c r="AD129" s="130" t="s">
        <v>97</v>
      </c>
      <c r="AE129" s="132" t="s">
        <v>98</v>
      </c>
      <c r="AF129" s="509" t="s">
        <v>102</v>
      </c>
      <c r="AG129" s="62" t="s">
        <v>102</v>
      </c>
      <c r="AH129" s="357">
        <v>141604965</v>
      </c>
      <c r="AI129" s="797"/>
      <c r="AJ129" s="184">
        <v>0</v>
      </c>
      <c r="AK129" s="199" t="s">
        <v>101</v>
      </c>
      <c r="AL129" s="199" t="s">
        <v>101</v>
      </c>
      <c r="AM129" s="331" t="str">
        <f t="shared" si="19"/>
        <v>No reporta avance para el período</v>
      </c>
      <c r="AN129" s="330" t="str">
        <f t="shared" si="12"/>
        <v>No Aplica</v>
      </c>
      <c r="AO129" s="341">
        <v>0</v>
      </c>
      <c r="AP129" s="218" t="s">
        <v>102</v>
      </c>
      <c r="AQ129" s="323">
        <v>0</v>
      </c>
      <c r="AR129" s="323">
        <v>0</v>
      </c>
      <c r="AS129" s="828"/>
      <c r="AT129" s="814"/>
      <c r="AU129" s="814"/>
      <c r="AV129" s="946"/>
      <c r="AW129" s="257">
        <v>1</v>
      </c>
      <c r="AX129" s="253" t="s">
        <v>1164</v>
      </c>
      <c r="AY129" s="253" t="s">
        <v>1166</v>
      </c>
      <c r="AZ129" s="174">
        <f t="shared" si="20"/>
        <v>1</v>
      </c>
      <c r="BA129" s="167" t="str">
        <f t="shared" si="14"/>
        <v>Satisfactorio</v>
      </c>
      <c r="BB129" s="175">
        <f>+IFERROR(SUM($AJ129,$AW129,#REF!,$BS129,$CF129,$CS129),0)</f>
        <v>0</v>
      </c>
      <c r="BC129" s="257" t="s">
        <v>101</v>
      </c>
      <c r="BD129" s="304">
        <v>141604965</v>
      </c>
      <c r="BE129" s="191">
        <f>141604965*33%</f>
        <v>46729638.450000003</v>
      </c>
      <c r="BF129" s="817"/>
      <c r="BG129" s="831"/>
      <c r="BH129" s="689"/>
      <c r="BJ129" s="977" t="s">
        <v>333</v>
      </c>
      <c r="BK129" s="977" t="s">
        <v>1167</v>
      </c>
    </row>
    <row r="130" spans="1:63" ht="91.5" customHeight="1" x14ac:dyDescent="0.25">
      <c r="A130" s="540"/>
      <c r="B130" s="58" t="s">
        <v>1134</v>
      </c>
      <c r="C130" s="59" t="s">
        <v>118</v>
      </c>
      <c r="D130" s="59" t="s">
        <v>1158</v>
      </c>
      <c r="E130" s="72" t="s">
        <v>1168</v>
      </c>
      <c r="F130" s="59" t="s">
        <v>88</v>
      </c>
      <c r="G130" s="141">
        <v>1</v>
      </c>
      <c r="H130" s="60" t="s">
        <v>1169</v>
      </c>
      <c r="I130" s="133" t="s">
        <v>172</v>
      </c>
      <c r="J130" s="60" t="s">
        <v>1170</v>
      </c>
      <c r="K130" s="140" t="s">
        <v>111</v>
      </c>
      <c r="L130" s="140" t="s">
        <v>1171</v>
      </c>
      <c r="M130" s="128" t="s">
        <v>94</v>
      </c>
      <c r="N130" s="399">
        <v>44936</v>
      </c>
      <c r="O130" s="400">
        <v>45289</v>
      </c>
      <c r="P130" s="473" t="s">
        <v>407</v>
      </c>
      <c r="Q130" s="84" t="s">
        <v>201</v>
      </c>
      <c r="R130" s="65" t="s">
        <v>201</v>
      </c>
      <c r="S130" s="84" t="s">
        <v>201</v>
      </c>
      <c r="T130" s="65" t="s">
        <v>201</v>
      </c>
      <c r="U130" s="84" t="s">
        <v>201</v>
      </c>
      <c r="V130" s="109">
        <v>0.5</v>
      </c>
      <c r="W130" s="84" t="s">
        <v>201</v>
      </c>
      <c r="X130" s="65" t="s">
        <v>201</v>
      </c>
      <c r="Y130" s="84" t="s">
        <v>201</v>
      </c>
      <c r="Z130" s="65" t="s">
        <v>201</v>
      </c>
      <c r="AA130" s="84" t="s">
        <v>201</v>
      </c>
      <c r="AB130" s="110">
        <v>1</v>
      </c>
      <c r="AC130" s="129" t="s">
        <v>96</v>
      </c>
      <c r="AD130" s="130" t="s">
        <v>97</v>
      </c>
      <c r="AE130" s="132" t="s">
        <v>98</v>
      </c>
      <c r="AF130" s="509" t="s">
        <v>102</v>
      </c>
      <c r="AG130" s="62" t="s">
        <v>102</v>
      </c>
      <c r="AH130" s="357">
        <v>141604965</v>
      </c>
      <c r="AI130" s="797"/>
      <c r="AJ130" s="332">
        <v>0</v>
      </c>
      <c r="AK130" s="199" t="s">
        <v>101</v>
      </c>
      <c r="AL130" s="199" t="s">
        <v>101</v>
      </c>
      <c r="AM130" s="331" t="str">
        <f t="shared" si="19"/>
        <v>No reporta avance para el período</v>
      </c>
      <c r="AN130" s="330" t="str">
        <f t="shared" si="12"/>
        <v>No Aplica</v>
      </c>
      <c r="AO130" s="336">
        <v>0</v>
      </c>
      <c r="AP130" s="218" t="s">
        <v>102</v>
      </c>
      <c r="AQ130" s="323">
        <v>0</v>
      </c>
      <c r="AR130" s="323">
        <v>0</v>
      </c>
      <c r="AS130" s="828"/>
      <c r="AT130" s="814"/>
      <c r="AU130" s="814"/>
      <c r="AV130" s="946"/>
      <c r="AW130" s="281">
        <v>0.5</v>
      </c>
      <c r="AX130" s="253" t="s">
        <v>1172</v>
      </c>
      <c r="AY130" s="253" t="s">
        <v>1173</v>
      </c>
      <c r="AZ130" s="174">
        <f t="shared" si="20"/>
        <v>1</v>
      </c>
      <c r="BA130" s="167" t="str">
        <f t="shared" si="14"/>
        <v>Satisfactorio</v>
      </c>
      <c r="BB130" s="176">
        <f>+IFERROR(SUM($AJ130,$AW130,#REF!,$BS130,$CF130,$CS130),0)</f>
        <v>0</v>
      </c>
      <c r="BC130" s="257" t="s">
        <v>101</v>
      </c>
      <c r="BD130" s="304">
        <v>141604965</v>
      </c>
      <c r="BE130" s="191">
        <f>141604965*50%*50%</f>
        <v>35401241.25</v>
      </c>
      <c r="BF130" s="817"/>
      <c r="BG130" s="831"/>
      <c r="BH130" s="689"/>
      <c r="BJ130" s="977" t="s">
        <v>333</v>
      </c>
      <c r="BK130" s="977" t="s">
        <v>1174</v>
      </c>
    </row>
    <row r="131" spans="1:63" ht="62.25" customHeight="1" x14ac:dyDescent="0.25">
      <c r="A131" s="58"/>
      <c r="B131" s="58" t="s">
        <v>1134</v>
      </c>
      <c r="C131" s="59" t="s">
        <v>118</v>
      </c>
      <c r="D131" s="59" t="s">
        <v>1158</v>
      </c>
      <c r="E131" s="72" t="s">
        <v>1175</v>
      </c>
      <c r="F131" s="59" t="s">
        <v>88</v>
      </c>
      <c r="G131" s="138">
        <v>3</v>
      </c>
      <c r="H131" s="60" t="s">
        <v>1176</v>
      </c>
      <c r="I131" s="133" t="s">
        <v>172</v>
      </c>
      <c r="J131" s="60" t="s">
        <v>1161</v>
      </c>
      <c r="K131" s="140" t="s">
        <v>529</v>
      </c>
      <c r="L131" s="140" t="s">
        <v>1177</v>
      </c>
      <c r="M131" s="128" t="s">
        <v>94</v>
      </c>
      <c r="N131" s="399">
        <v>44936</v>
      </c>
      <c r="O131" s="400">
        <v>45289</v>
      </c>
      <c r="P131" s="473" t="s">
        <v>113</v>
      </c>
      <c r="Q131" s="84" t="s">
        <v>201</v>
      </c>
      <c r="R131" s="65" t="s">
        <v>201</v>
      </c>
      <c r="S131" s="84" t="s">
        <v>201</v>
      </c>
      <c r="T131" s="65" t="s">
        <v>201</v>
      </c>
      <c r="U131" s="84" t="s">
        <v>201</v>
      </c>
      <c r="V131" s="65" t="s">
        <v>201</v>
      </c>
      <c r="W131" s="84" t="s">
        <v>201</v>
      </c>
      <c r="X131" s="65" t="s">
        <v>201</v>
      </c>
      <c r="Y131" s="84" t="s">
        <v>201</v>
      </c>
      <c r="Z131" s="65" t="s">
        <v>201</v>
      </c>
      <c r="AA131" s="84" t="s">
        <v>201</v>
      </c>
      <c r="AB131" s="107">
        <v>3</v>
      </c>
      <c r="AC131" s="129" t="s">
        <v>96</v>
      </c>
      <c r="AD131" s="130" t="s">
        <v>97</v>
      </c>
      <c r="AE131" s="132" t="s">
        <v>98</v>
      </c>
      <c r="AF131" s="509" t="s">
        <v>102</v>
      </c>
      <c r="AG131" s="62" t="s">
        <v>102</v>
      </c>
      <c r="AH131" s="357">
        <v>141604965</v>
      </c>
      <c r="AI131" s="798"/>
      <c r="AJ131" s="184">
        <v>0</v>
      </c>
      <c r="AK131" s="199" t="s">
        <v>101</v>
      </c>
      <c r="AL131" s="199" t="s">
        <v>101</v>
      </c>
      <c r="AM131" s="331" t="str">
        <f t="shared" si="19"/>
        <v>No reporta avance para el período</v>
      </c>
      <c r="AN131" s="330" t="str">
        <f t="shared" si="12"/>
        <v>No Aplica</v>
      </c>
      <c r="AO131" s="341">
        <v>0</v>
      </c>
      <c r="AP131" s="218" t="s">
        <v>102</v>
      </c>
      <c r="AQ131" s="323">
        <v>0</v>
      </c>
      <c r="AR131" s="323">
        <v>0</v>
      </c>
      <c r="AS131" s="829"/>
      <c r="AT131" s="815"/>
      <c r="AU131" s="815"/>
      <c r="AV131" s="946"/>
      <c r="AW131" s="257">
        <v>0</v>
      </c>
      <c r="AX131" s="257" t="s">
        <v>101</v>
      </c>
      <c r="AY131" s="257" t="s">
        <v>101</v>
      </c>
      <c r="AZ131" s="174" t="str">
        <f t="shared" si="20"/>
        <v>No reporta avance para el período</v>
      </c>
      <c r="BA131" s="167" t="str">
        <f t="shared" si="14"/>
        <v>No Aplica</v>
      </c>
      <c r="BB131" s="175">
        <f>+IFERROR(SUM($AJ131,$AW131,#REF!,$BS131,$CF131,$CS131),0)</f>
        <v>0</v>
      </c>
      <c r="BC131" s="257" t="s">
        <v>101</v>
      </c>
      <c r="BD131" s="304">
        <v>141604965</v>
      </c>
      <c r="BE131" s="191">
        <v>0</v>
      </c>
      <c r="BF131" s="817"/>
      <c r="BG131" s="832"/>
      <c r="BH131" s="689"/>
      <c r="BJ131" s="977" t="s">
        <v>126</v>
      </c>
      <c r="BK131" s="977" t="s">
        <v>127</v>
      </c>
    </row>
    <row r="132" spans="1:63" ht="150.75" customHeight="1" x14ac:dyDescent="0.25">
      <c r="A132" s="540"/>
      <c r="B132" s="58" t="s">
        <v>1134</v>
      </c>
      <c r="C132" s="59" t="s">
        <v>118</v>
      </c>
      <c r="D132" s="59" t="s">
        <v>1178</v>
      </c>
      <c r="E132" s="72" t="s">
        <v>1179</v>
      </c>
      <c r="F132" s="59" t="s">
        <v>88</v>
      </c>
      <c r="G132" s="141">
        <v>1</v>
      </c>
      <c r="H132" s="134" t="s">
        <v>1180</v>
      </c>
      <c r="I132" s="60" t="s">
        <v>172</v>
      </c>
      <c r="J132" s="60" t="s">
        <v>1181</v>
      </c>
      <c r="K132" s="139" t="s">
        <v>111</v>
      </c>
      <c r="L132" s="140" t="s">
        <v>1182</v>
      </c>
      <c r="M132" s="128" t="s">
        <v>94</v>
      </c>
      <c r="N132" s="399">
        <v>44927</v>
      </c>
      <c r="O132" s="400">
        <v>45016</v>
      </c>
      <c r="P132" s="473" t="s">
        <v>113</v>
      </c>
      <c r="Q132" s="84" t="s">
        <v>201</v>
      </c>
      <c r="R132" s="65" t="s">
        <v>201</v>
      </c>
      <c r="S132" s="84">
        <v>1</v>
      </c>
      <c r="T132" s="65" t="s">
        <v>201</v>
      </c>
      <c r="U132" s="84" t="s">
        <v>201</v>
      </c>
      <c r="V132" s="65" t="s">
        <v>201</v>
      </c>
      <c r="W132" s="84" t="s">
        <v>201</v>
      </c>
      <c r="X132" s="65" t="s">
        <v>201</v>
      </c>
      <c r="Y132" s="84" t="s">
        <v>201</v>
      </c>
      <c r="Z132" s="65" t="s">
        <v>201</v>
      </c>
      <c r="AA132" s="84" t="s">
        <v>201</v>
      </c>
      <c r="AB132" s="107" t="s">
        <v>201</v>
      </c>
      <c r="AC132" s="129" t="s">
        <v>415</v>
      </c>
      <c r="AD132" s="130" t="s">
        <v>620</v>
      </c>
      <c r="AE132" s="132" t="s">
        <v>621</v>
      </c>
      <c r="AF132" s="509" t="s">
        <v>102</v>
      </c>
      <c r="AG132" s="62" t="s">
        <v>102</v>
      </c>
      <c r="AH132" s="357">
        <v>141604965</v>
      </c>
      <c r="AI132" s="357">
        <v>201579477</v>
      </c>
      <c r="AJ132" s="184">
        <v>1</v>
      </c>
      <c r="AK132" s="185" t="s">
        <v>1183</v>
      </c>
      <c r="AL132" s="185" t="s">
        <v>1184</v>
      </c>
      <c r="AM132" s="331">
        <f t="shared" si="19"/>
        <v>1</v>
      </c>
      <c r="AN132" s="277" t="str">
        <f t="shared" si="12"/>
        <v>Satisfactorio</v>
      </c>
      <c r="AO132" s="341">
        <v>1</v>
      </c>
      <c r="AP132" s="218" t="s">
        <v>102</v>
      </c>
      <c r="AQ132" s="323">
        <v>0</v>
      </c>
      <c r="AR132" s="323">
        <v>0</v>
      </c>
      <c r="AS132" s="245">
        <v>187573591.40000001</v>
      </c>
      <c r="AT132" s="209">
        <v>187573591.40000001</v>
      </c>
      <c r="AU132" s="209">
        <v>54023298</v>
      </c>
      <c r="AV132" s="946"/>
      <c r="AW132" s="479">
        <v>0</v>
      </c>
      <c r="AX132" s="261" t="s">
        <v>1185</v>
      </c>
      <c r="AY132" s="261" t="s">
        <v>1186</v>
      </c>
      <c r="AZ132" s="174">
        <f>IFERROR(AJ132/S132,"No reporta avance para el período")</f>
        <v>1</v>
      </c>
      <c r="BA132" s="167" t="str">
        <f t="shared" si="14"/>
        <v>Satisfactorio</v>
      </c>
      <c r="BB132" s="175">
        <f>+IFERROR(SUM($AJ132,$AW132,#REF!,$BS132,$CF132,$CS132),0)</f>
        <v>0</v>
      </c>
      <c r="BC132" s="257" t="s">
        <v>101</v>
      </c>
      <c r="BD132" s="304">
        <v>141604965</v>
      </c>
      <c r="BE132" s="192">
        <v>141604965</v>
      </c>
      <c r="BF132" s="480">
        <v>187573591.40000001</v>
      </c>
      <c r="BG132" s="481">
        <v>187573591.40000001</v>
      </c>
      <c r="BH132" s="482">
        <v>87066312</v>
      </c>
      <c r="BJ132" s="977" t="s">
        <v>333</v>
      </c>
      <c r="BK132" s="977" t="s">
        <v>1187</v>
      </c>
    </row>
    <row r="133" spans="1:63" ht="51" customHeight="1" x14ac:dyDescent="0.25">
      <c r="A133" s="540"/>
      <c r="B133" s="58" t="s">
        <v>1134</v>
      </c>
      <c r="C133" s="59" t="s">
        <v>118</v>
      </c>
      <c r="D133" s="59" t="s">
        <v>1188</v>
      </c>
      <c r="E133" s="72" t="s">
        <v>1189</v>
      </c>
      <c r="F133" s="59" t="s">
        <v>88</v>
      </c>
      <c r="G133" s="141">
        <v>1</v>
      </c>
      <c r="H133" s="60" t="s">
        <v>1190</v>
      </c>
      <c r="I133" s="60" t="s">
        <v>172</v>
      </c>
      <c r="J133" s="60" t="s">
        <v>1191</v>
      </c>
      <c r="K133" s="139" t="s">
        <v>111</v>
      </c>
      <c r="L133" s="69" t="s">
        <v>1192</v>
      </c>
      <c r="M133" s="59" t="s">
        <v>94</v>
      </c>
      <c r="N133" s="399">
        <v>44936</v>
      </c>
      <c r="O133" s="400">
        <v>45289</v>
      </c>
      <c r="P133" s="473" t="s">
        <v>407</v>
      </c>
      <c r="Q133" s="84" t="s">
        <v>201</v>
      </c>
      <c r="R133" s="65" t="s">
        <v>201</v>
      </c>
      <c r="S133" s="84" t="s">
        <v>201</v>
      </c>
      <c r="T133" s="65" t="s">
        <v>201</v>
      </c>
      <c r="U133" s="84" t="s">
        <v>201</v>
      </c>
      <c r="V133" s="109">
        <v>0.5</v>
      </c>
      <c r="W133" s="84" t="s">
        <v>201</v>
      </c>
      <c r="X133" s="65" t="s">
        <v>201</v>
      </c>
      <c r="Y133" s="84" t="s">
        <v>201</v>
      </c>
      <c r="Z133" s="65" t="s">
        <v>201</v>
      </c>
      <c r="AA133" s="84" t="s">
        <v>201</v>
      </c>
      <c r="AB133" s="110">
        <v>1</v>
      </c>
      <c r="AC133" s="129" t="s">
        <v>96</v>
      </c>
      <c r="AD133" s="130" t="s">
        <v>97</v>
      </c>
      <c r="AE133" s="132" t="s">
        <v>98</v>
      </c>
      <c r="AF133" s="509" t="s">
        <v>102</v>
      </c>
      <c r="AG133" s="62" t="s">
        <v>102</v>
      </c>
      <c r="AH133" s="357">
        <v>4155443333</v>
      </c>
      <c r="AI133" s="796">
        <v>2394269500</v>
      </c>
      <c r="AJ133" s="332">
        <v>0</v>
      </c>
      <c r="AK133" s="199" t="s">
        <v>101</v>
      </c>
      <c r="AL133" s="199" t="s">
        <v>101</v>
      </c>
      <c r="AM133" s="331" t="str">
        <f t="shared" si="19"/>
        <v>No reporta avance para el período</v>
      </c>
      <c r="AN133" s="330" t="str">
        <f t="shared" si="12"/>
        <v>No Aplica</v>
      </c>
      <c r="AO133" s="336">
        <v>0</v>
      </c>
      <c r="AP133" s="218" t="s">
        <v>102</v>
      </c>
      <c r="AQ133" s="323">
        <v>0</v>
      </c>
      <c r="AR133" s="323">
        <v>0</v>
      </c>
      <c r="AS133" s="821">
        <v>2337121500</v>
      </c>
      <c r="AT133" s="823">
        <v>1160283777.3299999</v>
      </c>
      <c r="AU133" s="823">
        <v>123080886</v>
      </c>
      <c r="AV133" s="946"/>
      <c r="AW133" s="281">
        <v>0.5</v>
      </c>
      <c r="AX133" s="253" t="s">
        <v>1193</v>
      </c>
      <c r="AY133" s="253" t="s">
        <v>1194</v>
      </c>
      <c r="AZ133" s="174">
        <f>IFERROR(AW133/V133,"No reporta avance para el período")</f>
        <v>1</v>
      </c>
      <c r="BA133" s="167" t="str">
        <f t="shared" si="14"/>
        <v>Satisfactorio</v>
      </c>
      <c r="BB133" s="176">
        <f>+IFERROR(SUM($AJ133,$AW133,#REF!,$BS133,$CF133,$CS133),0)</f>
        <v>0</v>
      </c>
      <c r="BC133" s="257" t="s">
        <v>101</v>
      </c>
      <c r="BD133" s="304">
        <v>4155443333</v>
      </c>
      <c r="BE133" s="191">
        <f>4155443333*50%</f>
        <v>2077721666.5</v>
      </c>
      <c r="BF133" s="817">
        <v>2337076175</v>
      </c>
      <c r="BG133" s="825">
        <v>1751149837.3299999</v>
      </c>
      <c r="BH133" s="688">
        <v>711763249</v>
      </c>
      <c r="BJ133" s="977" t="s">
        <v>333</v>
      </c>
      <c r="BK133" s="977" t="s">
        <v>1195</v>
      </c>
    </row>
    <row r="134" spans="1:63" ht="75.75" customHeight="1" x14ac:dyDescent="0.25">
      <c r="A134" s="540"/>
      <c r="B134" s="58" t="s">
        <v>1134</v>
      </c>
      <c r="C134" s="59" t="s">
        <v>118</v>
      </c>
      <c r="D134" s="59" t="s">
        <v>1188</v>
      </c>
      <c r="E134" s="72" t="s">
        <v>1196</v>
      </c>
      <c r="F134" s="59" t="s">
        <v>88</v>
      </c>
      <c r="G134" s="138">
        <v>2</v>
      </c>
      <c r="H134" s="60" t="s">
        <v>1197</v>
      </c>
      <c r="I134" s="60" t="s">
        <v>172</v>
      </c>
      <c r="J134" s="60" t="s">
        <v>1161</v>
      </c>
      <c r="K134" s="139" t="s">
        <v>529</v>
      </c>
      <c r="L134" s="140" t="s">
        <v>1198</v>
      </c>
      <c r="M134" s="59" t="s">
        <v>94</v>
      </c>
      <c r="N134" s="399">
        <v>44936</v>
      </c>
      <c r="O134" s="400">
        <v>45289</v>
      </c>
      <c r="P134" s="473" t="s">
        <v>407</v>
      </c>
      <c r="Q134" s="84" t="s">
        <v>201</v>
      </c>
      <c r="R134" s="65" t="s">
        <v>201</v>
      </c>
      <c r="S134" s="84" t="s">
        <v>201</v>
      </c>
      <c r="T134" s="65" t="s">
        <v>201</v>
      </c>
      <c r="U134" s="84" t="s">
        <v>201</v>
      </c>
      <c r="V134" s="65">
        <v>1</v>
      </c>
      <c r="W134" s="84" t="s">
        <v>201</v>
      </c>
      <c r="X134" s="65" t="s">
        <v>201</v>
      </c>
      <c r="Y134" s="84" t="s">
        <v>201</v>
      </c>
      <c r="Z134" s="65" t="s">
        <v>201</v>
      </c>
      <c r="AA134" s="84" t="s">
        <v>201</v>
      </c>
      <c r="AB134" s="107">
        <v>1</v>
      </c>
      <c r="AC134" s="129" t="s">
        <v>96</v>
      </c>
      <c r="AD134" s="130" t="s">
        <v>97</v>
      </c>
      <c r="AE134" s="132" t="s">
        <v>98</v>
      </c>
      <c r="AF134" s="509" t="s">
        <v>99</v>
      </c>
      <c r="AG134" s="62" t="s">
        <v>1155</v>
      </c>
      <c r="AH134" s="357">
        <v>4155443333</v>
      </c>
      <c r="AI134" s="797"/>
      <c r="AJ134" s="184">
        <v>0</v>
      </c>
      <c r="AK134" s="199" t="s">
        <v>101</v>
      </c>
      <c r="AL134" s="199" t="s">
        <v>101</v>
      </c>
      <c r="AM134" s="331" t="str">
        <f t="shared" si="19"/>
        <v>No reporta avance para el período</v>
      </c>
      <c r="AN134" s="330" t="str">
        <f t="shared" si="12"/>
        <v>No Aplica</v>
      </c>
      <c r="AO134" s="341">
        <v>0</v>
      </c>
      <c r="AP134" s="218" t="s">
        <v>102</v>
      </c>
      <c r="AQ134" s="323">
        <v>0</v>
      </c>
      <c r="AR134" s="323">
        <v>0</v>
      </c>
      <c r="AS134" s="821"/>
      <c r="AT134" s="823"/>
      <c r="AU134" s="823"/>
      <c r="AV134" s="946"/>
      <c r="AW134" s="257">
        <v>1</v>
      </c>
      <c r="AX134" s="253" t="s">
        <v>1199</v>
      </c>
      <c r="AY134" s="261" t="s">
        <v>1200</v>
      </c>
      <c r="AZ134" s="174">
        <f>IFERROR(AW134/V134,"No reporta avance para el período")</f>
        <v>1</v>
      </c>
      <c r="BA134" s="167" t="str">
        <f t="shared" si="14"/>
        <v>Satisfactorio</v>
      </c>
      <c r="BB134" s="175">
        <f>+IFERROR(SUM($AJ134,$AW134,#REF!,$BS134,$CF134,$CS134),0)</f>
        <v>0</v>
      </c>
      <c r="BC134" s="257" t="s">
        <v>101</v>
      </c>
      <c r="BD134" s="304">
        <v>4155443333</v>
      </c>
      <c r="BE134" s="191">
        <f>4155443333*50%</f>
        <v>2077721666.5</v>
      </c>
      <c r="BF134" s="817"/>
      <c r="BG134" s="826"/>
      <c r="BH134" s="689"/>
      <c r="BJ134" s="977" t="s">
        <v>333</v>
      </c>
      <c r="BK134" s="977" t="s">
        <v>1201</v>
      </c>
    </row>
    <row r="135" spans="1:63" ht="69.75" customHeight="1" x14ac:dyDescent="0.25">
      <c r="A135" s="58"/>
      <c r="B135" s="58" t="s">
        <v>1134</v>
      </c>
      <c r="C135" s="59" t="s">
        <v>118</v>
      </c>
      <c r="D135" s="59" t="s">
        <v>1188</v>
      </c>
      <c r="E135" s="72" t="s">
        <v>1202</v>
      </c>
      <c r="F135" s="59" t="s">
        <v>88</v>
      </c>
      <c r="G135" s="141">
        <v>1</v>
      </c>
      <c r="H135" s="60" t="s">
        <v>1203</v>
      </c>
      <c r="I135" s="60" t="s">
        <v>172</v>
      </c>
      <c r="J135" s="60" t="s">
        <v>1204</v>
      </c>
      <c r="K135" s="139" t="s">
        <v>111</v>
      </c>
      <c r="L135" s="140" t="s">
        <v>1205</v>
      </c>
      <c r="M135" s="59" t="s">
        <v>94</v>
      </c>
      <c r="N135" s="399">
        <v>44936</v>
      </c>
      <c r="O135" s="400">
        <v>45289</v>
      </c>
      <c r="P135" s="473" t="s">
        <v>113</v>
      </c>
      <c r="Q135" s="84" t="s">
        <v>201</v>
      </c>
      <c r="R135" s="65" t="s">
        <v>201</v>
      </c>
      <c r="S135" s="84" t="s">
        <v>201</v>
      </c>
      <c r="T135" s="65" t="s">
        <v>201</v>
      </c>
      <c r="U135" s="84" t="s">
        <v>201</v>
      </c>
      <c r="V135" s="109"/>
      <c r="W135" s="84" t="s">
        <v>201</v>
      </c>
      <c r="X135" s="65" t="s">
        <v>201</v>
      </c>
      <c r="Y135" s="84" t="s">
        <v>201</v>
      </c>
      <c r="Z135" s="65" t="s">
        <v>201</v>
      </c>
      <c r="AA135" s="84" t="s">
        <v>201</v>
      </c>
      <c r="AB135" s="110">
        <v>1</v>
      </c>
      <c r="AC135" s="129" t="s">
        <v>96</v>
      </c>
      <c r="AD135" s="130" t="s">
        <v>97</v>
      </c>
      <c r="AE135" s="132" t="s">
        <v>98</v>
      </c>
      <c r="AF135" s="509" t="s">
        <v>99</v>
      </c>
      <c r="AG135" s="62" t="s">
        <v>1155</v>
      </c>
      <c r="AH135" s="357">
        <v>4155443333</v>
      </c>
      <c r="AI135" s="797"/>
      <c r="AJ135" s="332">
        <v>0</v>
      </c>
      <c r="AK135" s="199" t="s">
        <v>101</v>
      </c>
      <c r="AL135" s="199" t="s">
        <v>101</v>
      </c>
      <c r="AM135" s="331" t="str">
        <f t="shared" si="19"/>
        <v>No reporta avance para el período</v>
      </c>
      <c r="AN135" s="330" t="str">
        <f t="shared" si="12"/>
        <v>No Aplica</v>
      </c>
      <c r="AO135" s="336">
        <v>0</v>
      </c>
      <c r="AP135" s="218" t="s">
        <v>102</v>
      </c>
      <c r="AQ135" s="323">
        <v>0</v>
      </c>
      <c r="AR135" s="323">
        <v>0</v>
      </c>
      <c r="AS135" s="821"/>
      <c r="AT135" s="823"/>
      <c r="AU135" s="823"/>
      <c r="AV135" s="946"/>
      <c r="AW135" s="284">
        <v>0</v>
      </c>
      <c r="AX135" s="257" t="s">
        <v>101</v>
      </c>
      <c r="AY135" s="257" t="s">
        <v>101</v>
      </c>
      <c r="AZ135" s="174" t="str">
        <f>IFERROR(AW135/V135,"No reporta avance para el período")</f>
        <v>No reporta avance para el período</v>
      </c>
      <c r="BA135" s="167" t="str">
        <f t="shared" si="14"/>
        <v>No Aplica</v>
      </c>
      <c r="BB135" s="176">
        <f>+IFERROR(SUM($AJ135,$AW135,#REF!,$BS135,$CF135,$CS135),0)</f>
        <v>0</v>
      </c>
      <c r="BC135" s="257" t="s">
        <v>101</v>
      </c>
      <c r="BD135" s="304">
        <v>4155443333</v>
      </c>
      <c r="BE135" s="191">
        <v>0</v>
      </c>
      <c r="BF135" s="817"/>
      <c r="BG135" s="826"/>
      <c r="BH135" s="689"/>
      <c r="BJ135" s="977" t="s">
        <v>126</v>
      </c>
      <c r="BK135" s="977" t="s">
        <v>127</v>
      </c>
    </row>
    <row r="136" spans="1:63" ht="117" customHeight="1" x14ac:dyDescent="0.25">
      <c r="A136" s="540"/>
      <c r="B136" s="58" t="s">
        <v>1134</v>
      </c>
      <c r="C136" s="59" t="s">
        <v>118</v>
      </c>
      <c r="D136" s="59" t="s">
        <v>1188</v>
      </c>
      <c r="E136" s="72" t="s">
        <v>1206</v>
      </c>
      <c r="F136" s="59" t="s">
        <v>88</v>
      </c>
      <c r="G136" s="138">
        <v>2</v>
      </c>
      <c r="H136" s="60" t="s">
        <v>1207</v>
      </c>
      <c r="I136" s="60" t="s">
        <v>172</v>
      </c>
      <c r="J136" s="60" t="s">
        <v>1161</v>
      </c>
      <c r="K136" s="139" t="s">
        <v>529</v>
      </c>
      <c r="L136" s="140" t="s">
        <v>1208</v>
      </c>
      <c r="M136" s="59" t="s">
        <v>94</v>
      </c>
      <c r="N136" s="399">
        <v>44936</v>
      </c>
      <c r="O136" s="400">
        <v>45289</v>
      </c>
      <c r="P136" s="108" t="s">
        <v>407</v>
      </c>
      <c r="Q136" s="84" t="s">
        <v>201</v>
      </c>
      <c r="R136" s="65" t="s">
        <v>201</v>
      </c>
      <c r="S136" s="84" t="s">
        <v>201</v>
      </c>
      <c r="T136" s="65" t="s">
        <v>201</v>
      </c>
      <c r="U136" s="84" t="s">
        <v>201</v>
      </c>
      <c r="V136" s="65">
        <v>1</v>
      </c>
      <c r="W136" s="84" t="s">
        <v>201</v>
      </c>
      <c r="X136" s="65" t="s">
        <v>201</v>
      </c>
      <c r="Y136" s="84" t="s">
        <v>201</v>
      </c>
      <c r="Z136" s="65" t="s">
        <v>201</v>
      </c>
      <c r="AA136" s="84" t="s">
        <v>201</v>
      </c>
      <c r="AB136" s="107">
        <v>1</v>
      </c>
      <c r="AC136" s="129" t="s">
        <v>96</v>
      </c>
      <c r="AD136" s="130" t="s">
        <v>97</v>
      </c>
      <c r="AE136" s="132" t="s">
        <v>98</v>
      </c>
      <c r="AF136" s="509" t="s">
        <v>102</v>
      </c>
      <c r="AG136" s="62" t="s">
        <v>102</v>
      </c>
      <c r="AH136" s="357">
        <v>4155443333</v>
      </c>
      <c r="AI136" s="797"/>
      <c r="AJ136" s="184">
        <v>0</v>
      </c>
      <c r="AK136" s="199" t="s">
        <v>101</v>
      </c>
      <c r="AL136" s="199" t="s">
        <v>101</v>
      </c>
      <c r="AM136" s="331" t="str">
        <f t="shared" si="19"/>
        <v>No reporta avance para el período</v>
      </c>
      <c r="AN136" s="330" t="str">
        <f t="shared" si="12"/>
        <v>No Aplica</v>
      </c>
      <c r="AO136" s="341">
        <v>0</v>
      </c>
      <c r="AP136" s="218" t="s">
        <v>102</v>
      </c>
      <c r="AQ136" s="323">
        <v>0</v>
      </c>
      <c r="AR136" s="323">
        <v>0</v>
      </c>
      <c r="AS136" s="821"/>
      <c r="AT136" s="823"/>
      <c r="AU136" s="823"/>
      <c r="AV136" s="946"/>
      <c r="AW136" s="254">
        <v>1</v>
      </c>
      <c r="AX136" s="260" t="s">
        <v>1209</v>
      </c>
      <c r="AY136" s="483" t="s">
        <v>1210</v>
      </c>
      <c r="AZ136" s="348">
        <f t="shared" ref="AZ136:AZ191" si="21">IFERROR(AW136/V136,"No reporta avance para el período")</f>
        <v>1</v>
      </c>
      <c r="BA136" s="167" t="str">
        <f t="shared" si="14"/>
        <v>Satisfactorio</v>
      </c>
      <c r="BB136" s="175">
        <f>+IFERROR(SUM($AJ136,$AW136,#REF!,$BS136,$CF136,$CS136),0)</f>
        <v>0</v>
      </c>
      <c r="BC136" s="257" t="s">
        <v>101</v>
      </c>
      <c r="BD136" s="304">
        <v>4155443333</v>
      </c>
      <c r="BE136" s="191">
        <f>4155443333*50%</f>
        <v>2077721666.5</v>
      </c>
      <c r="BF136" s="817"/>
      <c r="BG136" s="826"/>
      <c r="BH136" s="689"/>
      <c r="BJ136" s="977" t="s">
        <v>333</v>
      </c>
      <c r="BK136" s="977" t="s">
        <v>1211</v>
      </c>
    </row>
    <row r="137" spans="1:63" ht="202.5" customHeight="1" x14ac:dyDescent="0.25">
      <c r="A137" s="540"/>
      <c r="B137" s="58" t="s">
        <v>1134</v>
      </c>
      <c r="C137" s="59" t="s">
        <v>118</v>
      </c>
      <c r="D137" s="59" t="s">
        <v>1188</v>
      </c>
      <c r="E137" s="72" t="s">
        <v>1212</v>
      </c>
      <c r="F137" s="59" t="s">
        <v>88</v>
      </c>
      <c r="G137" s="138">
        <v>2</v>
      </c>
      <c r="H137" s="60" t="s">
        <v>1213</v>
      </c>
      <c r="I137" s="60" t="s">
        <v>172</v>
      </c>
      <c r="J137" s="60" t="s">
        <v>1161</v>
      </c>
      <c r="K137" s="139" t="s">
        <v>529</v>
      </c>
      <c r="L137" s="140" t="s">
        <v>1208</v>
      </c>
      <c r="M137" s="59" t="s">
        <v>94</v>
      </c>
      <c r="N137" s="399">
        <v>44936</v>
      </c>
      <c r="O137" s="400">
        <v>45289</v>
      </c>
      <c r="P137" s="108" t="s">
        <v>407</v>
      </c>
      <c r="Q137" s="84" t="s">
        <v>201</v>
      </c>
      <c r="R137" s="65" t="s">
        <v>201</v>
      </c>
      <c r="S137" s="84" t="s">
        <v>201</v>
      </c>
      <c r="T137" s="65" t="s">
        <v>201</v>
      </c>
      <c r="U137" s="84" t="s">
        <v>201</v>
      </c>
      <c r="V137" s="65">
        <v>1</v>
      </c>
      <c r="W137" s="84" t="s">
        <v>201</v>
      </c>
      <c r="X137" s="65" t="s">
        <v>201</v>
      </c>
      <c r="Y137" s="84" t="s">
        <v>201</v>
      </c>
      <c r="Z137" s="65" t="s">
        <v>201</v>
      </c>
      <c r="AA137" s="84" t="s">
        <v>201</v>
      </c>
      <c r="AB137" s="107">
        <v>1</v>
      </c>
      <c r="AC137" s="129" t="s">
        <v>96</v>
      </c>
      <c r="AD137" s="130" t="s">
        <v>97</v>
      </c>
      <c r="AE137" s="132" t="s">
        <v>98</v>
      </c>
      <c r="AF137" s="509" t="s">
        <v>102</v>
      </c>
      <c r="AG137" s="62" t="s">
        <v>102</v>
      </c>
      <c r="AH137" s="357">
        <v>4155443333</v>
      </c>
      <c r="AI137" s="797"/>
      <c r="AJ137" s="184">
        <v>0</v>
      </c>
      <c r="AK137" s="199" t="s">
        <v>101</v>
      </c>
      <c r="AL137" s="199" t="s">
        <v>101</v>
      </c>
      <c r="AM137" s="331" t="str">
        <f t="shared" si="19"/>
        <v>No reporta avance para el período</v>
      </c>
      <c r="AN137" s="330" t="str">
        <f t="shared" si="12"/>
        <v>No Aplica</v>
      </c>
      <c r="AO137" s="341">
        <v>0</v>
      </c>
      <c r="AP137" s="218" t="s">
        <v>102</v>
      </c>
      <c r="AQ137" s="323">
        <v>0</v>
      </c>
      <c r="AR137" s="323">
        <v>0</v>
      </c>
      <c r="AS137" s="821"/>
      <c r="AT137" s="823"/>
      <c r="AU137" s="823"/>
      <c r="AV137" s="946"/>
      <c r="AW137" s="254">
        <v>1</v>
      </c>
      <c r="AX137" s="260" t="s">
        <v>1214</v>
      </c>
      <c r="AY137" s="483" t="s">
        <v>1215</v>
      </c>
      <c r="AZ137" s="348">
        <f t="shared" si="21"/>
        <v>1</v>
      </c>
      <c r="BA137" s="167" t="str">
        <f t="shared" si="14"/>
        <v>Satisfactorio</v>
      </c>
      <c r="BB137" s="175">
        <f>+IFERROR(SUM($AJ137,$AW137,#REF!,$BS137,$CF137,$CS137),0)</f>
        <v>0</v>
      </c>
      <c r="BC137" s="257" t="s">
        <v>101</v>
      </c>
      <c r="BD137" s="304">
        <v>4155443333</v>
      </c>
      <c r="BE137" s="191">
        <f>4155443333*50%</f>
        <v>2077721666.5</v>
      </c>
      <c r="BF137" s="817"/>
      <c r="BG137" s="826"/>
      <c r="BH137" s="689"/>
      <c r="BJ137" s="977" t="s">
        <v>333</v>
      </c>
      <c r="BK137" s="977" t="s">
        <v>1216</v>
      </c>
    </row>
    <row r="138" spans="1:63" ht="233.25" customHeight="1" x14ac:dyDescent="0.25">
      <c r="A138" s="540"/>
      <c r="B138" s="58" t="s">
        <v>1134</v>
      </c>
      <c r="C138" s="59" t="s">
        <v>118</v>
      </c>
      <c r="D138" s="59" t="s">
        <v>1188</v>
      </c>
      <c r="E138" s="72" t="s">
        <v>1217</v>
      </c>
      <c r="F138" s="59" t="s">
        <v>88</v>
      </c>
      <c r="G138" s="138">
        <v>2</v>
      </c>
      <c r="H138" s="60" t="s">
        <v>1218</v>
      </c>
      <c r="I138" s="60" t="s">
        <v>172</v>
      </c>
      <c r="J138" s="60" t="s">
        <v>1161</v>
      </c>
      <c r="K138" s="139" t="s">
        <v>529</v>
      </c>
      <c r="L138" s="140" t="s">
        <v>1219</v>
      </c>
      <c r="M138" s="59" t="s">
        <v>94</v>
      </c>
      <c r="N138" s="399">
        <v>44936</v>
      </c>
      <c r="O138" s="400">
        <v>45289</v>
      </c>
      <c r="P138" s="108" t="s">
        <v>407</v>
      </c>
      <c r="Q138" s="84" t="s">
        <v>201</v>
      </c>
      <c r="R138" s="65" t="s">
        <v>201</v>
      </c>
      <c r="S138" s="84" t="s">
        <v>201</v>
      </c>
      <c r="T138" s="65" t="s">
        <v>201</v>
      </c>
      <c r="U138" s="84" t="s">
        <v>201</v>
      </c>
      <c r="V138" s="65">
        <v>1</v>
      </c>
      <c r="W138" s="84" t="s">
        <v>201</v>
      </c>
      <c r="X138" s="65" t="s">
        <v>201</v>
      </c>
      <c r="Y138" s="84" t="s">
        <v>201</v>
      </c>
      <c r="Z138" s="65" t="s">
        <v>201</v>
      </c>
      <c r="AA138" s="84" t="s">
        <v>201</v>
      </c>
      <c r="AB138" s="107">
        <v>1</v>
      </c>
      <c r="AC138" s="129" t="s">
        <v>96</v>
      </c>
      <c r="AD138" s="130" t="s">
        <v>97</v>
      </c>
      <c r="AE138" s="132" t="s">
        <v>98</v>
      </c>
      <c r="AF138" s="509" t="s">
        <v>102</v>
      </c>
      <c r="AG138" s="62" t="s">
        <v>102</v>
      </c>
      <c r="AH138" s="357">
        <v>4155443333</v>
      </c>
      <c r="AI138" s="798"/>
      <c r="AJ138" s="184">
        <v>0</v>
      </c>
      <c r="AK138" s="199" t="s">
        <v>101</v>
      </c>
      <c r="AL138" s="199" t="s">
        <v>101</v>
      </c>
      <c r="AM138" s="331" t="str">
        <f t="shared" si="19"/>
        <v>No reporta avance para el período</v>
      </c>
      <c r="AN138" s="330" t="str">
        <f t="shared" si="12"/>
        <v>No Aplica</v>
      </c>
      <c r="AO138" s="341">
        <v>0</v>
      </c>
      <c r="AP138" s="218" t="s">
        <v>102</v>
      </c>
      <c r="AQ138" s="323">
        <v>0</v>
      </c>
      <c r="AR138" s="323">
        <v>0</v>
      </c>
      <c r="AS138" s="822"/>
      <c r="AT138" s="824"/>
      <c r="AU138" s="824"/>
      <c r="AV138" s="946"/>
      <c r="AW138" s="254">
        <v>1</v>
      </c>
      <c r="AX138" s="260" t="s">
        <v>1220</v>
      </c>
      <c r="AY138" s="483" t="s">
        <v>1221</v>
      </c>
      <c r="AZ138" s="348">
        <f t="shared" si="21"/>
        <v>1</v>
      </c>
      <c r="BA138" s="167" t="str">
        <f t="shared" si="14"/>
        <v>Satisfactorio</v>
      </c>
      <c r="BB138" s="175">
        <f>+IFERROR(SUM($AJ138,$AW138,#REF!,$BS138,$CF138,$CS138),0)</f>
        <v>0</v>
      </c>
      <c r="BC138" s="257" t="s">
        <v>101</v>
      </c>
      <c r="BD138" s="304">
        <v>4155443333</v>
      </c>
      <c r="BE138" s="191">
        <f>4155443333*50%</f>
        <v>2077721666.5</v>
      </c>
      <c r="BF138" s="818"/>
      <c r="BG138" s="826"/>
      <c r="BH138" s="808"/>
      <c r="BJ138" s="977" t="s">
        <v>333</v>
      </c>
      <c r="BK138" s="977" t="s">
        <v>1222</v>
      </c>
    </row>
    <row r="139" spans="1:63" ht="51" customHeight="1" x14ac:dyDescent="0.25">
      <c r="A139" s="58"/>
      <c r="B139" s="58" t="s">
        <v>1134</v>
      </c>
      <c r="C139" s="59" t="s">
        <v>118</v>
      </c>
      <c r="D139" s="59" t="s">
        <v>1223</v>
      </c>
      <c r="E139" s="72" t="s">
        <v>1224</v>
      </c>
      <c r="F139" s="59" t="s">
        <v>88</v>
      </c>
      <c r="G139" s="138">
        <v>4</v>
      </c>
      <c r="H139" s="60" t="s">
        <v>1225</v>
      </c>
      <c r="I139" s="60" t="s">
        <v>172</v>
      </c>
      <c r="J139" s="60" t="s">
        <v>1226</v>
      </c>
      <c r="K139" s="139" t="s">
        <v>529</v>
      </c>
      <c r="L139" s="140" t="s">
        <v>1227</v>
      </c>
      <c r="M139" s="59" t="s">
        <v>94</v>
      </c>
      <c r="N139" s="399">
        <v>44936</v>
      </c>
      <c r="O139" s="400">
        <v>45289</v>
      </c>
      <c r="P139" s="108" t="s">
        <v>113</v>
      </c>
      <c r="Q139" s="84" t="s">
        <v>201</v>
      </c>
      <c r="R139" s="65" t="s">
        <v>201</v>
      </c>
      <c r="S139" s="84"/>
      <c r="T139" s="65" t="s">
        <v>201</v>
      </c>
      <c r="U139" s="84" t="s">
        <v>201</v>
      </c>
      <c r="V139" s="65"/>
      <c r="W139" s="84" t="s">
        <v>201</v>
      </c>
      <c r="X139" s="65" t="s">
        <v>201</v>
      </c>
      <c r="Y139" s="84"/>
      <c r="Z139" s="65" t="s">
        <v>201</v>
      </c>
      <c r="AA139" s="84" t="s">
        <v>201</v>
      </c>
      <c r="AB139" s="107">
        <v>4</v>
      </c>
      <c r="AC139" s="129" t="s">
        <v>96</v>
      </c>
      <c r="AD139" s="130" t="s">
        <v>97</v>
      </c>
      <c r="AE139" s="132" t="s">
        <v>98</v>
      </c>
      <c r="AF139" s="509" t="s">
        <v>175</v>
      </c>
      <c r="AG139" s="62" t="s">
        <v>176</v>
      </c>
      <c r="AH139" s="357">
        <v>4155846</v>
      </c>
      <c r="AI139" s="809">
        <v>1032325000</v>
      </c>
      <c r="AJ139" s="184">
        <v>0</v>
      </c>
      <c r="AK139" s="199" t="s">
        <v>101</v>
      </c>
      <c r="AL139" s="199" t="s">
        <v>101</v>
      </c>
      <c r="AM139" s="331" t="str">
        <f t="shared" si="19"/>
        <v>No reporta avance para el período</v>
      </c>
      <c r="AN139" s="330" t="str">
        <f t="shared" ref="AN139:AN192" si="22">IF(ISTEXT(AM139),"No Aplica",IF(AM139&lt;=60%,"Bajo",IF(AM139&gt;=95%,"Satisfactorio",IF(AM139&gt;60%,"Medio",IF(AM139&lt;95%,"Medio",0)))))</f>
        <v>No Aplica</v>
      </c>
      <c r="AO139" s="341">
        <v>0</v>
      </c>
      <c r="AP139" s="218" t="s">
        <v>102</v>
      </c>
      <c r="AQ139" s="323">
        <v>0</v>
      </c>
      <c r="AR139" s="323">
        <v>0</v>
      </c>
      <c r="AS139" s="810">
        <v>1032325000</v>
      </c>
      <c r="AT139" s="810">
        <v>686537363</v>
      </c>
      <c r="AU139" s="813">
        <v>67769046</v>
      </c>
      <c r="AV139" s="946"/>
      <c r="AW139" s="257">
        <v>0</v>
      </c>
      <c r="AX139" s="257" t="s">
        <v>101</v>
      </c>
      <c r="AY139" s="257" t="s">
        <v>101</v>
      </c>
      <c r="AZ139" s="348" t="str">
        <f t="shared" si="21"/>
        <v>No reporta avance para el período</v>
      </c>
      <c r="BA139" s="167" t="str">
        <f t="shared" ref="BA139:BA192" si="23">IF(ISTEXT(AZ139),"No Aplica",IF(AZ139&lt;=60%,"Bajo",IF(AZ139&gt;=95%,"Satisfactorio",IF(AZ139&gt;60%,"Medio",IF(AZ139&lt;95%,"Medio",0)))))</f>
        <v>No Aplica</v>
      </c>
      <c r="BB139" s="175">
        <f>+IFERROR(SUM($AJ139,$AW139,#REF!,$BS139,$CF139,$CS139),0)</f>
        <v>0</v>
      </c>
      <c r="BC139" s="257" t="s">
        <v>101</v>
      </c>
      <c r="BD139" s="304">
        <v>4155846</v>
      </c>
      <c r="BE139" s="191">
        <v>0</v>
      </c>
      <c r="BF139" s="816">
        <v>1032325000</v>
      </c>
      <c r="BG139" s="688">
        <v>788274178</v>
      </c>
      <c r="BH139" s="819">
        <v>263176184</v>
      </c>
      <c r="BJ139" s="977" t="s">
        <v>126</v>
      </c>
      <c r="BK139" s="977" t="s">
        <v>127</v>
      </c>
    </row>
    <row r="140" spans="1:63" ht="109.5" customHeight="1" x14ac:dyDescent="0.25">
      <c r="A140" s="540"/>
      <c r="B140" s="58" t="s">
        <v>1134</v>
      </c>
      <c r="C140" s="59" t="s">
        <v>118</v>
      </c>
      <c r="D140" s="59" t="s">
        <v>1223</v>
      </c>
      <c r="E140" s="72" t="s">
        <v>1228</v>
      </c>
      <c r="F140" s="59" t="s">
        <v>88</v>
      </c>
      <c r="G140" s="138">
        <v>2</v>
      </c>
      <c r="H140" s="60" t="s">
        <v>1229</v>
      </c>
      <c r="I140" s="60" t="s">
        <v>172</v>
      </c>
      <c r="J140" s="60" t="s">
        <v>1230</v>
      </c>
      <c r="K140" s="139" t="s">
        <v>529</v>
      </c>
      <c r="L140" s="140" t="s">
        <v>1231</v>
      </c>
      <c r="M140" s="59" t="s">
        <v>94</v>
      </c>
      <c r="N140" s="399">
        <v>44936</v>
      </c>
      <c r="O140" s="400">
        <v>45289</v>
      </c>
      <c r="P140" s="108" t="s">
        <v>407</v>
      </c>
      <c r="Q140" s="84" t="s">
        <v>201</v>
      </c>
      <c r="R140" s="65" t="s">
        <v>201</v>
      </c>
      <c r="S140" s="84" t="s">
        <v>201</v>
      </c>
      <c r="T140" s="65" t="s">
        <v>201</v>
      </c>
      <c r="U140" s="84" t="s">
        <v>201</v>
      </c>
      <c r="V140" s="65">
        <v>1</v>
      </c>
      <c r="W140" s="84" t="s">
        <v>201</v>
      </c>
      <c r="X140" s="65" t="s">
        <v>201</v>
      </c>
      <c r="Y140" s="84" t="s">
        <v>201</v>
      </c>
      <c r="Z140" s="65" t="s">
        <v>201</v>
      </c>
      <c r="AA140" s="84" t="s">
        <v>201</v>
      </c>
      <c r="AB140" s="107">
        <v>1</v>
      </c>
      <c r="AC140" s="129" t="s">
        <v>96</v>
      </c>
      <c r="AD140" s="130" t="s">
        <v>97</v>
      </c>
      <c r="AE140" s="132" t="s">
        <v>98</v>
      </c>
      <c r="AF140" s="509" t="s">
        <v>102</v>
      </c>
      <c r="AG140" s="62" t="s">
        <v>102</v>
      </c>
      <c r="AH140" s="357">
        <v>4155846</v>
      </c>
      <c r="AI140" s="809"/>
      <c r="AJ140" s="184">
        <v>0</v>
      </c>
      <c r="AK140" s="199" t="s">
        <v>101</v>
      </c>
      <c r="AL140" s="199" t="s">
        <v>101</v>
      </c>
      <c r="AM140" s="331" t="str">
        <f t="shared" si="19"/>
        <v>No reporta avance para el período</v>
      </c>
      <c r="AN140" s="330" t="str">
        <f t="shared" si="22"/>
        <v>No Aplica</v>
      </c>
      <c r="AO140" s="341">
        <v>0</v>
      </c>
      <c r="AP140" s="218" t="s">
        <v>102</v>
      </c>
      <c r="AQ140" s="323">
        <v>0</v>
      </c>
      <c r="AR140" s="323">
        <v>0</v>
      </c>
      <c r="AS140" s="811"/>
      <c r="AT140" s="811"/>
      <c r="AU140" s="814"/>
      <c r="AV140" s="946"/>
      <c r="AW140" s="254">
        <v>1</v>
      </c>
      <c r="AX140" s="253" t="s">
        <v>1232</v>
      </c>
      <c r="AY140" s="253" t="s">
        <v>1233</v>
      </c>
      <c r="AZ140" s="348">
        <f t="shared" si="21"/>
        <v>1</v>
      </c>
      <c r="BA140" s="167" t="str">
        <f t="shared" si="23"/>
        <v>Satisfactorio</v>
      </c>
      <c r="BB140" s="175">
        <f>+IFERROR(SUM($AJ140,$AW140,#REF!,$BS140,$CF140,$CS140),0)</f>
        <v>0</v>
      </c>
      <c r="BC140" s="257" t="s">
        <v>101</v>
      </c>
      <c r="BD140" s="304">
        <v>4155846</v>
      </c>
      <c r="BE140" s="191">
        <f>4155846*50%</f>
        <v>2077923</v>
      </c>
      <c r="BF140" s="817"/>
      <c r="BG140" s="689"/>
      <c r="BH140" s="820"/>
      <c r="BJ140" s="977" t="s">
        <v>333</v>
      </c>
      <c r="BK140" s="977" t="s">
        <v>1234</v>
      </c>
    </row>
    <row r="141" spans="1:63" ht="51" customHeight="1" x14ac:dyDescent="0.25">
      <c r="A141" s="58"/>
      <c r="B141" s="58" t="s">
        <v>1134</v>
      </c>
      <c r="C141" s="59" t="s">
        <v>118</v>
      </c>
      <c r="D141" s="59" t="s">
        <v>1223</v>
      </c>
      <c r="E141" s="72" t="s">
        <v>1235</v>
      </c>
      <c r="F141" s="59" t="s">
        <v>88</v>
      </c>
      <c r="G141" s="138">
        <v>2</v>
      </c>
      <c r="H141" s="60" t="s">
        <v>1236</v>
      </c>
      <c r="I141" s="60" t="s">
        <v>172</v>
      </c>
      <c r="J141" s="60" t="s">
        <v>1237</v>
      </c>
      <c r="K141" s="139" t="s">
        <v>529</v>
      </c>
      <c r="L141" s="140" t="s">
        <v>1208</v>
      </c>
      <c r="M141" s="59" t="s">
        <v>94</v>
      </c>
      <c r="N141" s="399">
        <v>44936</v>
      </c>
      <c r="O141" s="400">
        <v>45289</v>
      </c>
      <c r="P141" s="108" t="s">
        <v>113</v>
      </c>
      <c r="Q141" s="84" t="s">
        <v>201</v>
      </c>
      <c r="R141" s="65" t="s">
        <v>201</v>
      </c>
      <c r="S141" s="84" t="s">
        <v>201</v>
      </c>
      <c r="T141" s="65" t="s">
        <v>201</v>
      </c>
      <c r="U141" s="84" t="s">
        <v>201</v>
      </c>
      <c r="V141" s="65"/>
      <c r="W141" s="84" t="s">
        <v>201</v>
      </c>
      <c r="X141" s="65" t="s">
        <v>201</v>
      </c>
      <c r="Y141" s="84" t="s">
        <v>201</v>
      </c>
      <c r="Z141" s="65" t="s">
        <v>201</v>
      </c>
      <c r="AA141" s="84">
        <v>1</v>
      </c>
      <c r="AB141" s="107">
        <v>1</v>
      </c>
      <c r="AC141" s="129" t="s">
        <v>96</v>
      </c>
      <c r="AD141" s="130" t="s">
        <v>97</v>
      </c>
      <c r="AE141" s="132" t="s">
        <v>98</v>
      </c>
      <c r="AF141" s="509" t="s">
        <v>102</v>
      </c>
      <c r="AG141" s="62" t="s">
        <v>102</v>
      </c>
      <c r="AH141" s="357">
        <v>4155846</v>
      </c>
      <c r="AI141" s="809"/>
      <c r="AJ141" s="184">
        <v>0</v>
      </c>
      <c r="AK141" s="199" t="s">
        <v>101</v>
      </c>
      <c r="AL141" s="199" t="s">
        <v>101</v>
      </c>
      <c r="AM141" s="331" t="str">
        <f t="shared" si="19"/>
        <v>No reporta avance para el período</v>
      </c>
      <c r="AN141" s="330" t="str">
        <f t="shared" si="22"/>
        <v>No Aplica</v>
      </c>
      <c r="AO141" s="341">
        <v>0</v>
      </c>
      <c r="AP141" s="218" t="s">
        <v>102</v>
      </c>
      <c r="AQ141" s="323">
        <v>0</v>
      </c>
      <c r="AR141" s="323">
        <v>0</v>
      </c>
      <c r="AS141" s="811"/>
      <c r="AT141" s="811"/>
      <c r="AU141" s="814"/>
      <c r="AV141" s="946"/>
      <c r="AW141" s="257">
        <v>0</v>
      </c>
      <c r="AX141" s="257" t="s">
        <v>101</v>
      </c>
      <c r="AY141" s="257" t="s">
        <v>101</v>
      </c>
      <c r="AZ141" s="348" t="str">
        <f t="shared" si="21"/>
        <v>No reporta avance para el período</v>
      </c>
      <c r="BA141" s="167" t="str">
        <f t="shared" si="23"/>
        <v>No Aplica</v>
      </c>
      <c r="BB141" s="175">
        <f>+IFERROR(SUM($AJ141,$AW141,#REF!,$BS141,$CF141,$CS141),0)</f>
        <v>0</v>
      </c>
      <c r="BC141" s="257" t="s">
        <v>101</v>
      </c>
      <c r="BD141" s="304">
        <v>4155846</v>
      </c>
      <c r="BE141" s="191">
        <v>0</v>
      </c>
      <c r="BF141" s="817"/>
      <c r="BG141" s="689"/>
      <c r="BH141" s="820"/>
      <c r="BJ141" s="977" t="s">
        <v>126</v>
      </c>
      <c r="BK141" s="977" t="s">
        <v>1238</v>
      </c>
    </row>
    <row r="142" spans="1:63" ht="51" customHeight="1" x14ac:dyDescent="0.25">
      <c r="A142" s="58"/>
      <c r="B142" s="58" t="s">
        <v>1134</v>
      </c>
      <c r="C142" s="59" t="s">
        <v>118</v>
      </c>
      <c r="D142" s="59" t="s">
        <v>1223</v>
      </c>
      <c r="E142" s="72" t="s">
        <v>1239</v>
      </c>
      <c r="F142" s="59" t="s">
        <v>88</v>
      </c>
      <c r="G142" s="138">
        <v>1</v>
      </c>
      <c r="H142" s="60" t="s">
        <v>1240</v>
      </c>
      <c r="I142" s="60" t="s">
        <v>172</v>
      </c>
      <c r="J142" s="60" t="s">
        <v>1161</v>
      </c>
      <c r="K142" s="139" t="s">
        <v>529</v>
      </c>
      <c r="L142" s="140" t="s">
        <v>1241</v>
      </c>
      <c r="M142" s="59" t="s">
        <v>94</v>
      </c>
      <c r="N142" s="399">
        <v>44936</v>
      </c>
      <c r="O142" s="400">
        <v>45289</v>
      </c>
      <c r="P142" s="105" t="s">
        <v>113</v>
      </c>
      <c r="Q142" s="84" t="s">
        <v>201</v>
      </c>
      <c r="R142" s="65" t="s">
        <v>201</v>
      </c>
      <c r="S142" s="84" t="s">
        <v>201</v>
      </c>
      <c r="T142" s="65" t="s">
        <v>201</v>
      </c>
      <c r="U142" s="84" t="s">
        <v>201</v>
      </c>
      <c r="V142" s="65" t="s">
        <v>201</v>
      </c>
      <c r="W142" s="84" t="s">
        <v>201</v>
      </c>
      <c r="X142" s="65" t="s">
        <v>201</v>
      </c>
      <c r="Y142" s="84" t="s">
        <v>201</v>
      </c>
      <c r="Z142" s="65" t="s">
        <v>201</v>
      </c>
      <c r="AA142" s="84" t="s">
        <v>201</v>
      </c>
      <c r="AB142" s="107">
        <v>1</v>
      </c>
      <c r="AC142" s="129" t="s">
        <v>96</v>
      </c>
      <c r="AD142" s="130" t="s">
        <v>97</v>
      </c>
      <c r="AE142" s="132" t="s">
        <v>98</v>
      </c>
      <c r="AF142" s="509" t="s">
        <v>102</v>
      </c>
      <c r="AG142" s="62" t="s">
        <v>102</v>
      </c>
      <c r="AH142" s="357">
        <v>1661197</v>
      </c>
      <c r="AI142" s="809"/>
      <c r="AJ142" s="184">
        <v>0</v>
      </c>
      <c r="AK142" s="199" t="s">
        <v>101</v>
      </c>
      <c r="AL142" s="199" t="s">
        <v>101</v>
      </c>
      <c r="AM142" s="331" t="str">
        <f t="shared" si="19"/>
        <v>No reporta avance para el período</v>
      </c>
      <c r="AN142" s="330" t="str">
        <f t="shared" si="22"/>
        <v>No Aplica</v>
      </c>
      <c r="AO142" s="341">
        <v>0</v>
      </c>
      <c r="AP142" s="218" t="s">
        <v>102</v>
      </c>
      <c r="AQ142" s="323">
        <v>0</v>
      </c>
      <c r="AR142" s="323">
        <v>0</v>
      </c>
      <c r="AS142" s="811"/>
      <c r="AT142" s="811"/>
      <c r="AU142" s="814"/>
      <c r="AV142" s="946"/>
      <c r="AW142" s="257">
        <v>0</v>
      </c>
      <c r="AX142" s="257" t="s">
        <v>101</v>
      </c>
      <c r="AY142" s="257" t="s">
        <v>101</v>
      </c>
      <c r="AZ142" s="348" t="str">
        <f t="shared" si="21"/>
        <v>No reporta avance para el período</v>
      </c>
      <c r="BA142" s="167" t="str">
        <f t="shared" si="23"/>
        <v>No Aplica</v>
      </c>
      <c r="BB142" s="175">
        <f>+IFERROR(SUM($AJ142,$AW142,#REF!,$BS142,$CF142,$CS142),0)</f>
        <v>0</v>
      </c>
      <c r="BC142" s="257" t="s">
        <v>101</v>
      </c>
      <c r="BD142" s="304">
        <v>1661197</v>
      </c>
      <c r="BE142" s="191">
        <v>0</v>
      </c>
      <c r="BF142" s="817"/>
      <c r="BG142" s="689"/>
      <c r="BH142" s="820"/>
      <c r="BJ142" s="977" t="s">
        <v>126</v>
      </c>
      <c r="BK142" s="977" t="s">
        <v>127</v>
      </c>
    </row>
    <row r="143" spans="1:63" ht="69.75" customHeight="1" x14ac:dyDescent="0.25">
      <c r="A143" s="540"/>
      <c r="B143" s="58" t="s">
        <v>1134</v>
      </c>
      <c r="C143" s="59" t="s">
        <v>118</v>
      </c>
      <c r="D143" s="59" t="s">
        <v>1223</v>
      </c>
      <c r="E143" s="72" t="s">
        <v>1242</v>
      </c>
      <c r="F143" s="59" t="s">
        <v>88</v>
      </c>
      <c r="G143" s="194">
        <v>1</v>
      </c>
      <c r="H143" s="60" t="s">
        <v>1243</v>
      </c>
      <c r="I143" s="60" t="s">
        <v>172</v>
      </c>
      <c r="J143" s="60" t="s">
        <v>1244</v>
      </c>
      <c r="K143" s="139" t="s">
        <v>529</v>
      </c>
      <c r="L143" s="140" t="s">
        <v>1245</v>
      </c>
      <c r="M143" s="59" t="s">
        <v>94</v>
      </c>
      <c r="N143" s="399">
        <v>44936</v>
      </c>
      <c r="O143" s="400">
        <v>45289</v>
      </c>
      <c r="P143" s="108" t="s">
        <v>95</v>
      </c>
      <c r="Q143" s="84" t="s">
        <v>201</v>
      </c>
      <c r="R143" s="65" t="s">
        <v>201</v>
      </c>
      <c r="S143" s="84" t="s">
        <v>201</v>
      </c>
      <c r="T143" s="96">
        <v>0.3</v>
      </c>
      <c r="U143" s="84" t="s">
        <v>201</v>
      </c>
      <c r="V143" s="65"/>
      <c r="W143" s="84" t="s">
        <v>201</v>
      </c>
      <c r="X143" s="96">
        <v>0.6</v>
      </c>
      <c r="Y143" s="84" t="s">
        <v>201</v>
      </c>
      <c r="Z143" s="65" t="s">
        <v>201</v>
      </c>
      <c r="AA143" s="84" t="s">
        <v>201</v>
      </c>
      <c r="AB143" s="118">
        <v>1</v>
      </c>
      <c r="AC143" s="129" t="s">
        <v>96</v>
      </c>
      <c r="AD143" s="130" t="s">
        <v>97</v>
      </c>
      <c r="AE143" s="132" t="s">
        <v>98</v>
      </c>
      <c r="AF143" s="509" t="s">
        <v>102</v>
      </c>
      <c r="AG143" s="62" t="s">
        <v>102</v>
      </c>
      <c r="AH143" s="357">
        <v>4155846</v>
      </c>
      <c r="AI143" s="809"/>
      <c r="AJ143" s="184">
        <v>0</v>
      </c>
      <c r="AK143" s="199" t="s">
        <v>101</v>
      </c>
      <c r="AL143" s="199" t="s">
        <v>101</v>
      </c>
      <c r="AM143" s="331" t="str">
        <f t="shared" si="19"/>
        <v>No reporta avance para el período</v>
      </c>
      <c r="AN143" s="330" t="str">
        <f t="shared" si="22"/>
        <v>No Aplica</v>
      </c>
      <c r="AO143" s="341">
        <v>0</v>
      </c>
      <c r="AP143" s="218" t="s">
        <v>102</v>
      </c>
      <c r="AQ143" s="323">
        <v>0</v>
      </c>
      <c r="AR143" s="323">
        <v>0</v>
      </c>
      <c r="AS143" s="811"/>
      <c r="AT143" s="811"/>
      <c r="AU143" s="814"/>
      <c r="AV143" s="946"/>
      <c r="AW143" s="281">
        <v>0.3</v>
      </c>
      <c r="AX143" s="258" t="s">
        <v>1246</v>
      </c>
      <c r="AY143" s="258" t="s">
        <v>1247</v>
      </c>
      <c r="AZ143" s="174">
        <f>IFERROR(AW143/T143,"No reporta avance para el período")</f>
        <v>1</v>
      </c>
      <c r="BA143" s="167" t="str">
        <f t="shared" si="23"/>
        <v>Satisfactorio</v>
      </c>
      <c r="BB143" s="176">
        <f>+IFERROR(SUM($AJ143,$AW143,#REF!,$BS143,$CF143,$CS143),0)</f>
        <v>0</v>
      </c>
      <c r="BC143" s="257" t="s">
        <v>101</v>
      </c>
      <c r="BD143" s="304">
        <v>4155846</v>
      </c>
      <c r="BE143" s="191">
        <v>0</v>
      </c>
      <c r="BF143" s="817"/>
      <c r="BG143" s="689"/>
      <c r="BH143" s="820"/>
      <c r="BJ143" s="977" t="s">
        <v>333</v>
      </c>
      <c r="BK143" s="977" t="s">
        <v>1248</v>
      </c>
    </row>
    <row r="144" spans="1:63" ht="51" customHeight="1" x14ac:dyDescent="0.25">
      <c r="A144" s="58"/>
      <c r="B144" s="58" t="s">
        <v>1134</v>
      </c>
      <c r="C144" s="59" t="s">
        <v>118</v>
      </c>
      <c r="D144" s="59" t="s">
        <v>1223</v>
      </c>
      <c r="E144" s="72" t="s">
        <v>1249</v>
      </c>
      <c r="F144" s="59" t="s">
        <v>88</v>
      </c>
      <c r="G144" s="138">
        <v>1</v>
      </c>
      <c r="H144" s="60" t="s">
        <v>1250</v>
      </c>
      <c r="I144" s="60" t="s">
        <v>172</v>
      </c>
      <c r="J144" s="60" t="s">
        <v>1161</v>
      </c>
      <c r="K144" s="139" t="s">
        <v>529</v>
      </c>
      <c r="L144" s="140" t="s">
        <v>1251</v>
      </c>
      <c r="M144" s="59" t="s">
        <v>94</v>
      </c>
      <c r="N144" s="399">
        <v>44936</v>
      </c>
      <c r="O144" s="400">
        <v>45289</v>
      </c>
      <c r="P144" s="108" t="s">
        <v>113</v>
      </c>
      <c r="Q144" s="84" t="s">
        <v>201</v>
      </c>
      <c r="R144" s="65" t="s">
        <v>201</v>
      </c>
      <c r="S144" s="84" t="s">
        <v>201</v>
      </c>
      <c r="T144" s="65" t="s">
        <v>201</v>
      </c>
      <c r="U144" s="84" t="s">
        <v>201</v>
      </c>
      <c r="V144" s="65"/>
      <c r="W144" s="84" t="s">
        <v>201</v>
      </c>
      <c r="X144" s="65" t="s">
        <v>201</v>
      </c>
      <c r="Y144" s="84" t="s">
        <v>201</v>
      </c>
      <c r="Z144" s="65" t="s">
        <v>201</v>
      </c>
      <c r="AA144" s="84" t="s">
        <v>201</v>
      </c>
      <c r="AB144" s="107">
        <v>1</v>
      </c>
      <c r="AC144" s="129" t="s">
        <v>96</v>
      </c>
      <c r="AD144" s="130" t="s">
        <v>97</v>
      </c>
      <c r="AE144" s="132" t="s">
        <v>98</v>
      </c>
      <c r="AF144" s="509" t="s">
        <v>102</v>
      </c>
      <c r="AG144" s="62" t="s">
        <v>102</v>
      </c>
      <c r="AH144" s="357">
        <v>4155846</v>
      </c>
      <c r="AI144" s="809"/>
      <c r="AJ144" s="184">
        <v>0</v>
      </c>
      <c r="AK144" s="199" t="s">
        <v>101</v>
      </c>
      <c r="AL144" s="199" t="s">
        <v>101</v>
      </c>
      <c r="AM144" s="331" t="str">
        <f t="shared" si="19"/>
        <v>No reporta avance para el período</v>
      </c>
      <c r="AN144" s="330" t="str">
        <f t="shared" si="22"/>
        <v>No Aplica</v>
      </c>
      <c r="AO144" s="341">
        <v>0</v>
      </c>
      <c r="AP144" s="218" t="s">
        <v>102</v>
      </c>
      <c r="AQ144" s="323">
        <v>0</v>
      </c>
      <c r="AR144" s="323">
        <v>0</v>
      </c>
      <c r="AS144" s="811"/>
      <c r="AT144" s="811"/>
      <c r="AU144" s="814"/>
      <c r="AV144" s="946"/>
      <c r="AW144" s="257">
        <v>0</v>
      </c>
      <c r="AX144" s="257" t="s">
        <v>101</v>
      </c>
      <c r="AY144" s="257" t="s">
        <v>101</v>
      </c>
      <c r="AZ144" s="348" t="str">
        <f t="shared" si="21"/>
        <v>No reporta avance para el período</v>
      </c>
      <c r="BA144" s="167" t="str">
        <f t="shared" si="23"/>
        <v>No Aplica</v>
      </c>
      <c r="BB144" s="175">
        <f>+IFERROR(SUM($AJ144,$AW144,#REF!,$BS144,$CF144,$CS144),0)</f>
        <v>0</v>
      </c>
      <c r="BC144" s="257" t="s">
        <v>101</v>
      </c>
      <c r="BD144" s="304">
        <v>4155846</v>
      </c>
      <c r="BE144" s="191">
        <v>0</v>
      </c>
      <c r="BF144" s="817"/>
      <c r="BG144" s="689"/>
      <c r="BH144" s="820"/>
      <c r="BJ144" s="977" t="s">
        <v>126</v>
      </c>
      <c r="BK144" s="977" t="s">
        <v>127</v>
      </c>
    </row>
    <row r="145" spans="1:63" ht="51" customHeight="1" x14ac:dyDescent="0.25">
      <c r="A145" s="58"/>
      <c r="B145" s="58" t="s">
        <v>1134</v>
      </c>
      <c r="C145" s="59" t="s">
        <v>118</v>
      </c>
      <c r="D145" s="59" t="s">
        <v>1223</v>
      </c>
      <c r="E145" s="72" t="s">
        <v>1252</v>
      </c>
      <c r="F145" s="59" t="s">
        <v>88</v>
      </c>
      <c r="G145" s="138">
        <v>1</v>
      </c>
      <c r="H145" s="60" t="s">
        <v>1253</v>
      </c>
      <c r="I145" s="60" t="s">
        <v>172</v>
      </c>
      <c r="J145" s="60" t="s">
        <v>1161</v>
      </c>
      <c r="K145" s="139" t="s">
        <v>529</v>
      </c>
      <c r="L145" s="140" t="s">
        <v>1254</v>
      </c>
      <c r="M145" s="59" t="s">
        <v>94</v>
      </c>
      <c r="N145" s="399">
        <v>44936</v>
      </c>
      <c r="O145" s="400">
        <v>45289</v>
      </c>
      <c r="P145" s="105" t="s">
        <v>113</v>
      </c>
      <c r="Q145" s="84" t="s">
        <v>201</v>
      </c>
      <c r="R145" s="65" t="s">
        <v>201</v>
      </c>
      <c r="S145" s="84" t="s">
        <v>201</v>
      </c>
      <c r="T145" s="65" t="s">
        <v>201</v>
      </c>
      <c r="U145" s="84" t="s">
        <v>201</v>
      </c>
      <c r="V145" s="65" t="s">
        <v>201</v>
      </c>
      <c r="W145" s="84" t="s">
        <v>201</v>
      </c>
      <c r="X145" s="65" t="s">
        <v>201</v>
      </c>
      <c r="Y145" s="84" t="s">
        <v>201</v>
      </c>
      <c r="Z145" s="65" t="s">
        <v>201</v>
      </c>
      <c r="AA145" s="84" t="s">
        <v>201</v>
      </c>
      <c r="AB145" s="107">
        <v>1</v>
      </c>
      <c r="AC145" s="129" t="s">
        <v>96</v>
      </c>
      <c r="AD145" s="130" t="s">
        <v>97</v>
      </c>
      <c r="AE145" s="132" t="s">
        <v>98</v>
      </c>
      <c r="AF145" s="509" t="s">
        <v>175</v>
      </c>
      <c r="AG145" s="62" t="s">
        <v>176</v>
      </c>
      <c r="AH145" s="357">
        <v>1661197</v>
      </c>
      <c r="AI145" s="809"/>
      <c r="AJ145" s="184">
        <v>0</v>
      </c>
      <c r="AK145" s="199" t="s">
        <v>101</v>
      </c>
      <c r="AL145" s="199" t="s">
        <v>101</v>
      </c>
      <c r="AM145" s="331" t="str">
        <f t="shared" si="19"/>
        <v>No reporta avance para el período</v>
      </c>
      <c r="AN145" s="330" t="str">
        <f t="shared" si="22"/>
        <v>No Aplica</v>
      </c>
      <c r="AO145" s="341">
        <v>0</v>
      </c>
      <c r="AP145" s="218" t="s">
        <v>102</v>
      </c>
      <c r="AQ145" s="323">
        <v>0</v>
      </c>
      <c r="AR145" s="323">
        <v>0</v>
      </c>
      <c r="AS145" s="811"/>
      <c r="AT145" s="811"/>
      <c r="AU145" s="814"/>
      <c r="AV145" s="946"/>
      <c r="AW145" s="257">
        <v>0</v>
      </c>
      <c r="AX145" s="257" t="s">
        <v>101</v>
      </c>
      <c r="AY145" s="257" t="s">
        <v>101</v>
      </c>
      <c r="AZ145" s="348" t="str">
        <f t="shared" si="21"/>
        <v>No reporta avance para el período</v>
      </c>
      <c r="BA145" s="167" t="str">
        <f t="shared" si="23"/>
        <v>No Aplica</v>
      </c>
      <c r="BB145" s="175">
        <f>+IFERROR(SUM($AJ145,$AW145,#REF!,$BS145,$CF145,$CS145),0)</f>
        <v>0</v>
      </c>
      <c r="BC145" s="257" t="s">
        <v>101</v>
      </c>
      <c r="BD145" s="304">
        <v>1661197</v>
      </c>
      <c r="BE145" s="191">
        <v>1661197</v>
      </c>
      <c r="BF145" s="817"/>
      <c r="BG145" s="689"/>
      <c r="BH145" s="820"/>
      <c r="BJ145" s="977" t="s">
        <v>126</v>
      </c>
      <c r="BK145" s="977" t="s">
        <v>127</v>
      </c>
    </row>
    <row r="146" spans="1:63" ht="99.75" customHeight="1" x14ac:dyDescent="0.25">
      <c r="A146" s="58"/>
      <c r="B146" s="58" t="s">
        <v>1134</v>
      </c>
      <c r="C146" s="59" t="s">
        <v>118</v>
      </c>
      <c r="D146" s="59" t="s">
        <v>1223</v>
      </c>
      <c r="E146" s="72" t="s">
        <v>1255</v>
      </c>
      <c r="F146" s="59" t="s">
        <v>88</v>
      </c>
      <c r="G146" s="138">
        <v>2</v>
      </c>
      <c r="H146" s="60" t="s">
        <v>1256</v>
      </c>
      <c r="I146" s="60" t="s">
        <v>172</v>
      </c>
      <c r="J146" s="60" t="s">
        <v>1161</v>
      </c>
      <c r="K146" s="139" t="s">
        <v>529</v>
      </c>
      <c r="L146" s="140" t="s">
        <v>1257</v>
      </c>
      <c r="M146" s="59" t="s">
        <v>94</v>
      </c>
      <c r="N146" s="399">
        <v>44936</v>
      </c>
      <c r="O146" s="400">
        <v>45289</v>
      </c>
      <c r="P146" s="105" t="s">
        <v>113</v>
      </c>
      <c r="Q146" s="84" t="s">
        <v>201</v>
      </c>
      <c r="R146" s="65" t="s">
        <v>201</v>
      </c>
      <c r="S146" s="84" t="s">
        <v>201</v>
      </c>
      <c r="T146" s="65" t="s">
        <v>201</v>
      </c>
      <c r="U146" s="84" t="s">
        <v>201</v>
      </c>
      <c r="V146" s="65" t="s">
        <v>201</v>
      </c>
      <c r="W146" s="84" t="s">
        <v>201</v>
      </c>
      <c r="X146" s="65" t="s">
        <v>201</v>
      </c>
      <c r="Y146" s="84" t="s">
        <v>201</v>
      </c>
      <c r="Z146" s="65" t="s">
        <v>201</v>
      </c>
      <c r="AA146" s="84" t="s">
        <v>201</v>
      </c>
      <c r="AB146" s="107">
        <v>2</v>
      </c>
      <c r="AC146" s="129" t="s">
        <v>96</v>
      </c>
      <c r="AD146" s="130" t="s">
        <v>97</v>
      </c>
      <c r="AE146" s="132" t="s">
        <v>98</v>
      </c>
      <c r="AF146" s="509" t="s">
        <v>175</v>
      </c>
      <c r="AG146" s="62" t="s">
        <v>176</v>
      </c>
      <c r="AH146" s="357">
        <v>1661197</v>
      </c>
      <c r="AI146" s="809"/>
      <c r="AJ146" s="184">
        <v>0</v>
      </c>
      <c r="AK146" s="199" t="s">
        <v>101</v>
      </c>
      <c r="AL146" s="199" t="s">
        <v>101</v>
      </c>
      <c r="AM146" s="331" t="str">
        <f t="shared" si="19"/>
        <v>No reporta avance para el período</v>
      </c>
      <c r="AN146" s="330" t="str">
        <f t="shared" si="22"/>
        <v>No Aplica</v>
      </c>
      <c r="AO146" s="341">
        <v>0</v>
      </c>
      <c r="AP146" s="218" t="s">
        <v>102</v>
      </c>
      <c r="AQ146" s="323">
        <v>0</v>
      </c>
      <c r="AR146" s="323">
        <v>0</v>
      </c>
      <c r="AS146" s="811"/>
      <c r="AT146" s="811"/>
      <c r="AU146" s="814"/>
      <c r="AV146" s="946"/>
      <c r="AW146" s="257">
        <v>0</v>
      </c>
      <c r="AX146" s="257" t="s">
        <v>101</v>
      </c>
      <c r="AY146" s="257" t="s">
        <v>101</v>
      </c>
      <c r="AZ146" s="348" t="str">
        <f t="shared" si="21"/>
        <v>No reporta avance para el período</v>
      </c>
      <c r="BA146" s="167" t="str">
        <f t="shared" si="23"/>
        <v>No Aplica</v>
      </c>
      <c r="BB146" s="175">
        <f>+IFERROR(SUM($AJ146,$AW146,#REF!,$BS146,$CF146,$CS146),0)</f>
        <v>0</v>
      </c>
      <c r="BC146" s="257" t="s">
        <v>101</v>
      </c>
      <c r="BD146" s="304">
        <v>1661197</v>
      </c>
      <c r="BE146" s="191">
        <v>0</v>
      </c>
      <c r="BF146" s="817"/>
      <c r="BG146" s="689"/>
      <c r="BH146" s="820"/>
      <c r="BJ146" s="977" t="s">
        <v>126</v>
      </c>
      <c r="BK146" s="977" t="s">
        <v>127</v>
      </c>
    </row>
    <row r="147" spans="1:63" ht="99.75" customHeight="1" x14ac:dyDescent="0.25">
      <c r="A147" s="58"/>
      <c r="B147" s="58" t="s">
        <v>1134</v>
      </c>
      <c r="C147" s="59" t="s">
        <v>118</v>
      </c>
      <c r="D147" s="59" t="s">
        <v>1223</v>
      </c>
      <c r="E147" s="72" t="s">
        <v>1258</v>
      </c>
      <c r="F147" s="59" t="s">
        <v>88</v>
      </c>
      <c r="G147" s="138">
        <v>2</v>
      </c>
      <c r="H147" s="60" t="s">
        <v>1259</v>
      </c>
      <c r="I147" s="60" t="s">
        <v>172</v>
      </c>
      <c r="J147" s="60" t="s">
        <v>1161</v>
      </c>
      <c r="K147" s="139" t="s">
        <v>529</v>
      </c>
      <c r="L147" s="140" t="s">
        <v>1260</v>
      </c>
      <c r="M147" s="59" t="s">
        <v>94</v>
      </c>
      <c r="N147" s="399">
        <v>44936</v>
      </c>
      <c r="O147" s="400">
        <v>45289</v>
      </c>
      <c r="P147" s="108" t="s">
        <v>113</v>
      </c>
      <c r="Q147" s="84" t="s">
        <v>201</v>
      </c>
      <c r="R147" s="65" t="s">
        <v>201</v>
      </c>
      <c r="S147" s="84" t="s">
        <v>201</v>
      </c>
      <c r="T147" s="65" t="s">
        <v>201</v>
      </c>
      <c r="U147" s="84" t="s">
        <v>201</v>
      </c>
      <c r="V147" s="65"/>
      <c r="W147" s="84" t="s">
        <v>201</v>
      </c>
      <c r="X147" s="65" t="s">
        <v>201</v>
      </c>
      <c r="Y147" s="84" t="s">
        <v>201</v>
      </c>
      <c r="Z147" s="65" t="s">
        <v>201</v>
      </c>
      <c r="AA147" s="84" t="s">
        <v>201</v>
      </c>
      <c r="AB147" s="107">
        <v>2</v>
      </c>
      <c r="AC147" s="129" t="s">
        <v>96</v>
      </c>
      <c r="AD147" s="130" t="s">
        <v>97</v>
      </c>
      <c r="AE147" s="132" t="s">
        <v>98</v>
      </c>
      <c r="AF147" s="509" t="s">
        <v>175</v>
      </c>
      <c r="AG147" s="62" t="s">
        <v>176</v>
      </c>
      <c r="AH147" s="357">
        <v>1661197</v>
      </c>
      <c r="AI147" s="809"/>
      <c r="AJ147" s="184">
        <v>0</v>
      </c>
      <c r="AK147" s="199" t="s">
        <v>101</v>
      </c>
      <c r="AL147" s="199" t="s">
        <v>101</v>
      </c>
      <c r="AM147" s="331" t="str">
        <f t="shared" si="19"/>
        <v>No reporta avance para el período</v>
      </c>
      <c r="AN147" s="330" t="str">
        <f t="shared" si="22"/>
        <v>No Aplica</v>
      </c>
      <c r="AO147" s="341">
        <v>0</v>
      </c>
      <c r="AP147" s="218" t="s">
        <v>102</v>
      </c>
      <c r="AQ147" s="323">
        <v>0</v>
      </c>
      <c r="AR147" s="323">
        <v>0</v>
      </c>
      <c r="AS147" s="811"/>
      <c r="AT147" s="811"/>
      <c r="AU147" s="814"/>
      <c r="AV147" s="946"/>
      <c r="AW147" s="257">
        <v>0</v>
      </c>
      <c r="AX147" s="257" t="s">
        <v>101</v>
      </c>
      <c r="AY147" s="257" t="s">
        <v>101</v>
      </c>
      <c r="AZ147" s="348" t="str">
        <f t="shared" si="21"/>
        <v>No reporta avance para el período</v>
      </c>
      <c r="BA147" s="167" t="str">
        <f t="shared" si="23"/>
        <v>No Aplica</v>
      </c>
      <c r="BB147" s="175">
        <f>+IFERROR(SUM($AJ147,$AW147,#REF!,$BS147,$CF147,$CS147),0)</f>
        <v>0</v>
      </c>
      <c r="BC147" s="257" t="s">
        <v>101</v>
      </c>
      <c r="BD147" s="304">
        <v>1661197</v>
      </c>
      <c r="BE147" s="191">
        <v>0</v>
      </c>
      <c r="BF147" s="817"/>
      <c r="BG147" s="689"/>
      <c r="BH147" s="820"/>
      <c r="BJ147" s="977" t="s">
        <v>126</v>
      </c>
      <c r="BK147" s="977" t="s">
        <v>127</v>
      </c>
    </row>
    <row r="148" spans="1:63" ht="99.75" customHeight="1" x14ac:dyDescent="0.25">
      <c r="A148" s="58"/>
      <c r="B148" s="58" t="s">
        <v>1134</v>
      </c>
      <c r="C148" s="59" t="s">
        <v>118</v>
      </c>
      <c r="D148" s="59" t="s">
        <v>1223</v>
      </c>
      <c r="E148" s="72" t="s">
        <v>1261</v>
      </c>
      <c r="F148" s="59" t="s">
        <v>88</v>
      </c>
      <c r="G148" s="143">
        <v>3</v>
      </c>
      <c r="H148" s="60" t="s">
        <v>1262</v>
      </c>
      <c r="I148" s="60" t="s">
        <v>172</v>
      </c>
      <c r="J148" s="60" t="s">
        <v>1161</v>
      </c>
      <c r="K148" s="139" t="s">
        <v>529</v>
      </c>
      <c r="L148" s="140" t="s">
        <v>1263</v>
      </c>
      <c r="M148" s="59" t="s">
        <v>94</v>
      </c>
      <c r="N148" s="399">
        <v>44936</v>
      </c>
      <c r="O148" s="400">
        <v>45289</v>
      </c>
      <c r="P148" s="108" t="s">
        <v>113</v>
      </c>
      <c r="Q148" s="84" t="s">
        <v>201</v>
      </c>
      <c r="R148" s="65" t="s">
        <v>201</v>
      </c>
      <c r="S148" s="84" t="s">
        <v>201</v>
      </c>
      <c r="T148" s="65" t="s">
        <v>201</v>
      </c>
      <c r="U148" s="84" t="s">
        <v>201</v>
      </c>
      <c r="V148" s="65"/>
      <c r="W148" s="84" t="s">
        <v>201</v>
      </c>
      <c r="X148" s="65" t="s">
        <v>201</v>
      </c>
      <c r="Y148" s="84" t="s">
        <v>201</v>
      </c>
      <c r="Z148" s="65" t="s">
        <v>201</v>
      </c>
      <c r="AA148" s="84" t="s">
        <v>201</v>
      </c>
      <c r="AB148" s="107">
        <v>3</v>
      </c>
      <c r="AC148" s="129" t="s">
        <v>96</v>
      </c>
      <c r="AD148" s="130" t="s">
        <v>97</v>
      </c>
      <c r="AE148" s="132" t="s">
        <v>98</v>
      </c>
      <c r="AF148" s="509" t="s">
        <v>175</v>
      </c>
      <c r="AG148" s="62" t="s">
        <v>176</v>
      </c>
      <c r="AH148" s="357">
        <v>1661197</v>
      </c>
      <c r="AI148" s="809"/>
      <c r="AJ148" s="184">
        <v>0</v>
      </c>
      <c r="AK148" s="199" t="s">
        <v>101</v>
      </c>
      <c r="AL148" s="199" t="s">
        <v>101</v>
      </c>
      <c r="AM148" s="331" t="str">
        <f t="shared" si="19"/>
        <v>No reporta avance para el período</v>
      </c>
      <c r="AN148" s="330" t="str">
        <f t="shared" si="22"/>
        <v>No Aplica</v>
      </c>
      <c r="AO148" s="341">
        <v>0</v>
      </c>
      <c r="AP148" s="218" t="s">
        <v>102</v>
      </c>
      <c r="AQ148" s="323">
        <v>0</v>
      </c>
      <c r="AR148" s="323">
        <v>0</v>
      </c>
      <c r="AS148" s="812"/>
      <c r="AT148" s="812"/>
      <c r="AU148" s="815"/>
      <c r="AV148" s="946"/>
      <c r="AW148" s="257">
        <v>0</v>
      </c>
      <c r="AX148" s="257" t="s">
        <v>101</v>
      </c>
      <c r="AY148" s="257" t="s">
        <v>101</v>
      </c>
      <c r="AZ148" s="348" t="str">
        <f t="shared" si="21"/>
        <v>No reporta avance para el período</v>
      </c>
      <c r="BA148" s="167" t="str">
        <f t="shared" si="23"/>
        <v>No Aplica</v>
      </c>
      <c r="BB148" s="175">
        <f>+IFERROR(SUM($AJ148,$AW148,#REF!,$BS148,$CF148,$CS148),0)</f>
        <v>0</v>
      </c>
      <c r="BC148" s="257" t="s">
        <v>101</v>
      </c>
      <c r="BD148" s="304">
        <v>1661197</v>
      </c>
      <c r="BE148" s="191">
        <v>0</v>
      </c>
      <c r="BF148" s="818"/>
      <c r="BG148" s="808"/>
      <c r="BH148" s="820"/>
      <c r="BJ148" s="977" t="s">
        <v>126</v>
      </c>
      <c r="BK148" s="977" t="s">
        <v>127</v>
      </c>
    </row>
    <row r="149" spans="1:63" ht="99.75" customHeight="1" thickBot="1" x14ac:dyDescent="0.3">
      <c r="A149" s="70"/>
      <c r="B149" s="70" t="s">
        <v>1134</v>
      </c>
      <c r="C149" s="71"/>
      <c r="D149" s="128"/>
      <c r="E149" s="72" t="s">
        <v>1264</v>
      </c>
      <c r="F149" s="59" t="s">
        <v>88</v>
      </c>
      <c r="G149" s="75">
        <v>1</v>
      </c>
      <c r="H149" s="102" t="s">
        <v>1265</v>
      </c>
      <c r="I149" s="60" t="s">
        <v>172</v>
      </c>
      <c r="J149" s="60" t="s">
        <v>1266</v>
      </c>
      <c r="K149" s="144" t="s">
        <v>111</v>
      </c>
      <c r="L149" s="145" t="s">
        <v>1267</v>
      </c>
      <c r="M149" s="59" t="s">
        <v>295</v>
      </c>
      <c r="N149" s="399">
        <v>45078</v>
      </c>
      <c r="O149" s="399">
        <v>45290</v>
      </c>
      <c r="P149" s="105" t="s">
        <v>113</v>
      </c>
      <c r="Q149" s="84" t="s">
        <v>201</v>
      </c>
      <c r="R149" s="65" t="s">
        <v>201</v>
      </c>
      <c r="S149" s="84" t="s">
        <v>201</v>
      </c>
      <c r="T149" s="65" t="s">
        <v>201</v>
      </c>
      <c r="U149" s="84" t="s">
        <v>201</v>
      </c>
      <c r="V149" s="109"/>
      <c r="W149" s="84" t="s">
        <v>201</v>
      </c>
      <c r="X149" s="65" t="s">
        <v>201</v>
      </c>
      <c r="Y149" s="84" t="s">
        <v>201</v>
      </c>
      <c r="Z149" s="65" t="s">
        <v>201</v>
      </c>
      <c r="AA149" s="84" t="s">
        <v>201</v>
      </c>
      <c r="AB149" s="110">
        <v>1</v>
      </c>
      <c r="AC149" s="129" t="s">
        <v>96</v>
      </c>
      <c r="AD149" s="130" t="s">
        <v>97</v>
      </c>
      <c r="AE149" s="132" t="s">
        <v>98</v>
      </c>
      <c r="AF149" s="509" t="s">
        <v>99</v>
      </c>
      <c r="AG149" s="62" t="s">
        <v>1155</v>
      </c>
      <c r="AH149" s="357">
        <v>156983712</v>
      </c>
      <c r="AI149" s="308">
        <v>0</v>
      </c>
      <c r="AJ149" s="332">
        <v>0</v>
      </c>
      <c r="AK149" s="199" t="s">
        <v>101</v>
      </c>
      <c r="AL149" s="199" t="s">
        <v>101</v>
      </c>
      <c r="AM149" s="331" t="str">
        <f t="shared" si="19"/>
        <v>No reporta avance para el período</v>
      </c>
      <c r="AN149" s="330" t="str">
        <f t="shared" si="22"/>
        <v>No Aplica</v>
      </c>
      <c r="AO149" s="336">
        <v>0</v>
      </c>
      <c r="AP149" s="218" t="s">
        <v>102</v>
      </c>
      <c r="AQ149" s="323">
        <v>0</v>
      </c>
      <c r="AR149" s="323">
        <v>0</v>
      </c>
      <c r="AS149" s="218">
        <v>0</v>
      </c>
      <c r="AT149" s="210">
        <v>0</v>
      </c>
      <c r="AU149" s="210">
        <v>0</v>
      </c>
      <c r="AV149" s="946"/>
      <c r="AW149" s="281">
        <v>0</v>
      </c>
      <c r="AX149" s="257" t="s">
        <v>101</v>
      </c>
      <c r="AY149" s="257" t="s">
        <v>101</v>
      </c>
      <c r="AZ149" s="348" t="str">
        <f t="shared" si="21"/>
        <v>No reporta avance para el período</v>
      </c>
      <c r="BA149" s="167" t="str">
        <f t="shared" si="23"/>
        <v>No Aplica</v>
      </c>
      <c r="BB149" s="176">
        <f>+IFERROR(SUM($AJ149,$AW149,#REF!,$BS149,$CF149,$CS149),0)</f>
        <v>0</v>
      </c>
      <c r="BC149" s="257" t="s">
        <v>101</v>
      </c>
      <c r="BD149" s="304">
        <v>156983712</v>
      </c>
      <c r="BE149" s="191">
        <v>0</v>
      </c>
      <c r="BF149" s="398">
        <v>0</v>
      </c>
      <c r="BG149" s="191">
        <v>0</v>
      </c>
      <c r="BH149" s="484">
        <v>0</v>
      </c>
      <c r="BJ149" s="977" t="s">
        <v>126</v>
      </c>
      <c r="BK149" s="977" t="s">
        <v>127</v>
      </c>
    </row>
    <row r="150" spans="1:63" ht="409.5" customHeight="1" thickTop="1" x14ac:dyDescent="0.25">
      <c r="A150" s="541"/>
      <c r="B150" s="91" t="s">
        <v>1268</v>
      </c>
      <c r="C150" s="92" t="s">
        <v>1269</v>
      </c>
      <c r="D150" s="7" t="s">
        <v>1270</v>
      </c>
      <c r="E150" s="72" t="s">
        <v>1271</v>
      </c>
      <c r="F150" s="101" t="s">
        <v>197</v>
      </c>
      <c r="G150" s="75">
        <v>1</v>
      </c>
      <c r="H150" s="103" t="s">
        <v>1272</v>
      </c>
      <c r="I150" s="6" t="s">
        <v>172</v>
      </c>
      <c r="J150" s="6" t="s">
        <v>1273</v>
      </c>
      <c r="K150" s="25" t="s">
        <v>111</v>
      </c>
      <c r="L150" s="25" t="s">
        <v>1274</v>
      </c>
      <c r="M150" s="7" t="s">
        <v>94</v>
      </c>
      <c r="N150" s="380">
        <v>44930</v>
      </c>
      <c r="O150" s="417">
        <v>45275</v>
      </c>
      <c r="P150" s="418" t="s">
        <v>137</v>
      </c>
      <c r="Q150" s="84"/>
      <c r="R150" s="111"/>
      <c r="S150" s="83">
        <v>0.25</v>
      </c>
      <c r="T150" s="111"/>
      <c r="U150" s="84"/>
      <c r="V150" s="112">
        <v>0.5</v>
      </c>
      <c r="W150" s="84"/>
      <c r="X150" s="111"/>
      <c r="Y150" s="83">
        <v>0.75</v>
      </c>
      <c r="Z150" s="111"/>
      <c r="AA150" s="84"/>
      <c r="AB150" s="123">
        <v>1</v>
      </c>
      <c r="AC150" s="115" t="s">
        <v>1275</v>
      </c>
      <c r="AD150" s="9" t="s">
        <v>97</v>
      </c>
      <c r="AE150" s="25" t="s">
        <v>1276</v>
      </c>
      <c r="AF150" s="507" t="s">
        <v>102</v>
      </c>
      <c r="AG150" s="25" t="s">
        <v>102</v>
      </c>
      <c r="AH150" s="358">
        <v>84195707</v>
      </c>
      <c r="AI150" s="803">
        <v>694502309</v>
      </c>
      <c r="AJ150" s="293">
        <f>25%/100%</f>
        <v>0.25</v>
      </c>
      <c r="AK150" s="288" t="s">
        <v>1277</v>
      </c>
      <c r="AL150" s="238" t="s">
        <v>1278</v>
      </c>
      <c r="AM150" s="271">
        <f t="shared" si="19"/>
        <v>1</v>
      </c>
      <c r="AN150" s="229" t="str">
        <f t="shared" si="22"/>
        <v>Satisfactorio</v>
      </c>
      <c r="AO150" s="273">
        <f>+IFERROR(SUM($AJ150,$AX150,#REF!),0)</f>
        <v>0</v>
      </c>
      <c r="AP150" s="230"/>
      <c r="AQ150" s="286">
        <v>72250185</v>
      </c>
      <c r="AR150" s="286">
        <v>18062546</v>
      </c>
      <c r="AS150" s="804">
        <v>694502309</v>
      </c>
      <c r="AT150" s="804">
        <v>620907619</v>
      </c>
      <c r="AU150" s="804">
        <v>64885984</v>
      </c>
      <c r="AV150" s="946"/>
      <c r="AW150" s="281">
        <f>50%/100%</f>
        <v>0.5</v>
      </c>
      <c r="AX150" s="260" t="s">
        <v>1279</v>
      </c>
      <c r="AY150" s="258" t="s">
        <v>1278</v>
      </c>
      <c r="AZ150" s="174">
        <f t="shared" si="21"/>
        <v>1</v>
      </c>
      <c r="BA150" s="167" t="str">
        <f t="shared" si="23"/>
        <v>Satisfactorio</v>
      </c>
      <c r="BB150" s="176">
        <f>+IFERROR(SUM($AJ150,$AW150,#REF!,$BS150,$CF150,$CS150),0)</f>
        <v>0</v>
      </c>
      <c r="BC150" s="257" t="s">
        <v>101</v>
      </c>
      <c r="BD150" s="447">
        <v>23449459</v>
      </c>
      <c r="BE150" s="485">
        <f>+BD150</f>
        <v>23449459</v>
      </c>
      <c r="BF150" s="655">
        <v>754502309</v>
      </c>
      <c r="BG150" s="657">
        <v>734384764.65999997</v>
      </c>
      <c r="BH150" s="659">
        <v>261452680</v>
      </c>
      <c r="BJ150" s="977" t="s">
        <v>106</v>
      </c>
      <c r="BK150" s="978" t="s">
        <v>1280</v>
      </c>
    </row>
    <row r="151" spans="1:63" ht="409.5" customHeight="1" x14ac:dyDescent="0.25">
      <c r="A151" s="541"/>
      <c r="B151" s="91" t="s">
        <v>1268</v>
      </c>
      <c r="C151" s="92" t="s">
        <v>1269</v>
      </c>
      <c r="D151" s="7" t="s">
        <v>1270</v>
      </c>
      <c r="E151" s="72" t="s">
        <v>1281</v>
      </c>
      <c r="F151" s="101" t="s">
        <v>197</v>
      </c>
      <c r="G151" s="75">
        <v>1</v>
      </c>
      <c r="H151" s="103" t="s">
        <v>1282</v>
      </c>
      <c r="I151" s="6" t="s">
        <v>172</v>
      </c>
      <c r="J151" s="6" t="s">
        <v>1273</v>
      </c>
      <c r="K151" s="25" t="s">
        <v>111</v>
      </c>
      <c r="L151" s="25" t="s">
        <v>1274</v>
      </c>
      <c r="M151" s="7" t="s">
        <v>94</v>
      </c>
      <c r="N151" s="380">
        <v>44930</v>
      </c>
      <c r="O151" s="417">
        <v>45275</v>
      </c>
      <c r="P151" s="418" t="s">
        <v>137</v>
      </c>
      <c r="Q151" s="84"/>
      <c r="R151" s="111"/>
      <c r="S151" s="83">
        <v>0.25</v>
      </c>
      <c r="T151" s="111"/>
      <c r="U151" s="84"/>
      <c r="V151" s="112">
        <v>0.5</v>
      </c>
      <c r="W151" s="84"/>
      <c r="X151" s="111"/>
      <c r="Y151" s="83">
        <v>0.75</v>
      </c>
      <c r="Z151" s="111"/>
      <c r="AA151" s="84"/>
      <c r="AB151" s="123">
        <v>1</v>
      </c>
      <c r="AC151" s="115" t="s">
        <v>1275</v>
      </c>
      <c r="AD151" s="9" t="s">
        <v>97</v>
      </c>
      <c r="AE151" s="25" t="s">
        <v>139</v>
      </c>
      <c r="AF151" s="507" t="s">
        <v>102</v>
      </c>
      <c r="AG151" s="25" t="s">
        <v>102</v>
      </c>
      <c r="AH151" s="358">
        <v>71960504</v>
      </c>
      <c r="AI151" s="803"/>
      <c r="AJ151" s="293">
        <f>25%/100%</f>
        <v>0.25</v>
      </c>
      <c r="AK151" s="288" t="s">
        <v>1283</v>
      </c>
      <c r="AL151" s="238" t="s">
        <v>1284</v>
      </c>
      <c r="AM151" s="271">
        <f t="shared" si="19"/>
        <v>1</v>
      </c>
      <c r="AN151" s="229" t="str">
        <f t="shared" si="22"/>
        <v>Satisfactorio</v>
      </c>
      <c r="AO151" s="273">
        <f>+IFERROR(SUM($AJ151,$AX151,#REF!),0)</f>
        <v>0</v>
      </c>
      <c r="AP151" s="230"/>
      <c r="AQ151" s="286">
        <v>71389612</v>
      </c>
      <c r="AR151" s="286">
        <v>17847403</v>
      </c>
      <c r="AS151" s="802"/>
      <c r="AT151" s="802"/>
      <c r="AU151" s="801"/>
      <c r="AV151" s="946"/>
      <c r="AW151" s="281">
        <f>50%/100%</f>
        <v>0.5</v>
      </c>
      <c r="AX151" s="260" t="s">
        <v>1285</v>
      </c>
      <c r="AY151" s="258" t="s">
        <v>1284</v>
      </c>
      <c r="AZ151" s="174">
        <f t="shared" si="21"/>
        <v>1</v>
      </c>
      <c r="BA151" s="167" t="str">
        <f t="shared" si="23"/>
        <v>Satisfactorio</v>
      </c>
      <c r="BB151" s="176">
        <f>+IFERROR(SUM($AJ151,$AW151,#REF!,$BS151,$CF151,$CS151),0)</f>
        <v>0</v>
      </c>
      <c r="BC151" s="257" t="s">
        <v>101</v>
      </c>
      <c r="BD151" s="447">
        <v>9472859</v>
      </c>
      <c r="BE151" s="485">
        <f>+BD151</f>
        <v>9472859</v>
      </c>
      <c r="BF151" s="656"/>
      <c r="BG151" s="658"/>
      <c r="BH151" s="660"/>
      <c r="BJ151" s="977" t="s">
        <v>106</v>
      </c>
      <c r="BK151" s="978" t="s">
        <v>1286</v>
      </c>
    </row>
    <row r="152" spans="1:63" ht="409.5" customHeight="1" x14ac:dyDescent="0.25">
      <c r="A152" s="541"/>
      <c r="B152" s="91" t="s">
        <v>1268</v>
      </c>
      <c r="C152" s="92" t="s">
        <v>1269</v>
      </c>
      <c r="D152" s="7" t="s">
        <v>1287</v>
      </c>
      <c r="E152" s="72" t="s">
        <v>1288</v>
      </c>
      <c r="F152" s="101" t="s">
        <v>197</v>
      </c>
      <c r="G152" s="75">
        <v>1</v>
      </c>
      <c r="H152" s="103" t="s">
        <v>1289</v>
      </c>
      <c r="I152" s="6" t="s">
        <v>172</v>
      </c>
      <c r="J152" s="6" t="s">
        <v>1273</v>
      </c>
      <c r="K152" s="25" t="s">
        <v>111</v>
      </c>
      <c r="L152" s="25" t="s">
        <v>1274</v>
      </c>
      <c r="M152" s="7" t="s">
        <v>94</v>
      </c>
      <c r="N152" s="380">
        <v>44930</v>
      </c>
      <c r="O152" s="417">
        <v>45275</v>
      </c>
      <c r="P152" s="418" t="s">
        <v>137</v>
      </c>
      <c r="Q152" s="84"/>
      <c r="R152" s="111"/>
      <c r="S152" s="83">
        <v>0.25</v>
      </c>
      <c r="T152" s="111"/>
      <c r="U152" s="84"/>
      <c r="V152" s="112">
        <v>0.5</v>
      </c>
      <c r="W152" s="84"/>
      <c r="X152" s="111"/>
      <c r="Y152" s="83">
        <v>0.75</v>
      </c>
      <c r="Z152" s="111"/>
      <c r="AA152" s="84"/>
      <c r="AB152" s="123">
        <v>1</v>
      </c>
      <c r="AC152" s="115" t="s">
        <v>1275</v>
      </c>
      <c r="AD152" s="9" t="s">
        <v>97</v>
      </c>
      <c r="AE152" s="25" t="s">
        <v>156</v>
      </c>
      <c r="AF152" s="507" t="s">
        <v>102</v>
      </c>
      <c r="AG152" s="25" t="s">
        <v>102</v>
      </c>
      <c r="AH152" s="358">
        <v>36468347</v>
      </c>
      <c r="AI152" s="803">
        <v>605497691</v>
      </c>
      <c r="AJ152" s="293">
        <f>25%/100%</f>
        <v>0.25</v>
      </c>
      <c r="AK152" s="292" t="s">
        <v>1290</v>
      </c>
      <c r="AL152" s="238" t="s">
        <v>1291</v>
      </c>
      <c r="AM152" s="271">
        <f t="shared" si="19"/>
        <v>1</v>
      </c>
      <c r="AN152" s="229" t="str">
        <f t="shared" si="22"/>
        <v>Satisfactorio</v>
      </c>
      <c r="AO152" s="273">
        <f>+IFERROR(SUM($AJ152,$AX152,#REF!),0)</f>
        <v>0</v>
      </c>
      <c r="AP152" s="229"/>
      <c r="AQ152" s="286">
        <v>36702271</v>
      </c>
      <c r="AR152" s="286">
        <v>9175568</v>
      </c>
      <c r="AS152" s="804">
        <v>605497691</v>
      </c>
      <c r="AT152" s="804">
        <v>369671640.67000002</v>
      </c>
      <c r="AU152" s="804">
        <v>43538780</v>
      </c>
      <c r="AV152" s="946"/>
      <c r="AW152" s="281">
        <f>50%/100%</f>
        <v>0.5</v>
      </c>
      <c r="AX152" s="260" t="s">
        <v>1292</v>
      </c>
      <c r="AY152" s="258" t="s">
        <v>1291</v>
      </c>
      <c r="AZ152" s="174">
        <f t="shared" si="21"/>
        <v>1</v>
      </c>
      <c r="BA152" s="167" t="str">
        <f t="shared" si="23"/>
        <v>Satisfactorio</v>
      </c>
      <c r="BB152" s="176">
        <f>+IFERROR(SUM($AJ152,$AW152,#REF!,$BS152,$CF152,$CS152),0)</f>
        <v>0</v>
      </c>
      <c r="BC152" s="257" t="s">
        <v>101</v>
      </c>
      <c r="BD152" s="447">
        <v>10292954</v>
      </c>
      <c r="BE152" s="485">
        <f>+BD152</f>
        <v>10292954</v>
      </c>
      <c r="BF152" s="661">
        <v>545497691</v>
      </c>
      <c r="BG152" s="661">
        <v>411418682</v>
      </c>
      <c r="BH152" s="661">
        <v>167241249</v>
      </c>
      <c r="BJ152" s="977" t="s">
        <v>106</v>
      </c>
      <c r="BK152" s="983" t="s">
        <v>1293</v>
      </c>
    </row>
    <row r="153" spans="1:63" ht="409.5" customHeight="1" x14ac:dyDescent="0.25">
      <c r="A153" s="541"/>
      <c r="B153" s="91" t="s">
        <v>1268</v>
      </c>
      <c r="C153" s="92" t="s">
        <v>1269</v>
      </c>
      <c r="D153" s="7" t="s">
        <v>1287</v>
      </c>
      <c r="E153" s="72" t="s">
        <v>1294</v>
      </c>
      <c r="F153" s="101" t="s">
        <v>197</v>
      </c>
      <c r="G153" s="75">
        <v>1</v>
      </c>
      <c r="H153" s="103" t="s">
        <v>1295</v>
      </c>
      <c r="I153" s="6" t="s">
        <v>90</v>
      </c>
      <c r="J153" s="6" t="s">
        <v>1273</v>
      </c>
      <c r="K153" s="25" t="s">
        <v>111</v>
      </c>
      <c r="L153" s="25" t="s">
        <v>1274</v>
      </c>
      <c r="M153" s="7" t="s">
        <v>94</v>
      </c>
      <c r="N153" s="380">
        <v>44930</v>
      </c>
      <c r="O153" s="417">
        <v>45275</v>
      </c>
      <c r="P153" s="418" t="s">
        <v>137</v>
      </c>
      <c r="Q153" s="84"/>
      <c r="R153" s="111"/>
      <c r="S153" s="83">
        <v>0.25</v>
      </c>
      <c r="T153" s="111"/>
      <c r="U153" s="84"/>
      <c r="V153" s="112">
        <v>0.5</v>
      </c>
      <c r="W153" s="84"/>
      <c r="X153" s="111"/>
      <c r="Y153" s="83">
        <v>0.75</v>
      </c>
      <c r="Z153" s="111"/>
      <c r="AA153" s="84"/>
      <c r="AB153" s="123">
        <v>1</v>
      </c>
      <c r="AC153" s="115" t="s">
        <v>1275</v>
      </c>
      <c r="AD153" s="9" t="s">
        <v>97</v>
      </c>
      <c r="AE153" s="25" t="s">
        <v>139</v>
      </c>
      <c r="AF153" s="507" t="s">
        <v>102</v>
      </c>
      <c r="AG153" s="25" t="s">
        <v>102</v>
      </c>
      <c r="AH153" s="358">
        <v>24312231</v>
      </c>
      <c r="AI153" s="803"/>
      <c r="AJ153" s="293">
        <f>25%/100%</f>
        <v>0.25</v>
      </c>
      <c r="AK153" s="288" t="s">
        <v>1296</v>
      </c>
      <c r="AL153" s="238" t="s">
        <v>1297</v>
      </c>
      <c r="AM153" s="271">
        <f t="shared" si="19"/>
        <v>1</v>
      </c>
      <c r="AN153" s="229" t="str">
        <f t="shared" si="22"/>
        <v>Satisfactorio</v>
      </c>
      <c r="AO153" s="273">
        <f>+IFERROR(SUM($AJ153,$AX153,#REF!),0)</f>
        <v>0</v>
      </c>
      <c r="AP153" s="229"/>
      <c r="AQ153" s="286">
        <v>24401746</v>
      </c>
      <c r="AR153" s="286">
        <v>6100437</v>
      </c>
      <c r="AS153" s="801"/>
      <c r="AT153" s="801"/>
      <c r="AU153" s="801"/>
      <c r="AV153" s="946"/>
      <c r="AW153" s="281">
        <f>50%/100%</f>
        <v>0.5</v>
      </c>
      <c r="AX153" s="260" t="s">
        <v>1298</v>
      </c>
      <c r="AY153" s="258" t="s">
        <v>1297</v>
      </c>
      <c r="AZ153" s="174">
        <f t="shared" si="21"/>
        <v>1</v>
      </c>
      <c r="BA153" s="167" t="str">
        <f t="shared" si="23"/>
        <v>Satisfactorio</v>
      </c>
      <c r="BB153" s="176">
        <f>+IFERROR(SUM($AJ153,$AW153,#REF!,$BS153,$CF153,$CS153),0)</f>
        <v>0</v>
      </c>
      <c r="BC153" s="257" t="s">
        <v>101</v>
      </c>
      <c r="BD153" s="447">
        <v>6320112</v>
      </c>
      <c r="BE153" s="485">
        <f>+BD153</f>
        <v>6320112</v>
      </c>
      <c r="BF153" s="662"/>
      <c r="BG153" s="662"/>
      <c r="BH153" s="662"/>
      <c r="BJ153" s="977" t="s">
        <v>106</v>
      </c>
      <c r="BK153" s="983" t="s">
        <v>1299</v>
      </c>
    </row>
    <row r="154" spans="1:63" ht="409.5" customHeight="1" x14ac:dyDescent="0.25">
      <c r="A154" s="541"/>
      <c r="B154" s="91" t="s">
        <v>1268</v>
      </c>
      <c r="C154" s="92" t="s">
        <v>1269</v>
      </c>
      <c r="D154" s="7" t="s">
        <v>1287</v>
      </c>
      <c r="E154" s="72" t="s">
        <v>1300</v>
      </c>
      <c r="F154" s="101" t="s">
        <v>197</v>
      </c>
      <c r="G154" s="75">
        <v>1</v>
      </c>
      <c r="H154" s="103" t="s">
        <v>1301</v>
      </c>
      <c r="I154" s="6" t="s">
        <v>172</v>
      </c>
      <c r="J154" s="6" t="s">
        <v>1273</v>
      </c>
      <c r="K154" s="25" t="s">
        <v>111</v>
      </c>
      <c r="L154" s="25" t="s">
        <v>1274</v>
      </c>
      <c r="M154" s="7" t="s">
        <v>94</v>
      </c>
      <c r="N154" s="380">
        <v>44930</v>
      </c>
      <c r="O154" s="417">
        <v>45275</v>
      </c>
      <c r="P154" s="418" t="s">
        <v>137</v>
      </c>
      <c r="Q154" s="84"/>
      <c r="R154" s="111"/>
      <c r="S154" s="83">
        <v>0.25</v>
      </c>
      <c r="T154" s="111"/>
      <c r="U154" s="84"/>
      <c r="V154" s="112">
        <v>0.5</v>
      </c>
      <c r="W154" s="84"/>
      <c r="X154" s="111"/>
      <c r="Y154" s="83">
        <v>0.75</v>
      </c>
      <c r="Z154" s="111"/>
      <c r="AA154" s="84"/>
      <c r="AB154" s="123">
        <v>1</v>
      </c>
      <c r="AC154" s="115" t="s">
        <v>1275</v>
      </c>
      <c r="AD154" s="9" t="s">
        <v>97</v>
      </c>
      <c r="AE154" s="25" t="s">
        <v>1302</v>
      </c>
      <c r="AF154" s="507" t="s">
        <v>102</v>
      </c>
      <c r="AG154" s="25" t="s">
        <v>102</v>
      </c>
      <c r="AH154" s="358">
        <v>54893819</v>
      </c>
      <c r="AI154" s="803"/>
      <c r="AJ154" s="293">
        <f>25%/100%</f>
        <v>0.25</v>
      </c>
      <c r="AK154" s="288" t="s">
        <v>1303</v>
      </c>
      <c r="AL154" s="238" t="s">
        <v>1304</v>
      </c>
      <c r="AM154" s="271">
        <f t="shared" si="19"/>
        <v>1</v>
      </c>
      <c r="AN154" s="229" t="str">
        <f t="shared" si="22"/>
        <v>Satisfactorio</v>
      </c>
      <c r="AO154" s="273">
        <f>+IFERROR(SUM($AJ154,$AX154,#REF!),0)</f>
        <v>0</v>
      </c>
      <c r="AP154" s="229"/>
      <c r="AQ154" s="286">
        <v>54548473</v>
      </c>
      <c r="AR154" s="286">
        <v>13637118</v>
      </c>
      <c r="AS154" s="801"/>
      <c r="AT154" s="801"/>
      <c r="AU154" s="801"/>
      <c r="AV154" s="946"/>
      <c r="AW154" s="281">
        <f>50%/100%</f>
        <v>0.5</v>
      </c>
      <c r="AX154" s="260" t="s">
        <v>1305</v>
      </c>
      <c r="AY154" s="258" t="s">
        <v>1306</v>
      </c>
      <c r="AZ154" s="174">
        <f t="shared" si="21"/>
        <v>1</v>
      </c>
      <c r="BA154" s="167" t="str">
        <f t="shared" si="23"/>
        <v>Satisfactorio</v>
      </c>
      <c r="BB154" s="176">
        <f>+IFERROR(SUM($AJ154,$AW154,#REF!,$BS154,$CF154,$CS154),0)</f>
        <v>0</v>
      </c>
      <c r="BC154" s="257" t="s">
        <v>101</v>
      </c>
      <c r="BD154" s="447">
        <v>15630867</v>
      </c>
      <c r="BE154" s="485">
        <f>+BD154</f>
        <v>15630867</v>
      </c>
      <c r="BF154" s="663"/>
      <c r="BG154" s="663"/>
      <c r="BH154" s="663"/>
      <c r="BJ154" s="977" t="s">
        <v>106</v>
      </c>
      <c r="BK154" s="983" t="s">
        <v>1307</v>
      </c>
    </row>
    <row r="155" spans="1:63" ht="103.5" customHeight="1" x14ac:dyDescent="0.25">
      <c r="A155" s="58"/>
      <c r="B155" s="58" t="s">
        <v>1308</v>
      </c>
      <c r="C155" s="59" t="s">
        <v>1309</v>
      </c>
      <c r="D155" s="59" t="s">
        <v>1310</v>
      </c>
      <c r="E155" s="72" t="s">
        <v>1311</v>
      </c>
      <c r="F155" s="59" t="s">
        <v>197</v>
      </c>
      <c r="G155" s="146">
        <v>3</v>
      </c>
      <c r="H155" s="60" t="s">
        <v>1312</v>
      </c>
      <c r="I155" s="60" t="s">
        <v>172</v>
      </c>
      <c r="J155" s="60" t="s">
        <v>1313</v>
      </c>
      <c r="K155" s="60" t="s">
        <v>529</v>
      </c>
      <c r="L155" s="60" t="s">
        <v>1314</v>
      </c>
      <c r="M155" s="59" t="s">
        <v>94</v>
      </c>
      <c r="N155" s="399">
        <v>44958</v>
      </c>
      <c r="O155" s="400">
        <v>45289</v>
      </c>
      <c r="P155" s="401" t="s">
        <v>95</v>
      </c>
      <c r="Q155" s="413"/>
      <c r="R155" s="414"/>
      <c r="S155" s="413"/>
      <c r="T155" s="414"/>
      <c r="U155" s="413"/>
      <c r="V155" s="414"/>
      <c r="W155" s="402">
        <v>1</v>
      </c>
      <c r="X155" s="414"/>
      <c r="Y155" s="413"/>
      <c r="Z155" s="414"/>
      <c r="AA155" s="402">
        <v>1</v>
      </c>
      <c r="AB155" s="404">
        <v>1</v>
      </c>
      <c r="AC155" s="114" t="s">
        <v>96</v>
      </c>
      <c r="AD155" s="61" t="s">
        <v>97</v>
      </c>
      <c r="AE155" s="62" t="s">
        <v>98</v>
      </c>
      <c r="AF155" s="509" t="s">
        <v>102</v>
      </c>
      <c r="AG155" s="62" t="s">
        <v>102</v>
      </c>
      <c r="AH155" s="357">
        <v>81166000</v>
      </c>
      <c r="AI155" s="796">
        <v>1725318000</v>
      </c>
      <c r="AJ155" s="257">
        <v>0</v>
      </c>
      <c r="AK155" s="199" t="s">
        <v>101</v>
      </c>
      <c r="AL155" s="199" t="s">
        <v>101</v>
      </c>
      <c r="AM155" s="228" t="str">
        <f t="shared" si="19"/>
        <v>No reporta avance para el período</v>
      </c>
      <c r="AN155" s="229" t="str">
        <f t="shared" si="22"/>
        <v>No Aplica</v>
      </c>
      <c r="AO155" s="282">
        <f t="shared" ref="AO155:AO163" si="24">+IFERROR(SUM($AJ155,$AW155,$BI155),0)</f>
        <v>0</v>
      </c>
      <c r="AP155" s="230"/>
      <c r="AQ155" s="231">
        <v>0</v>
      </c>
      <c r="AR155" s="237">
        <v>0</v>
      </c>
      <c r="AS155" s="723">
        <v>1725318000</v>
      </c>
      <c r="AT155" s="679">
        <v>1537975251</v>
      </c>
      <c r="AU155" s="679">
        <v>229138491</v>
      </c>
      <c r="AV155" s="946"/>
      <c r="AW155" s="257">
        <v>0</v>
      </c>
      <c r="AX155" s="257" t="s">
        <v>101</v>
      </c>
      <c r="AY155" s="257" t="s">
        <v>101</v>
      </c>
      <c r="AZ155" s="174" t="str">
        <f t="shared" si="21"/>
        <v>No reporta avance para el período</v>
      </c>
      <c r="BA155" s="167" t="str">
        <f t="shared" si="23"/>
        <v>No Aplica</v>
      </c>
      <c r="BB155" s="177">
        <f>+IFERROR(SUM($AJ155,$AW155,#REF!,$BS155,$CF155,$CS155),0)</f>
        <v>0</v>
      </c>
      <c r="BC155" s="257" t="s">
        <v>101</v>
      </c>
      <c r="BD155" s="485">
        <v>0</v>
      </c>
      <c r="BE155" s="486">
        <v>0</v>
      </c>
      <c r="BF155" s="799">
        <v>1686651333</v>
      </c>
      <c r="BG155" s="666">
        <v>1660163194</v>
      </c>
      <c r="BH155" s="805">
        <v>832813221</v>
      </c>
      <c r="BJ155" s="977" t="s">
        <v>126</v>
      </c>
      <c r="BK155" s="977" t="s">
        <v>1315</v>
      </c>
    </row>
    <row r="156" spans="1:63" ht="167.25" customHeight="1" x14ac:dyDescent="0.25">
      <c r="A156" s="540"/>
      <c r="B156" s="58" t="s">
        <v>1308</v>
      </c>
      <c r="C156" s="59" t="s">
        <v>1309</v>
      </c>
      <c r="D156" s="59" t="s">
        <v>1310</v>
      </c>
      <c r="E156" s="72" t="s">
        <v>1316</v>
      </c>
      <c r="F156" s="59" t="s">
        <v>170</v>
      </c>
      <c r="G156" s="82">
        <v>3</v>
      </c>
      <c r="H156" s="60" t="s">
        <v>1317</v>
      </c>
      <c r="I156" s="60" t="s">
        <v>172</v>
      </c>
      <c r="J156" s="60" t="s">
        <v>1318</v>
      </c>
      <c r="K156" s="60" t="s">
        <v>529</v>
      </c>
      <c r="L156" s="60" t="s">
        <v>1319</v>
      </c>
      <c r="M156" s="59" t="s">
        <v>94</v>
      </c>
      <c r="N156" s="399">
        <v>44958</v>
      </c>
      <c r="O156" s="400">
        <v>45289</v>
      </c>
      <c r="P156" s="401" t="s">
        <v>137</v>
      </c>
      <c r="Q156" s="419"/>
      <c r="R156" s="487"/>
      <c r="S156" s="402">
        <v>0</v>
      </c>
      <c r="T156" s="487"/>
      <c r="U156" s="419"/>
      <c r="V156" s="403">
        <v>1</v>
      </c>
      <c r="W156" s="402"/>
      <c r="X156" s="403"/>
      <c r="Y156" s="402">
        <v>1</v>
      </c>
      <c r="Z156" s="403"/>
      <c r="AA156" s="402"/>
      <c r="AB156" s="404">
        <v>1</v>
      </c>
      <c r="AC156" s="114" t="s">
        <v>96</v>
      </c>
      <c r="AD156" s="61" t="s">
        <v>97</v>
      </c>
      <c r="AE156" s="62" t="s">
        <v>98</v>
      </c>
      <c r="AF156" s="509" t="s">
        <v>175</v>
      </c>
      <c r="AG156" s="62" t="s">
        <v>176</v>
      </c>
      <c r="AH156" s="357">
        <v>31173000</v>
      </c>
      <c r="AI156" s="797"/>
      <c r="AJ156" s="257">
        <v>0</v>
      </c>
      <c r="AK156" s="288" t="s">
        <v>1320</v>
      </c>
      <c r="AL156" s="324" t="s">
        <v>1321</v>
      </c>
      <c r="AM156" s="271" t="str">
        <f t="shared" si="19"/>
        <v>No reporta avance para el período</v>
      </c>
      <c r="AN156" s="229" t="str">
        <f t="shared" si="22"/>
        <v>No Aplica</v>
      </c>
      <c r="AO156" s="282">
        <f t="shared" si="24"/>
        <v>1</v>
      </c>
      <c r="AP156" s="230" t="s">
        <v>1322</v>
      </c>
      <c r="AQ156" s="246">
        <v>31173000</v>
      </c>
      <c r="AR156" s="247">
        <v>7793250</v>
      </c>
      <c r="AS156" s="724"/>
      <c r="AT156" s="680"/>
      <c r="AU156" s="680"/>
      <c r="AV156" s="946"/>
      <c r="AW156" s="257">
        <v>1</v>
      </c>
      <c r="AX156" s="258" t="s">
        <v>1323</v>
      </c>
      <c r="AY156" s="258" t="s">
        <v>1324</v>
      </c>
      <c r="AZ156" s="174">
        <f t="shared" si="21"/>
        <v>1</v>
      </c>
      <c r="BA156" s="167" t="str">
        <f t="shared" si="23"/>
        <v>Satisfactorio</v>
      </c>
      <c r="BB156" s="175">
        <f>+IFERROR(SUM($AJ156,$AW156,#REF!,$BS156,$CF156,$CS156),0)</f>
        <v>0</v>
      </c>
      <c r="BC156" s="257" t="s">
        <v>101</v>
      </c>
      <c r="BD156" s="408">
        <v>31173000</v>
      </c>
      <c r="BE156" s="488">
        <v>15586500</v>
      </c>
      <c r="BF156" s="691"/>
      <c r="BG156" s="667"/>
      <c r="BH156" s="806"/>
      <c r="BJ156" s="977" t="s">
        <v>242</v>
      </c>
      <c r="BK156" s="977" t="s">
        <v>1325</v>
      </c>
    </row>
    <row r="157" spans="1:63" ht="106.5" customHeight="1" x14ac:dyDescent="0.25">
      <c r="A157" s="58"/>
      <c r="B157" s="58" t="s">
        <v>1308</v>
      </c>
      <c r="C157" s="59" t="s">
        <v>1309</v>
      </c>
      <c r="D157" s="59" t="s">
        <v>1310</v>
      </c>
      <c r="E157" s="72" t="s">
        <v>1326</v>
      </c>
      <c r="F157" s="59" t="s">
        <v>197</v>
      </c>
      <c r="G157" s="82">
        <v>2</v>
      </c>
      <c r="H157" s="60" t="s">
        <v>1327</v>
      </c>
      <c r="I157" s="60" t="s">
        <v>172</v>
      </c>
      <c r="J157" s="60" t="s">
        <v>1328</v>
      </c>
      <c r="K157" s="60" t="s">
        <v>529</v>
      </c>
      <c r="L157" s="60" t="s">
        <v>1329</v>
      </c>
      <c r="M157" s="59" t="s">
        <v>94</v>
      </c>
      <c r="N157" s="399">
        <v>44958</v>
      </c>
      <c r="O157" s="400">
        <v>45289</v>
      </c>
      <c r="P157" s="401" t="s">
        <v>113</v>
      </c>
      <c r="Q157" s="413"/>
      <c r="R157" s="414"/>
      <c r="S157" s="413"/>
      <c r="T157" s="414"/>
      <c r="U157" s="413"/>
      <c r="V157" s="414"/>
      <c r="W157" s="413"/>
      <c r="X157" s="414"/>
      <c r="Y157" s="413"/>
      <c r="Z157" s="414"/>
      <c r="AA157" s="413"/>
      <c r="AB157" s="404">
        <v>2</v>
      </c>
      <c r="AC157" s="114" t="s">
        <v>96</v>
      </c>
      <c r="AD157" s="61" t="s">
        <v>97</v>
      </c>
      <c r="AE157" s="62" t="s">
        <v>98</v>
      </c>
      <c r="AF157" s="509" t="s">
        <v>102</v>
      </c>
      <c r="AG157" s="62" t="s">
        <v>102</v>
      </c>
      <c r="AH157" s="309" t="s">
        <v>1330</v>
      </c>
      <c r="AI157" s="797"/>
      <c r="AJ157" s="257">
        <v>0</v>
      </c>
      <c r="AK157" s="199" t="s">
        <v>101</v>
      </c>
      <c r="AL157" s="199" t="s">
        <v>101</v>
      </c>
      <c r="AM157" s="228" t="str">
        <f t="shared" si="19"/>
        <v>No reporta avance para el período</v>
      </c>
      <c r="AN157" s="229" t="str">
        <f t="shared" si="22"/>
        <v>No Aplica</v>
      </c>
      <c r="AO157" s="282">
        <f t="shared" si="24"/>
        <v>0</v>
      </c>
      <c r="AP157" s="230"/>
      <c r="AQ157" s="231">
        <v>0</v>
      </c>
      <c r="AR157" s="237">
        <v>0</v>
      </c>
      <c r="AS157" s="724"/>
      <c r="AT157" s="680"/>
      <c r="AU157" s="680"/>
      <c r="AV157" s="946"/>
      <c r="AW157" s="257">
        <v>0</v>
      </c>
      <c r="AX157" s="257" t="s">
        <v>101</v>
      </c>
      <c r="AY157" s="257" t="s">
        <v>101</v>
      </c>
      <c r="AZ157" s="174" t="str">
        <f t="shared" si="21"/>
        <v>No reporta avance para el período</v>
      </c>
      <c r="BA157" s="167" t="str">
        <f t="shared" si="23"/>
        <v>No Aplica</v>
      </c>
      <c r="BB157" s="175">
        <f>+IFERROR(SUM($AJ157,$AW157,#REF!,$BS157,$CF157,$CS157),0)</f>
        <v>0</v>
      </c>
      <c r="BC157" s="257" t="s">
        <v>101</v>
      </c>
      <c r="BD157" s="489"/>
      <c r="BE157" s="490">
        <v>0</v>
      </c>
      <c r="BF157" s="691"/>
      <c r="BG157" s="667"/>
      <c r="BH157" s="806"/>
      <c r="BJ157" s="977" t="s">
        <v>126</v>
      </c>
      <c r="BK157" s="977" t="s">
        <v>127</v>
      </c>
    </row>
    <row r="158" spans="1:63" ht="92.25" customHeight="1" x14ac:dyDescent="0.25">
      <c r="A158" s="58"/>
      <c r="B158" s="58" t="s">
        <v>1308</v>
      </c>
      <c r="C158" s="59" t="s">
        <v>1309</v>
      </c>
      <c r="D158" s="59" t="s">
        <v>1310</v>
      </c>
      <c r="E158" s="72" t="s">
        <v>1331</v>
      </c>
      <c r="F158" s="59" t="s">
        <v>197</v>
      </c>
      <c r="G158" s="82">
        <v>1</v>
      </c>
      <c r="H158" s="60" t="s">
        <v>1332</v>
      </c>
      <c r="I158" s="60" t="s">
        <v>172</v>
      </c>
      <c r="J158" s="60" t="s">
        <v>1328</v>
      </c>
      <c r="K158" s="60" t="s">
        <v>529</v>
      </c>
      <c r="L158" s="60" t="s">
        <v>1333</v>
      </c>
      <c r="M158" s="59" t="s">
        <v>94</v>
      </c>
      <c r="N158" s="399">
        <v>44958</v>
      </c>
      <c r="O158" s="400">
        <v>45289</v>
      </c>
      <c r="P158" s="401" t="s">
        <v>113</v>
      </c>
      <c r="Q158" s="413"/>
      <c r="R158" s="414"/>
      <c r="S158" s="413"/>
      <c r="T158" s="414"/>
      <c r="U158" s="413"/>
      <c r="V158" s="414"/>
      <c r="W158" s="413"/>
      <c r="X158" s="414"/>
      <c r="Y158" s="413"/>
      <c r="Z158" s="414"/>
      <c r="AA158" s="413"/>
      <c r="AB158" s="404">
        <v>1</v>
      </c>
      <c r="AC158" s="114" t="s">
        <v>96</v>
      </c>
      <c r="AD158" s="61" t="s">
        <v>97</v>
      </c>
      <c r="AE158" s="62" t="s">
        <v>98</v>
      </c>
      <c r="AF158" s="509" t="s">
        <v>102</v>
      </c>
      <c r="AG158" s="62" t="s">
        <v>102</v>
      </c>
      <c r="AH158" s="310">
        <v>231657000</v>
      </c>
      <c r="AI158" s="798"/>
      <c r="AJ158" s="257">
        <v>0</v>
      </c>
      <c r="AK158" s="199" t="s">
        <v>101</v>
      </c>
      <c r="AL158" s="199" t="s">
        <v>101</v>
      </c>
      <c r="AM158" s="228" t="str">
        <f t="shared" si="19"/>
        <v>No reporta avance para el período</v>
      </c>
      <c r="AN158" s="229" t="str">
        <f t="shared" si="22"/>
        <v>No Aplica</v>
      </c>
      <c r="AO158" s="282">
        <f t="shared" si="24"/>
        <v>0</v>
      </c>
      <c r="AP158" s="230"/>
      <c r="AQ158" s="231">
        <v>0</v>
      </c>
      <c r="AR158" s="237">
        <v>0</v>
      </c>
      <c r="AS158" s="354"/>
      <c r="AT158" s="352"/>
      <c r="AU158" s="352"/>
      <c r="AV158" s="946"/>
      <c r="AW158" s="257">
        <v>0</v>
      </c>
      <c r="AX158" s="257" t="s">
        <v>101</v>
      </c>
      <c r="AY158" s="257" t="s">
        <v>101</v>
      </c>
      <c r="AZ158" s="174" t="str">
        <f t="shared" si="21"/>
        <v>No reporta avance para el período</v>
      </c>
      <c r="BA158" s="167" t="str">
        <f t="shared" si="23"/>
        <v>No Aplica</v>
      </c>
      <c r="BB158" s="175">
        <f>+IFERROR(SUM($AJ158,$AW158,#REF!,$BS158,$CF158,$CS158),0)</f>
        <v>0</v>
      </c>
      <c r="BC158" s="257" t="s">
        <v>101</v>
      </c>
      <c r="BD158" s="491"/>
      <c r="BE158" s="485">
        <v>0</v>
      </c>
      <c r="BF158" s="800"/>
      <c r="BG158" s="668"/>
      <c r="BH158" s="807"/>
      <c r="BJ158" s="977" t="s">
        <v>126</v>
      </c>
      <c r="BK158" s="977" t="s">
        <v>127</v>
      </c>
    </row>
    <row r="159" spans="1:63" ht="184.5" customHeight="1" x14ac:dyDescent="0.25">
      <c r="A159" s="540"/>
      <c r="B159" s="58" t="s">
        <v>1308</v>
      </c>
      <c r="C159" s="59" t="s">
        <v>1309</v>
      </c>
      <c r="D159" s="59" t="s">
        <v>1334</v>
      </c>
      <c r="E159" s="72" t="s">
        <v>1335</v>
      </c>
      <c r="F159" s="59" t="s">
        <v>208</v>
      </c>
      <c r="G159" s="82">
        <v>4</v>
      </c>
      <c r="H159" s="60" t="s">
        <v>1336</v>
      </c>
      <c r="I159" s="60" t="s">
        <v>172</v>
      </c>
      <c r="J159" s="60" t="s">
        <v>1337</v>
      </c>
      <c r="K159" s="60" t="s">
        <v>529</v>
      </c>
      <c r="L159" s="62" t="s">
        <v>1338</v>
      </c>
      <c r="M159" s="59" t="s">
        <v>94</v>
      </c>
      <c r="N159" s="399">
        <v>44958</v>
      </c>
      <c r="O159" s="400">
        <v>45289</v>
      </c>
      <c r="P159" s="401" t="s">
        <v>407</v>
      </c>
      <c r="Q159" s="413"/>
      <c r="R159" s="414"/>
      <c r="S159" s="413"/>
      <c r="T159" s="414"/>
      <c r="U159" s="413"/>
      <c r="V159" s="403">
        <v>2</v>
      </c>
      <c r="W159" s="413"/>
      <c r="X159" s="414"/>
      <c r="Y159" s="413"/>
      <c r="Z159" s="414"/>
      <c r="AA159" s="413"/>
      <c r="AB159" s="404">
        <v>2</v>
      </c>
      <c r="AC159" s="114" t="s">
        <v>1339</v>
      </c>
      <c r="AD159" s="61" t="s">
        <v>97</v>
      </c>
      <c r="AE159" s="62" t="s">
        <v>156</v>
      </c>
      <c r="AF159" s="509" t="s">
        <v>102</v>
      </c>
      <c r="AG159" s="62" t="s">
        <v>102</v>
      </c>
      <c r="AH159" s="311" t="s">
        <v>1340</v>
      </c>
      <c r="AI159" s="796">
        <v>1274682000</v>
      </c>
      <c r="AJ159" s="257">
        <v>0</v>
      </c>
      <c r="AK159" s="199" t="s">
        <v>101</v>
      </c>
      <c r="AL159" s="199" t="s">
        <v>101</v>
      </c>
      <c r="AM159" s="228" t="str">
        <f t="shared" si="19"/>
        <v>No reporta avance para el período</v>
      </c>
      <c r="AN159" s="229" t="str">
        <f t="shared" si="22"/>
        <v>No Aplica</v>
      </c>
      <c r="AO159" s="282">
        <f t="shared" si="24"/>
        <v>2</v>
      </c>
      <c r="AP159" s="230"/>
      <c r="AQ159" s="231">
        <v>0</v>
      </c>
      <c r="AR159" s="231">
        <v>0</v>
      </c>
      <c r="AS159" s="801">
        <v>1274682000</v>
      </c>
      <c r="AT159" s="801">
        <v>1170583000</v>
      </c>
      <c r="AU159" s="680">
        <v>169465000</v>
      </c>
      <c r="AV159" s="946"/>
      <c r="AW159" s="257">
        <v>2</v>
      </c>
      <c r="AX159" s="258" t="s">
        <v>1341</v>
      </c>
      <c r="AY159" s="258" t="s">
        <v>1342</v>
      </c>
      <c r="AZ159" s="174">
        <f>IFERROR(AW159/V159,"No reporta avance para el período")</f>
        <v>1</v>
      </c>
      <c r="BA159" s="167" t="str">
        <f t="shared" si="23"/>
        <v>Satisfactorio</v>
      </c>
      <c r="BB159" s="516">
        <f>+IFERROR(SUM($AJ159,$AW159,#REF!,$BS159,$CF159,$CS159),0)</f>
        <v>0</v>
      </c>
      <c r="BC159" s="257" t="s">
        <v>101</v>
      </c>
      <c r="BD159" s="398">
        <v>59800000</v>
      </c>
      <c r="BE159" s="408">
        <v>29900000</v>
      </c>
      <c r="BF159" s="799">
        <v>1313348667</v>
      </c>
      <c r="BG159" s="690">
        <v>1179642173</v>
      </c>
      <c r="BH159" s="666">
        <v>545803673</v>
      </c>
      <c r="BJ159" s="977" t="s">
        <v>242</v>
      </c>
      <c r="BK159" s="977" t="s">
        <v>1343</v>
      </c>
    </row>
    <row r="160" spans="1:63" ht="84" customHeight="1" x14ac:dyDescent="0.25">
      <c r="A160" s="58"/>
      <c r="B160" s="58" t="s">
        <v>1308</v>
      </c>
      <c r="C160" s="59" t="s">
        <v>1309</v>
      </c>
      <c r="D160" s="59" t="s">
        <v>1334</v>
      </c>
      <c r="E160" s="72" t="s">
        <v>1344</v>
      </c>
      <c r="F160" s="59" t="s">
        <v>1345</v>
      </c>
      <c r="G160" s="82">
        <v>2</v>
      </c>
      <c r="H160" s="60" t="s">
        <v>1346</v>
      </c>
      <c r="I160" s="60" t="s">
        <v>172</v>
      </c>
      <c r="J160" s="60" t="s">
        <v>1347</v>
      </c>
      <c r="K160" s="60" t="s">
        <v>529</v>
      </c>
      <c r="L160" s="67" t="s">
        <v>1348</v>
      </c>
      <c r="M160" s="59" t="s">
        <v>94</v>
      </c>
      <c r="N160" s="399">
        <v>44958</v>
      </c>
      <c r="O160" s="400">
        <v>45289</v>
      </c>
      <c r="P160" s="401" t="s">
        <v>113</v>
      </c>
      <c r="Q160" s="413"/>
      <c r="R160" s="414"/>
      <c r="S160" s="413"/>
      <c r="T160" s="414"/>
      <c r="U160" s="413"/>
      <c r="V160" s="414"/>
      <c r="W160" s="413"/>
      <c r="X160" s="414"/>
      <c r="Y160" s="413"/>
      <c r="Z160" s="414"/>
      <c r="AA160" s="413"/>
      <c r="AB160" s="404">
        <v>2</v>
      </c>
      <c r="AC160" s="114" t="s">
        <v>1339</v>
      </c>
      <c r="AD160" s="61" t="s">
        <v>97</v>
      </c>
      <c r="AE160" s="62" t="s">
        <v>98</v>
      </c>
      <c r="AF160" s="509" t="s">
        <v>102</v>
      </c>
      <c r="AG160" s="62" t="s">
        <v>102</v>
      </c>
      <c r="AH160" s="312">
        <v>59800000</v>
      </c>
      <c r="AI160" s="797"/>
      <c r="AJ160" s="257">
        <v>0</v>
      </c>
      <c r="AK160" s="199" t="s">
        <v>101</v>
      </c>
      <c r="AL160" s="199" t="s">
        <v>101</v>
      </c>
      <c r="AM160" s="228" t="str">
        <f t="shared" si="19"/>
        <v>No reporta avance para el período</v>
      </c>
      <c r="AN160" s="229" t="str">
        <f t="shared" si="22"/>
        <v>No Aplica</v>
      </c>
      <c r="AO160" s="282">
        <f t="shared" si="24"/>
        <v>0</v>
      </c>
      <c r="AP160" s="230"/>
      <c r="AQ160" s="231">
        <v>0</v>
      </c>
      <c r="AR160" s="231">
        <v>0</v>
      </c>
      <c r="AS160" s="801"/>
      <c r="AT160" s="801"/>
      <c r="AU160" s="680"/>
      <c r="AV160" s="946"/>
      <c r="AW160" s="257">
        <v>0</v>
      </c>
      <c r="AX160" s="257" t="s">
        <v>101</v>
      </c>
      <c r="AY160" s="257" t="s">
        <v>101</v>
      </c>
      <c r="AZ160" s="174" t="str">
        <f t="shared" si="21"/>
        <v>No reporta avance para el período</v>
      </c>
      <c r="BA160" s="167" t="str">
        <f t="shared" si="23"/>
        <v>No Aplica</v>
      </c>
      <c r="BB160" s="175">
        <f>+IFERROR(SUM($AJ160,$AW160,#REF!,$BS160,$CF160,$CS160),0)</f>
        <v>0</v>
      </c>
      <c r="BC160" s="257" t="s">
        <v>101</v>
      </c>
      <c r="BD160" s="447">
        <v>0</v>
      </c>
      <c r="BE160" s="485">
        <v>0</v>
      </c>
      <c r="BF160" s="691"/>
      <c r="BG160" s="691"/>
      <c r="BH160" s="667"/>
      <c r="BJ160" s="977" t="s">
        <v>126</v>
      </c>
      <c r="BK160" s="977" t="s">
        <v>127</v>
      </c>
    </row>
    <row r="161" spans="1:63" ht="51" customHeight="1" x14ac:dyDescent="0.25">
      <c r="A161" s="58"/>
      <c r="B161" s="58" t="s">
        <v>1308</v>
      </c>
      <c r="C161" s="59" t="s">
        <v>1309</v>
      </c>
      <c r="D161" s="59" t="s">
        <v>1334</v>
      </c>
      <c r="E161" s="72" t="s">
        <v>1349</v>
      </c>
      <c r="F161" s="59" t="s">
        <v>197</v>
      </c>
      <c r="G161" s="82">
        <v>1</v>
      </c>
      <c r="H161" s="62" t="s">
        <v>1350</v>
      </c>
      <c r="I161" s="60" t="s">
        <v>172</v>
      </c>
      <c r="J161" s="62" t="s">
        <v>1351</v>
      </c>
      <c r="K161" s="60" t="s">
        <v>529</v>
      </c>
      <c r="L161" s="62" t="s">
        <v>1352</v>
      </c>
      <c r="M161" s="59" t="s">
        <v>94</v>
      </c>
      <c r="N161" s="399">
        <v>44958</v>
      </c>
      <c r="O161" s="400">
        <v>45289</v>
      </c>
      <c r="P161" s="401" t="s">
        <v>113</v>
      </c>
      <c r="Q161" s="413"/>
      <c r="R161" s="414"/>
      <c r="S161" s="413"/>
      <c r="T161" s="414"/>
      <c r="U161" s="413"/>
      <c r="V161" s="414"/>
      <c r="W161" s="413"/>
      <c r="X161" s="414"/>
      <c r="Y161" s="413"/>
      <c r="Z161" s="414"/>
      <c r="AA161" s="413"/>
      <c r="AB161" s="404">
        <v>1</v>
      </c>
      <c r="AC161" s="114" t="s">
        <v>96</v>
      </c>
      <c r="AD161" s="61" t="s">
        <v>97</v>
      </c>
      <c r="AE161" s="62" t="s">
        <v>98</v>
      </c>
      <c r="AF161" s="509" t="s">
        <v>102</v>
      </c>
      <c r="AG161" s="62" t="s">
        <v>102</v>
      </c>
      <c r="AH161" s="313">
        <v>220000000</v>
      </c>
      <c r="AI161" s="797"/>
      <c r="AJ161" s="257">
        <v>0</v>
      </c>
      <c r="AK161" s="199" t="s">
        <v>101</v>
      </c>
      <c r="AL161" s="199" t="s">
        <v>101</v>
      </c>
      <c r="AM161" s="228" t="str">
        <f t="shared" si="19"/>
        <v>No reporta avance para el período</v>
      </c>
      <c r="AN161" s="229" t="str">
        <f t="shared" si="22"/>
        <v>No Aplica</v>
      </c>
      <c r="AO161" s="282">
        <f t="shared" si="24"/>
        <v>0</v>
      </c>
      <c r="AP161" s="230"/>
      <c r="AQ161" s="231">
        <v>0</v>
      </c>
      <c r="AR161" s="231">
        <v>0</v>
      </c>
      <c r="AS161" s="801"/>
      <c r="AT161" s="801"/>
      <c r="AU161" s="680"/>
      <c r="AV161" s="946"/>
      <c r="AW161" s="257">
        <v>0</v>
      </c>
      <c r="AX161" s="257" t="s">
        <v>101</v>
      </c>
      <c r="AY161" s="257" t="s">
        <v>101</v>
      </c>
      <c r="AZ161" s="174" t="str">
        <f t="shared" si="21"/>
        <v>No reporta avance para el período</v>
      </c>
      <c r="BA161" s="167" t="str">
        <f t="shared" si="23"/>
        <v>No Aplica</v>
      </c>
      <c r="BB161" s="175">
        <f>+IFERROR(SUM($AJ161,$AW161,#REF!,$BS161,$CF161,$CS161),0)</f>
        <v>0</v>
      </c>
      <c r="BC161" s="257" t="s">
        <v>101</v>
      </c>
      <c r="BD161" s="447">
        <v>0</v>
      </c>
      <c r="BE161" s="485">
        <v>0</v>
      </c>
      <c r="BF161" s="691"/>
      <c r="BG161" s="691"/>
      <c r="BH161" s="667"/>
      <c r="BJ161" s="977" t="s">
        <v>126</v>
      </c>
      <c r="BK161" s="977" t="s">
        <v>127</v>
      </c>
    </row>
    <row r="162" spans="1:63" ht="114.75" customHeight="1" x14ac:dyDescent="0.25">
      <c r="A162" s="540"/>
      <c r="B162" s="58" t="s">
        <v>1308</v>
      </c>
      <c r="C162" s="59" t="s">
        <v>1309</v>
      </c>
      <c r="D162" s="59" t="s">
        <v>1334</v>
      </c>
      <c r="E162" s="72" t="s">
        <v>1353</v>
      </c>
      <c r="F162" s="59" t="s">
        <v>197</v>
      </c>
      <c r="G162" s="78">
        <v>1</v>
      </c>
      <c r="H162" s="60" t="s">
        <v>1354</v>
      </c>
      <c r="I162" s="60" t="s">
        <v>172</v>
      </c>
      <c r="J162" s="67" t="s">
        <v>1355</v>
      </c>
      <c r="K162" s="60" t="s">
        <v>111</v>
      </c>
      <c r="L162" s="67" t="s">
        <v>1356</v>
      </c>
      <c r="M162" s="59" t="s">
        <v>94</v>
      </c>
      <c r="N162" s="399">
        <v>44958</v>
      </c>
      <c r="O162" s="400">
        <v>45289</v>
      </c>
      <c r="P162" s="401" t="s">
        <v>137</v>
      </c>
      <c r="Q162" s="413"/>
      <c r="R162" s="414"/>
      <c r="S162" s="413">
        <v>0.1</v>
      </c>
      <c r="T162" s="414"/>
      <c r="U162" s="413"/>
      <c r="V162" s="414">
        <v>0.4</v>
      </c>
      <c r="W162" s="413"/>
      <c r="X162" s="414"/>
      <c r="Y162" s="413">
        <v>0.7</v>
      </c>
      <c r="Z162" s="414"/>
      <c r="AA162" s="413"/>
      <c r="AB162" s="415">
        <v>1</v>
      </c>
      <c r="AC162" s="114" t="s">
        <v>96</v>
      </c>
      <c r="AD162" s="61" t="s">
        <v>97</v>
      </c>
      <c r="AE162" s="62" t="s">
        <v>98</v>
      </c>
      <c r="AF162" s="509" t="s">
        <v>102</v>
      </c>
      <c r="AG162" s="62" t="s">
        <v>102</v>
      </c>
      <c r="AH162" s="312">
        <v>59800000</v>
      </c>
      <c r="AI162" s="797"/>
      <c r="AJ162" s="281">
        <f>10%/100%</f>
        <v>0.1</v>
      </c>
      <c r="AK162" s="292" t="s">
        <v>1357</v>
      </c>
      <c r="AL162" s="292" t="s">
        <v>1358</v>
      </c>
      <c r="AM162" s="271">
        <f t="shared" si="19"/>
        <v>1</v>
      </c>
      <c r="AN162" s="229" t="str">
        <f t="shared" si="22"/>
        <v>Satisfactorio</v>
      </c>
      <c r="AO162" s="273">
        <f t="shared" si="24"/>
        <v>0.5</v>
      </c>
      <c r="AP162" s="230"/>
      <c r="AQ162" s="286">
        <v>59800000</v>
      </c>
      <c r="AR162" s="286">
        <v>14950000</v>
      </c>
      <c r="AS162" s="801"/>
      <c r="AT162" s="801"/>
      <c r="AU162" s="680"/>
      <c r="AV162" s="946"/>
      <c r="AW162" s="281">
        <v>0.4</v>
      </c>
      <c r="AX162" s="260" t="s">
        <v>1357</v>
      </c>
      <c r="AY162" s="253" t="s">
        <v>1359</v>
      </c>
      <c r="AZ162" s="174">
        <f>IFERROR(AW162/V162,"No reporta avance para el período")</f>
        <v>1</v>
      </c>
      <c r="BA162" s="167" t="str">
        <f t="shared" si="23"/>
        <v>Satisfactorio</v>
      </c>
      <c r="BB162" s="176">
        <f>+IFERROR(SUM($AJ162,$AW162,#REF!,$BS162,$CF162,$CS162),0)</f>
        <v>0</v>
      </c>
      <c r="BC162" s="257" t="s">
        <v>101</v>
      </c>
      <c r="BD162" s="398">
        <v>59800000</v>
      </c>
      <c r="BE162" s="408">
        <v>29900000</v>
      </c>
      <c r="BF162" s="691"/>
      <c r="BG162" s="691"/>
      <c r="BH162" s="667"/>
      <c r="BJ162" s="977" t="s">
        <v>242</v>
      </c>
      <c r="BK162" s="977" t="s">
        <v>1360</v>
      </c>
    </row>
    <row r="163" spans="1:63" ht="65.25" customHeight="1" x14ac:dyDescent="0.25">
      <c r="A163" s="58"/>
      <c r="B163" s="58" t="s">
        <v>1308</v>
      </c>
      <c r="C163" s="59" t="s">
        <v>1309</v>
      </c>
      <c r="D163" s="59" t="s">
        <v>1334</v>
      </c>
      <c r="E163" s="72" t="s">
        <v>1361</v>
      </c>
      <c r="F163" s="59" t="s">
        <v>197</v>
      </c>
      <c r="G163" s="82">
        <v>1</v>
      </c>
      <c r="H163" s="60" t="s">
        <v>1362</v>
      </c>
      <c r="I163" s="60" t="s">
        <v>172</v>
      </c>
      <c r="J163" s="60" t="s">
        <v>1363</v>
      </c>
      <c r="K163" s="60" t="s">
        <v>529</v>
      </c>
      <c r="L163" s="60" t="s">
        <v>1364</v>
      </c>
      <c r="M163" s="59" t="s">
        <v>94</v>
      </c>
      <c r="N163" s="399">
        <v>44958</v>
      </c>
      <c r="O163" s="400">
        <v>45289</v>
      </c>
      <c r="P163" s="401" t="s">
        <v>113</v>
      </c>
      <c r="Q163" s="413"/>
      <c r="R163" s="414"/>
      <c r="S163" s="413"/>
      <c r="T163" s="414"/>
      <c r="U163" s="413"/>
      <c r="V163" s="414"/>
      <c r="W163" s="413"/>
      <c r="X163" s="414"/>
      <c r="Y163" s="413"/>
      <c r="Z163" s="414"/>
      <c r="AA163" s="413"/>
      <c r="AB163" s="415">
        <v>1</v>
      </c>
      <c r="AC163" s="114" t="s">
        <v>1339</v>
      </c>
      <c r="AD163" s="61" t="s">
        <v>97</v>
      </c>
      <c r="AE163" s="62" t="s">
        <v>156</v>
      </c>
      <c r="AF163" s="509" t="s">
        <v>1365</v>
      </c>
      <c r="AG163" s="62" t="s">
        <v>1366</v>
      </c>
      <c r="AH163" s="357">
        <v>60456000</v>
      </c>
      <c r="AI163" s="798"/>
      <c r="AJ163" s="257">
        <v>0</v>
      </c>
      <c r="AK163" s="199" t="s">
        <v>101</v>
      </c>
      <c r="AL163" s="199" t="s">
        <v>101</v>
      </c>
      <c r="AM163" s="228" t="str">
        <f t="shared" si="19"/>
        <v>No reporta avance para el período</v>
      </c>
      <c r="AN163" s="229" t="str">
        <f t="shared" si="22"/>
        <v>No Aplica</v>
      </c>
      <c r="AO163" s="282">
        <f t="shared" si="24"/>
        <v>0</v>
      </c>
      <c r="AP163" s="230"/>
      <c r="AQ163" s="231">
        <v>0</v>
      </c>
      <c r="AR163" s="231">
        <v>0</v>
      </c>
      <c r="AS163" s="802"/>
      <c r="AT163" s="802"/>
      <c r="AU163" s="681"/>
      <c r="AV163" s="946"/>
      <c r="AW163" s="257">
        <v>0</v>
      </c>
      <c r="AX163" s="257" t="s">
        <v>101</v>
      </c>
      <c r="AY163" s="257" t="s">
        <v>101</v>
      </c>
      <c r="AZ163" s="174" t="str">
        <f t="shared" si="21"/>
        <v>No reporta avance para el período</v>
      </c>
      <c r="BA163" s="167" t="str">
        <f t="shared" si="23"/>
        <v>No Aplica</v>
      </c>
      <c r="BB163" s="175">
        <f>+IFERROR(SUM($AJ163,$AW163,#REF!,$BS163,$CF163,$CS163),0)</f>
        <v>0</v>
      </c>
      <c r="BC163" s="257" t="s">
        <v>101</v>
      </c>
      <c r="BD163" s="304">
        <v>0</v>
      </c>
      <c r="BE163" s="485">
        <v>0</v>
      </c>
      <c r="BF163" s="692"/>
      <c r="BG163" s="692"/>
      <c r="BH163" s="668"/>
      <c r="BJ163" s="977" t="s">
        <v>126</v>
      </c>
      <c r="BK163" s="977" t="s">
        <v>127</v>
      </c>
    </row>
    <row r="164" spans="1:63" ht="51" customHeight="1" x14ac:dyDescent="0.25">
      <c r="A164" s="540"/>
      <c r="B164" s="51" t="s">
        <v>1367</v>
      </c>
      <c r="C164" s="29" t="s">
        <v>85</v>
      </c>
      <c r="D164" s="29" t="s">
        <v>1368</v>
      </c>
      <c r="E164" s="551" t="s">
        <v>1369</v>
      </c>
      <c r="F164" s="29" t="s">
        <v>88</v>
      </c>
      <c r="G164" s="551">
        <v>11</v>
      </c>
      <c r="H164" s="29" t="s">
        <v>1370</v>
      </c>
      <c r="I164" s="29" t="s">
        <v>90</v>
      </c>
      <c r="J164" s="593" t="s">
        <v>1371</v>
      </c>
      <c r="K164" s="594" t="s">
        <v>529</v>
      </c>
      <c r="L164" s="29" t="s">
        <v>1372</v>
      </c>
      <c r="M164" s="29" t="s">
        <v>94</v>
      </c>
      <c r="N164" s="595">
        <v>44928</v>
      </c>
      <c r="O164" s="151">
        <v>45289</v>
      </c>
      <c r="P164" s="596" t="s">
        <v>297</v>
      </c>
      <c r="Q164" s="559">
        <v>1</v>
      </c>
      <c r="R164" s="104">
        <v>1</v>
      </c>
      <c r="S164" s="551">
        <v>1</v>
      </c>
      <c r="T164" s="104">
        <v>1</v>
      </c>
      <c r="U164" s="551">
        <v>1</v>
      </c>
      <c r="V164" s="104">
        <v>1</v>
      </c>
      <c r="W164" s="551">
        <v>1</v>
      </c>
      <c r="X164" s="104">
        <v>1</v>
      </c>
      <c r="Y164" s="551">
        <v>1</v>
      </c>
      <c r="Z164" s="104">
        <v>1</v>
      </c>
      <c r="AA164" s="551">
        <v>1</v>
      </c>
      <c r="AB164" s="122" t="s">
        <v>201</v>
      </c>
      <c r="AC164" s="29" t="s">
        <v>770</v>
      </c>
      <c r="AD164" s="29" t="s">
        <v>748</v>
      </c>
      <c r="AE164" s="29" t="s">
        <v>749</v>
      </c>
      <c r="AF164" s="597" t="s">
        <v>102</v>
      </c>
      <c r="AG164" s="598" t="s">
        <v>102</v>
      </c>
      <c r="AH164" s="314">
        <v>0</v>
      </c>
      <c r="AI164" s="786">
        <v>3349609760</v>
      </c>
      <c r="AJ164" s="183">
        <v>1</v>
      </c>
      <c r="AK164" s="181" t="s">
        <v>1373</v>
      </c>
      <c r="AL164" s="181" t="s">
        <v>1374</v>
      </c>
      <c r="AM164" s="271">
        <f t="shared" si="19"/>
        <v>1</v>
      </c>
      <c r="AN164" s="229" t="str">
        <f t="shared" si="22"/>
        <v>Satisfactorio</v>
      </c>
      <c r="AO164" s="599">
        <v>3</v>
      </c>
      <c r="AP164" s="230"/>
      <c r="AQ164" s="325">
        <v>0</v>
      </c>
      <c r="AR164" s="325">
        <v>0</v>
      </c>
      <c r="AS164" s="789">
        <v>3349609760</v>
      </c>
      <c r="AT164" s="669">
        <v>2810944305</v>
      </c>
      <c r="AU164" s="669">
        <v>543689381</v>
      </c>
      <c r="AV164" s="946"/>
      <c r="AW164" s="183">
        <v>1</v>
      </c>
      <c r="AX164" s="181" t="s">
        <v>1375</v>
      </c>
      <c r="AY164" s="181" t="s">
        <v>1376</v>
      </c>
      <c r="AZ164" s="174">
        <f t="shared" si="21"/>
        <v>1</v>
      </c>
      <c r="BA164" s="167" t="str">
        <f t="shared" si="23"/>
        <v>Satisfactorio</v>
      </c>
      <c r="BB164" s="599">
        <v>6</v>
      </c>
      <c r="BC164" s="257" t="s">
        <v>101</v>
      </c>
      <c r="BD164" s="398">
        <v>0</v>
      </c>
      <c r="BE164" s="398">
        <v>0</v>
      </c>
      <c r="BF164" s="669">
        <v>3060862424</v>
      </c>
      <c r="BG164" s="669">
        <v>2858664757</v>
      </c>
      <c r="BH164" s="669">
        <v>1365750039</v>
      </c>
      <c r="BI164" s="671"/>
      <c r="BJ164" s="977" t="s">
        <v>754</v>
      </c>
      <c r="BK164" s="978" t="s">
        <v>1377</v>
      </c>
    </row>
    <row r="165" spans="1:63" ht="84" customHeight="1" x14ac:dyDescent="0.25">
      <c r="A165" s="540"/>
      <c r="B165" s="600" t="s">
        <v>1367</v>
      </c>
      <c r="C165" s="30" t="s">
        <v>85</v>
      </c>
      <c r="D165" s="30" t="s">
        <v>1368</v>
      </c>
      <c r="E165" s="564" t="s">
        <v>1378</v>
      </c>
      <c r="F165" s="30" t="s">
        <v>88</v>
      </c>
      <c r="G165" s="564">
        <v>9</v>
      </c>
      <c r="H165" s="30" t="s">
        <v>1379</v>
      </c>
      <c r="I165" s="30" t="s">
        <v>90</v>
      </c>
      <c r="J165" s="30" t="s">
        <v>1380</v>
      </c>
      <c r="K165" s="601" t="s">
        <v>529</v>
      </c>
      <c r="L165" s="602" t="s">
        <v>1381</v>
      </c>
      <c r="M165" s="30" t="s">
        <v>94</v>
      </c>
      <c r="N165" s="152">
        <v>44928</v>
      </c>
      <c r="O165" s="113">
        <v>45199</v>
      </c>
      <c r="P165" s="603" t="s">
        <v>297</v>
      </c>
      <c r="Q165" s="571">
        <v>1</v>
      </c>
      <c r="R165" s="52">
        <v>1</v>
      </c>
      <c r="S165" s="564">
        <v>1</v>
      </c>
      <c r="T165" s="52">
        <v>1</v>
      </c>
      <c r="U165" s="564">
        <v>1</v>
      </c>
      <c r="V165" s="52">
        <v>1</v>
      </c>
      <c r="W165" s="564">
        <v>1</v>
      </c>
      <c r="X165" s="52">
        <v>1</v>
      </c>
      <c r="Y165" s="564">
        <v>1</v>
      </c>
      <c r="Z165" s="52" t="s">
        <v>201</v>
      </c>
      <c r="AA165" s="564" t="s">
        <v>201</v>
      </c>
      <c r="AB165" s="121" t="s">
        <v>201</v>
      </c>
      <c r="AC165" s="30" t="s">
        <v>770</v>
      </c>
      <c r="AD165" s="30" t="s">
        <v>748</v>
      </c>
      <c r="AE165" s="30" t="s">
        <v>749</v>
      </c>
      <c r="AF165" s="604" t="s">
        <v>175</v>
      </c>
      <c r="AG165" s="605" t="s">
        <v>176</v>
      </c>
      <c r="AH165" s="314">
        <v>0</v>
      </c>
      <c r="AI165" s="787"/>
      <c r="AJ165" s="184">
        <v>1</v>
      </c>
      <c r="AK165" s="185" t="s">
        <v>1373</v>
      </c>
      <c r="AL165" s="185" t="s">
        <v>1382</v>
      </c>
      <c r="AM165" s="271">
        <f t="shared" si="19"/>
        <v>1</v>
      </c>
      <c r="AN165" s="229" t="str">
        <f t="shared" si="22"/>
        <v>Satisfactorio</v>
      </c>
      <c r="AO165" s="606">
        <v>3</v>
      </c>
      <c r="AP165" s="230"/>
      <c r="AQ165" s="325">
        <v>0</v>
      </c>
      <c r="AR165" s="325">
        <v>0</v>
      </c>
      <c r="AS165" s="791"/>
      <c r="AT165" s="670"/>
      <c r="AU165" s="670"/>
      <c r="AV165" s="946"/>
      <c r="AW165" s="184">
        <v>1</v>
      </c>
      <c r="AX165" s="607" t="s">
        <v>1383</v>
      </c>
      <c r="AY165" s="608" t="s">
        <v>1384</v>
      </c>
      <c r="AZ165" s="174">
        <f t="shared" si="21"/>
        <v>1</v>
      </c>
      <c r="BA165" s="167" t="str">
        <f t="shared" si="23"/>
        <v>Satisfactorio</v>
      </c>
      <c r="BB165" s="606">
        <v>6</v>
      </c>
      <c r="BC165" s="257" t="s">
        <v>101</v>
      </c>
      <c r="BD165" s="398">
        <v>0</v>
      </c>
      <c r="BE165" s="398">
        <v>0</v>
      </c>
      <c r="BF165" s="670"/>
      <c r="BG165" s="670"/>
      <c r="BH165" s="670"/>
      <c r="BI165" s="671"/>
      <c r="BJ165" s="977" t="s">
        <v>754</v>
      </c>
      <c r="BK165" s="983" t="s">
        <v>1385</v>
      </c>
    </row>
    <row r="166" spans="1:63" ht="51" customHeight="1" x14ac:dyDescent="0.25">
      <c r="A166" s="5"/>
      <c r="B166" s="600" t="s">
        <v>1367</v>
      </c>
      <c r="C166" s="30" t="s">
        <v>85</v>
      </c>
      <c r="D166" s="30" t="s">
        <v>1386</v>
      </c>
      <c r="E166" s="564" t="s">
        <v>1387</v>
      </c>
      <c r="F166" s="30" t="s">
        <v>170</v>
      </c>
      <c r="G166" s="573">
        <v>1</v>
      </c>
      <c r="H166" s="30" t="s">
        <v>1388</v>
      </c>
      <c r="I166" s="30" t="s">
        <v>90</v>
      </c>
      <c r="J166" s="30" t="s">
        <v>1389</v>
      </c>
      <c r="K166" s="29" t="s">
        <v>111</v>
      </c>
      <c r="L166" s="30" t="s">
        <v>1390</v>
      </c>
      <c r="M166" s="30" t="s">
        <v>94</v>
      </c>
      <c r="N166" s="152">
        <v>45122</v>
      </c>
      <c r="O166" s="113">
        <v>45260</v>
      </c>
      <c r="P166" s="603" t="s">
        <v>113</v>
      </c>
      <c r="Q166" s="571" t="s">
        <v>201</v>
      </c>
      <c r="R166" s="52" t="s">
        <v>201</v>
      </c>
      <c r="S166" s="564" t="s">
        <v>201</v>
      </c>
      <c r="T166" s="52" t="s">
        <v>201</v>
      </c>
      <c r="U166" s="564" t="s">
        <v>201</v>
      </c>
      <c r="V166" s="52" t="s">
        <v>201</v>
      </c>
      <c r="W166" s="564" t="s">
        <v>201</v>
      </c>
      <c r="X166" s="52" t="s">
        <v>201</v>
      </c>
      <c r="Y166" s="564" t="s">
        <v>201</v>
      </c>
      <c r="Z166" s="52" t="s">
        <v>201</v>
      </c>
      <c r="AA166" s="573">
        <v>1</v>
      </c>
      <c r="AB166" s="121" t="s">
        <v>201</v>
      </c>
      <c r="AC166" s="30" t="s">
        <v>770</v>
      </c>
      <c r="AD166" s="30" t="s">
        <v>748</v>
      </c>
      <c r="AE166" s="30" t="s">
        <v>749</v>
      </c>
      <c r="AF166" s="604" t="s">
        <v>102</v>
      </c>
      <c r="AG166" s="605" t="s">
        <v>102</v>
      </c>
      <c r="AH166" s="314">
        <v>0</v>
      </c>
      <c r="AI166" s="609">
        <v>365738922</v>
      </c>
      <c r="AJ166" s="184">
        <v>0</v>
      </c>
      <c r="AK166" s="199" t="s">
        <v>101</v>
      </c>
      <c r="AL166" s="199" t="s">
        <v>101</v>
      </c>
      <c r="AM166" s="228" t="str">
        <f t="shared" si="19"/>
        <v>No reporta avance para el período</v>
      </c>
      <c r="AN166" s="229" t="str">
        <f t="shared" si="22"/>
        <v>No Aplica</v>
      </c>
      <c r="AO166" s="610">
        <v>0</v>
      </c>
      <c r="AP166" s="230"/>
      <c r="AQ166" s="325">
        <v>0</v>
      </c>
      <c r="AR166" s="325">
        <v>0</v>
      </c>
      <c r="AS166" s="611">
        <v>365738922</v>
      </c>
      <c r="AT166" s="325">
        <v>87252060</v>
      </c>
      <c r="AU166" s="325">
        <v>10501216</v>
      </c>
      <c r="AV166" s="946"/>
      <c r="AW166" s="612">
        <v>0</v>
      </c>
      <c r="AX166" s="613" t="s">
        <v>101</v>
      </c>
      <c r="AY166" s="614" t="s">
        <v>101</v>
      </c>
      <c r="AZ166" s="174" t="str">
        <f t="shared" si="21"/>
        <v>No reporta avance para el período</v>
      </c>
      <c r="BA166" s="167" t="str">
        <f t="shared" si="23"/>
        <v>No Aplica</v>
      </c>
      <c r="BB166" s="606">
        <v>0</v>
      </c>
      <c r="BC166" s="257" t="s">
        <v>101</v>
      </c>
      <c r="BD166" s="398">
        <v>0</v>
      </c>
      <c r="BE166" s="398">
        <v>0</v>
      </c>
      <c r="BF166" s="407">
        <v>465788866</v>
      </c>
      <c r="BG166" s="407">
        <v>159594111</v>
      </c>
      <c r="BH166" s="407">
        <v>54874688</v>
      </c>
      <c r="BJ166" s="977" t="s">
        <v>126</v>
      </c>
      <c r="BK166" s="977" t="s">
        <v>595</v>
      </c>
    </row>
    <row r="167" spans="1:63" ht="77.25" customHeight="1" x14ac:dyDescent="0.25">
      <c r="A167" s="540"/>
      <c r="B167" s="600" t="s">
        <v>1367</v>
      </c>
      <c r="C167" s="30" t="s">
        <v>85</v>
      </c>
      <c r="D167" s="30" t="s">
        <v>1391</v>
      </c>
      <c r="E167" s="564" t="s">
        <v>1392</v>
      </c>
      <c r="F167" s="30" t="s">
        <v>208</v>
      </c>
      <c r="G167" s="564">
        <v>12</v>
      </c>
      <c r="H167" s="30" t="s">
        <v>1393</v>
      </c>
      <c r="I167" s="30" t="s">
        <v>172</v>
      </c>
      <c r="J167" s="30" t="s">
        <v>1394</v>
      </c>
      <c r="K167" s="30" t="s">
        <v>529</v>
      </c>
      <c r="L167" s="602" t="s">
        <v>1395</v>
      </c>
      <c r="M167" s="30" t="s">
        <v>94</v>
      </c>
      <c r="N167" s="152">
        <v>44928</v>
      </c>
      <c r="O167" s="113">
        <v>45289</v>
      </c>
      <c r="P167" s="603" t="s">
        <v>297</v>
      </c>
      <c r="Q167" s="571">
        <v>1</v>
      </c>
      <c r="R167" s="52">
        <v>1</v>
      </c>
      <c r="S167" s="564">
        <v>1</v>
      </c>
      <c r="T167" s="52">
        <v>1</v>
      </c>
      <c r="U167" s="564">
        <v>1</v>
      </c>
      <c r="V167" s="52">
        <v>1</v>
      </c>
      <c r="W167" s="564">
        <v>1</v>
      </c>
      <c r="X167" s="52">
        <v>1</v>
      </c>
      <c r="Y167" s="564">
        <v>1</v>
      </c>
      <c r="Z167" s="52">
        <v>1</v>
      </c>
      <c r="AA167" s="564">
        <v>1</v>
      </c>
      <c r="AB167" s="121">
        <v>1</v>
      </c>
      <c r="AC167" s="30" t="s">
        <v>879</v>
      </c>
      <c r="AD167" s="30" t="s">
        <v>748</v>
      </c>
      <c r="AE167" s="30" t="s">
        <v>749</v>
      </c>
      <c r="AF167" s="604" t="s">
        <v>102</v>
      </c>
      <c r="AG167" s="605" t="s">
        <v>102</v>
      </c>
      <c r="AH167" s="314">
        <v>39360276</v>
      </c>
      <c r="AI167" s="786">
        <v>4692461877</v>
      </c>
      <c r="AJ167" s="184">
        <v>1</v>
      </c>
      <c r="AK167" s="185" t="s">
        <v>1396</v>
      </c>
      <c r="AL167" s="185" t="s">
        <v>1397</v>
      </c>
      <c r="AM167" s="271">
        <f t="shared" si="19"/>
        <v>1</v>
      </c>
      <c r="AN167" s="229" t="str">
        <f t="shared" si="22"/>
        <v>Satisfactorio</v>
      </c>
      <c r="AO167" s="606">
        <v>3</v>
      </c>
      <c r="AP167" s="230"/>
      <c r="AQ167" s="325">
        <v>39360276</v>
      </c>
      <c r="AR167" s="325">
        <v>3280023</v>
      </c>
      <c r="AS167" s="789">
        <v>4692461877</v>
      </c>
      <c r="AT167" s="669">
        <v>3474597842.6599998</v>
      </c>
      <c r="AU167" s="669">
        <v>814310242</v>
      </c>
      <c r="AV167" s="946"/>
      <c r="AW167" s="184">
        <v>1</v>
      </c>
      <c r="AX167" s="185" t="s">
        <v>1398</v>
      </c>
      <c r="AY167" s="339" t="s">
        <v>1399</v>
      </c>
      <c r="AZ167" s="174">
        <f t="shared" si="21"/>
        <v>1</v>
      </c>
      <c r="BA167" s="167" t="str">
        <f t="shared" si="23"/>
        <v>Satisfactorio</v>
      </c>
      <c r="BB167" s="606">
        <v>6</v>
      </c>
      <c r="BC167" s="257" t="s">
        <v>101</v>
      </c>
      <c r="BD167" s="398">
        <v>39360276</v>
      </c>
      <c r="BE167" s="398">
        <v>19680138</v>
      </c>
      <c r="BF167" s="669">
        <v>5124397514.6329498</v>
      </c>
      <c r="BG167" s="669">
        <v>3514263624.6599998</v>
      </c>
      <c r="BH167" s="682">
        <v>1969901555</v>
      </c>
      <c r="BI167" s="671"/>
      <c r="BJ167" s="977" t="s">
        <v>754</v>
      </c>
      <c r="BK167" s="978" t="s">
        <v>1400</v>
      </c>
    </row>
    <row r="168" spans="1:63" ht="68.25" customHeight="1" x14ac:dyDescent="0.25">
      <c r="A168" s="540"/>
      <c r="B168" s="600" t="s">
        <v>1367</v>
      </c>
      <c r="C168" s="30" t="s">
        <v>85</v>
      </c>
      <c r="D168" s="30" t="s">
        <v>1391</v>
      </c>
      <c r="E168" s="564" t="s">
        <v>1401</v>
      </c>
      <c r="F168" s="30" t="s">
        <v>208</v>
      </c>
      <c r="G168" s="573">
        <v>1</v>
      </c>
      <c r="H168" s="30" t="s">
        <v>1402</v>
      </c>
      <c r="I168" s="30" t="s">
        <v>172</v>
      </c>
      <c r="J168" s="30" t="s">
        <v>1403</v>
      </c>
      <c r="K168" s="29" t="s">
        <v>111</v>
      </c>
      <c r="L168" s="30" t="s">
        <v>1404</v>
      </c>
      <c r="M168" s="30" t="s">
        <v>94</v>
      </c>
      <c r="N168" s="152">
        <v>44928</v>
      </c>
      <c r="O168" s="113">
        <v>45289</v>
      </c>
      <c r="P168" s="603" t="s">
        <v>297</v>
      </c>
      <c r="Q168" s="615">
        <v>1</v>
      </c>
      <c r="R168" s="53">
        <v>1</v>
      </c>
      <c r="S168" s="573">
        <v>1</v>
      </c>
      <c r="T168" s="53">
        <v>1</v>
      </c>
      <c r="U168" s="573">
        <v>1</v>
      </c>
      <c r="V168" s="53">
        <v>1</v>
      </c>
      <c r="W168" s="573">
        <v>1</v>
      </c>
      <c r="X168" s="53">
        <v>1</v>
      </c>
      <c r="Y168" s="573">
        <v>1</v>
      </c>
      <c r="Z168" s="53">
        <v>1</v>
      </c>
      <c r="AA168" s="573">
        <v>1</v>
      </c>
      <c r="AB168" s="124">
        <v>1</v>
      </c>
      <c r="AC168" s="30" t="s">
        <v>879</v>
      </c>
      <c r="AD168" s="30" t="s">
        <v>748</v>
      </c>
      <c r="AE168" s="30" t="s">
        <v>749</v>
      </c>
      <c r="AF168" s="604" t="s">
        <v>102</v>
      </c>
      <c r="AG168" s="605" t="s">
        <v>102</v>
      </c>
      <c r="AH168" s="315">
        <v>156256188</v>
      </c>
      <c r="AI168" s="788"/>
      <c r="AJ168" s="332">
        <v>1</v>
      </c>
      <c r="AK168" s="185" t="s">
        <v>1396</v>
      </c>
      <c r="AL168" s="185" t="s">
        <v>1405</v>
      </c>
      <c r="AM168" s="271">
        <f t="shared" si="19"/>
        <v>1</v>
      </c>
      <c r="AN168" s="229" t="str">
        <f t="shared" si="22"/>
        <v>Satisfactorio</v>
      </c>
      <c r="AO168" s="616">
        <v>1</v>
      </c>
      <c r="AP168" s="230"/>
      <c r="AQ168" s="325">
        <v>156256188</v>
      </c>
      <c r="AR168" s="325">
        <v>13021349</v>
      </c>
      <c r="AS168" s="790"/>
      <c r="AT168" s="682"/>
      <c r="AU168" s="682"/>
      <c r="AV168" s="946"/>
      <c r="AW168" s="332">
        <v>1</v>
      </c>
      <c r="AX168" s="607" t="s">
        <v>1406</v>
      </c>
      <c r="AY168" s="608" t="s">
        <v>1407</v>
      </c>
      <c r="AZ168" s="174">
        <f t="shared" si="21"/>
        <v>1</v>
      </c>
      <c r="BA168" s="167" t="str">
        <f t="shared" si="23"/>
        <v>Satisfactorio</v>
      </c>
      <c r="BB168" s="616">
        <v>1</v>
      </c>
      <c r="BC168" s="257" t="s">
        <v>101</v>
      </c>
      <c r="BD168" s="398">
        <v>156256188</v>
      </c>
      <c r="BE168" s="398">
        <v>78128094</v>
      </c>
      <c r="BF168" s="682"/>
      <c r="BG168" s="682"/>
      <c r="BH168" s="682"/>
      <c r="BI168" s="671"/>
      <c r="BJ168" s="977" t="s">
        <v>754</v>
      </c>
      <c r="BK168" s="986" t="s">
        <v>1408</v>
      </c>
    </row>
    <row r="169" spans="1:63" ht="88.5" customHeight="1" x14ac:dyDescent="0.25">
      <c r="A169" s="5"/>
      <c r="B169" s="600" t="s">
        <v>1367</v>
      </c>
      <c r="C169" s="30" t="s">
        <v>85</v>
      </c>
      <c r="D169" s="30" t="s">
        <v>1391</v>
      </c>
      <c r="E169" s="564" t="s">
        <v>1409</v>
      </c>
      <c r="F169" s="30" t="s">
        <v>208</v>
      </c>
      <c r="G169" s="617">
        <v>3</v>
      </c>
      <c r="H169" s="30" t="s">
        <v>1410</v>
      </c>
      <c r="I169" s="602" t="s">
        <v>90</v>
      </c>
      <c r="J169" s="30" t="s">
        <v>1411</v>
      </c>
      <c r="K169" s="30" t="s">
        <v>529</v>
      </c>
      <c r="L169" s="602" t="s">
        <v>1412</v>
      </c>
      <c r="M169" s="30" t="s">
        <v>1096</v>
      </c>
      <c r="N169" s="152">
        <v>44936</v>
      </c>
      <c r="O169" s="113">
        <v>45289</v>
      </c>
      <c r="P169" s="603" t="s">
        <v>113</v>
      </c>
      <c r="Q169" s="571" t="s">
        <v>201</v>
      </c>
      <c r="R169" s="52" t="s">
        <v>201</v>
      </c>
      <c r="S169" s="571" t="s">
        <v>201</v>
      </c>
      <c r="T169" s="52" t="s">
        <v>201</v>
      </c>
      <c r="U169" s="571" t="s">
        <v>201</v>
      </c>
      <c r="V169" s="52" t="s">
        <v>201</v>
      </c>
      <c r="W169" s="571" t="s">
        <v>201</v>
      </c>
      <c r="X169" s="52" t="s">
        <v>201</v>
      </c>
      <c r="Y169" s="571" t="s">
        <v>201</v>
      </c>
      <c r="Z169" s="52" t="s">
        <v>201</v>
      </c>
      <c r="AA169" s="571" t="s">
        <v>201</v>
      </c>
      <c r="AB169" s="122">
        <v>3</v>
      </c>
      <c r="AC169" s="30" t="s">
        <v>879</v>
      </c>
      <c r="AD169" s="30" t="s">
        <v>748</v>
      </c>
      <c r="AE169" s="30" t="s">
        <v>749</v>
      </c>
      <c r="AF169" s="604" t="s">
        <v>102</v>
      </c>
      <c r="AG169" s="605" t="s">
        <v>102</v>
      </c>
      <c r="AH169" s="316">
        <v>46968640</v>
      </c>
      <c r="AI169" s="787"/>
      <c r="AJ169" s="184">
        <v>0</v>
      </c>
      <c r="AK169" s="613" t="s">
        <v>101</v>
      </c>
      <c r="AL169" s="614" t="s">
        <v>101</v>
      </c>
      <c r="AM169" s="228" t="str">
        <f t="shared" si="19"/>
        <v>No reporta avance para el período</v>
      </c>
      <c r="AN169" s="229" t="str">
        <f t="shared" si="22"/>
        <v>No Aplica</v>
      </c>
      <c r="AO169" s="618">
        <v>0</v>
      </c>
      <c r="AP169" s="230"/>
      <c r="AQ169" s="325">
        <v>0</v>
      </c>
      <c r="AR169" s="325">
        <v>0</v>
      </c>
      <c r="AS169" s="791"/>
      <c r="AT169" s="670"/>
      <c r="AU169" s="670"/>
      <c r="AV169" s="946"/>
      <c r="AW169" s="612">
        <v>0</v>
      </c>
      <c r="AX169" s="613" t="s">
        <v>101</v>
      </c>
      <c r="AY169" s="614" t="s">
        <v>101</v>
      </c>
      <c r="AZ169" s="193" t="str">
        <f t="shared" si="21"/>
        <v>No reporta avance para el período</v>
      </c>
      <c r="BA169" s="167" t="str">
        <f t="shared" si="23"/>
        <v>No Aplica</v>
      </c>
      <c r="BB169" s="606">
        <v>0</v>
      </c>
      <c r="BC169" s="257" t="s">
        <v>101</v>
      </c>
      <c r="BD169" s="492">
        <v>46968640</v>
      </c>
      <c r="BE169" s="447">
        <v>0</v>
      </c>
      <c r="BF169" s="670"/>
      <c r="BG169" s="670"/>
      <c r="BH169" s="670"/>
      <c r="BI169" s="671"/>
      <c r="BJ169" s="977" t="s">
        <v>126</v>
      </c>
      <c r="BK169" s="977" t="s">
        <v>127</v>
      </c>
    </row>
    <row r="170" spans="1:63" ht="142.5" customHeight="1" x14ac:dyDescent="0.25">
      <c r="A170" s="540"/>
      <c r="B170" s="600" t="s">
        <v>1367</v>
      </c>
      <c r="C170" s="30" t="s">
        <v>85</v>
      </c>
      <c r="D170" s="30" t="s">
        <v>1413</v>
      </c>
      <c r="E170" s="564" t="s">
        <v>1414</v>
      </c>
      <c r="F170" s="30" t="s">
        <v>208</v>
      </c>
      <c r="G170" s="619">
        <v>1</v>
      </c>
      <c r="H170" s="30" t="s">
        <v>1415</v>
      </c>
      <c r="I170" s="602" t="s">
        <v>172</v>
      </c>
      <c r="J170" s="30" t="s">
        <v>1416</v>
      </c>
      <c r="K170" s="30" t="s">
        <v>111</v>
      </c>
      <c r="L170" s="602" t="s">
        <v>1417</v>
      </c>
      <c r="M170" s="30" t="s">
        <v>94</v>
      </c>
      <c r="N170" s="152">
        <v>44927</v>
      </c>
      <c r="O170" s="113">
        <v>45289</v>
      </c>
      <c r="P170" s="603" t="s">
        <v>297</v>
      </c>
      <c r="Q170" s="615">
        <v>1</v>
      </c>
      <c r="R170" s="53">
        <v>1</v>
      </c>
      <c r="S170" s="615">
        <v>1</v>
      </c>
      <c r="T170" s="53">
        <v>1</v>
      </c>
      <c r="U170" s="615">
        <v>1</v>
      </c>
      <c r="V170" s="53">
        <v>1</v>
      </c>
      <c r="W170" s="615">
        <v>1</v>
      </c>
      <c r="X170" s="53">
        <v>1</v>
      </c>
      <c r="Y170" s="615">
        <v>1</v>
      </c>
      <c r="Z170" s="53">
        <v>1</v>
      </c>
      <c r="AA170" s="615">
        <v>1</v>
      </c>
      <c r="AB170" s="125">
        <v>1</v>
      </c>
      <c r="AC170" s="30" t="s">
        <v>879</v>
      </c>
      <c r="AD170" s="30" t="s">
        <v>748</v>
      </c>
      <c r="AE170" s="30" t="s">
        <v>749</v>
      </c>
      <c r="AF170" s="604" t="s">
        <v>102</v>
      </c>
      <c r="AG170" s="605" t="s">
        <v>102</v>
      </c>
      <c r="AH170" s="316">
        <v>0</v>
      </c>
      <c r="AI170" s="620">
        <v>9702455898</v>
      </c>
      <c r="AJ170" s="332">
        <v>1</v>
      </c>
      <c r="AK170" s="181" t="s">
        <v>1418</v>
      </c>
      <c r="AL170" s="181" t="s">
        <v>1419</v>
      </c>
      <c r="AM170" s="271">
        <f t="shared" si="19"/>
        <v>1</v>
      </c>
      <c r="AN170" s="229" t="str">
        <f t="shared" si="22"/>
        <v>Satisfactorio</v>
      </c>
      <c r="AO170" s="616">
        <v>1</v>
      </c>
      <c r="AP170" s="230"/>
      <c r="AQ170" s="325">
        <v>0</v>
      </c>
      <c r="AR170" s="325">
        <v>0</v>
      </c>
      <c r="AS170" s="621">
        <v>9702455898</v>
      </c>
      <c r="AT170" s="325">
        <v>7330447012.5600004</v>
      </c>
      <c r="AU170" s="325">
        <v>1322949620.6400001</v>
      </c>
      <c r="AV170" s="946"/>
      <c r="AW170" s="332">
        <v>1</v>
      </c>
      <c r="AX170" s="185" t="s">
        <v>1420</v>
      </c>
      <c r="AY170" s="185" t="s">
        <v>1419</v>
      </c>
      <c r="AZ170" s="174">
        <f t="shared" si="21"/>
        <v>1</v>
      </c>
      <c r="BA170" s="167" t="str">
        <f t="shared" si="23"/>
        <v>Satisfactorio</v>
      </c>
      <c r="BB170" s="616">
        <v>1</v>
      </c>
      <c r="BC170" s="257" t="s">
        <v>101</v>
      </c>
      <c r="BD170" s="398">
        <v>0</v>
      </c>
      <c r="BE170" s="398">
        <v>0</v>
      </c>
      <c r="BF170" s="407">
        <v>9927464751.3799992</v>
      </c>
      <c r="BG170" s="407">
        <v>7526137737.0600004</v>
      </c>
      <c r="BH170" s="407">
        <v>3866425319.48</v>
      </c>
      <c r="BJ170" s="977" t="s">
        <v>754</v>
      </c>
      <c r="BK170" s="978" t="s">
        <v>1421</v>
      </c>
    </row>
    <row r="171" spans="1:63" ht="51" customHeight="1" x14ac:dyDescent="0.25">
      <c r="A171" s="540"/>
      <c r="B171" s="600" t="s">
        <v>1367</v>
      </c>
      <c r="C171" s="30" t="s">
        <v>85</v>
      </c>
      <c r="D171" s="30" t="s">
        <v>86</v>
      </c>
      <c r="E171" s="564" t="s">
        <v>1422</v>
      </c>
      <c r="F171" s="30" t="s">
        <v>208</v>
      </c>
      <c r="G171" s="573">
        <v>1</v>
      </c>
      <c r="H171" s="30" t="s">
        <v>1423</v>
      </c>
      <c r="I171" s="602" t="s">
        <v>90</v>
      </c>
      <c r="J171" s="30" t="s">
        <v>1424</v>
      </c>
      <c r="K171" s="30" t="s">
        <v>111</v>
      </c>
      <c r="L171" s="602" t="s">
        <v>1425</v>
      </c>
      <c r="M171" s="30" t="s">
        <v>94</v>
      </c>
      <c r="N171" s="152">
        <v>44927</v>
      </c>
      <c r="O171" s="113">
        <v>45289</v>
      </c>
      <c r="P171" s="603" t="s">
        <v>297</v>
      </c>
      <c r="Q171" s="615">
        <v>1</v>
      </c>
      <c r="R171" s="53">
        <v>1</v>
      </c>
      <c r="S171" s="615">
        <v>1</v>
      </c>
      <c r="T171" s="53">
        <v>1</v>
      </c>
      <c r="U171" s="615">
        <v>1</v>
      </c>
      <c r="V171" s="53">
        <v>1</v>
      </c>
      <c r="W171" s="615">
        <v>1</v>
      </c>
      <c r="X171" s="53">
        <v>1</v>
      </c>
      <c r="Y171" s="615">
        <v>1</v>
      </c>
      <c r="Z171" s="53">
        <v>1</v>
      </c>
      <c r="AA171" s="615">
        <v>1</v>
      </c>
      <c r="AB171" s="125">
        <v>0.98</v>
      </c>
      <c r="AC171" s="30" t="s">
        <v>879</v>
      </c>
      <c r="AD171" s="30" t="s">
        <v>748</v>
      </c>
      <c r="AE171" s="30" t="s">
        <v>749</v>
      </c>
      <c r="AF171" s="604" t="s">
        <v>175</v>
      </c>
      <c r="AG171" s="605" t="s">
        <v>176</v>
      </c>
      <c r="AH171" s="316">
        <v>0</v>
      </c>
      <c r="AI171" s="788">
        <v>35027938574</v>
      </c>
      <c r="AJ171" s="332">
        <v>1</v>
      </c>
      <c r="AK171" s="185" t="s">
        <v>1426</v>
      </c>
      <c r="AL171" s="199" t="s">
        <v>1427</v>
      </c>
      <c r="AM171" s="271">
        <f t="shared" si="19"/>
        <v>1</v>
      </c>
      <c r="AN171" s="229" t="str">
        <f t="shared" si="22"/>
        <v>Satisfactorio</v>
      </c>
      <c r="AO171" s="616">
        <v>1</v>
      </c>
      <c r="AP171" s="230"/>
      <c r="AQ171" s="325">
        <v>0</v>
      </c>
      <c r="AR171" s="325">
        <v>0</v>
      </c>
      <c r="AS171" s="790">
        <v>35027938574</v>
      </c>
      <c r="AT171" s="669">
        <v>27367092328.540001</v>
      </c>
      <c r="AU171" s="669">
        <v>5576685425.3100004</v>
      </c>
      <c r="AV171" s="946"/>
      <c r="AW171" s="332">
        <v>1</v>
      </c>
      <c r="AX171" s="185" t="s">
        <v>1428</v>
      </c>
      <c r="AY171" s="185" t="s">
        <v>1429</v>
      </c>
      <c r="AZ171" s="174">
        <f t="shared" si="21"/>
        <v>1</v>
      </c>
      <c r="BA171" s="167" t="str">
        <f t="shared" si="23"/>
        <v>Satisfactorio</v>
      </c>
      <c r="BB171" s="616">
        <v>1</v>
      </c>
      <c r="BC171" s="257" t="s">
        <v>101</v>
      </c>
      <c r="BD171" s="398">
        <v>0</v>
      </c>
      <c r="BE171" s="398">
        <v>0</v>
      </c>
      <c r="BF171" s="669">
        <v>30509106806.370098</v>
      </c>
      <c r="BG171" s="669">
        <v>24295240271.490002</v>
      </c>
      <c r="BH171" s="669">
        <v>11700375314.525499</v>
      </c>
      <c r="BI171" s="671"/>
      <c r="BJ171" s="977" t="s">
        <v>754</v>
      </c>
      <c r="BK171" s="983" t="s">
        <v>1430</v>
      </c>
    </row>
    <row r="172" spans="1:63" ht="51" customHeight="1" x14ac:dyDescent="0.25">
      <c r="A172" s="540"/>
      <c r="B172" s="600" t="s">
        <v>1367</v>
      </c>
      <c r="C172" s="30" t="s">
        <v>85</v>
      </c>
      <c r="D172" s="30" t="s">
        <v>86</v>
      </c>
      <c r="E172" s="564" t="s">
        <v>1431</v>
      </c>
      <c r="F172" s="30" t="s">
        <v>208</v>
      </c>
      <c r="G172" s="573">
        <v>1</v>
      </c>
      <c r="H172" s="30" t="s">
        <v>1432</v>
      </c>
      <c r="I172" s="602" t="s">
        <v>90</v>
      </c>
      <c r="J172" s="30" t="s">
        <v>1424</v>
      </c>
      <c r="K172" s="30" t="s">
        <v>111</v>
      </c>
      <c r="L172" s="602" t="s">
        <v>1433</v>
      </c>
      <c r="M172" s="30" t="s">
        <v>94</v>
      </c>
      <c r="N172" s="152">
        <v>44928</v>
      </c>
      <c r="O172" s="113">
        <v>45289</v>
      </c>
      <c r="P172" s="603" t="s">
        <v>407</v>
      </c>
      <c r="Q172" s="571" t="s">
        <v>201</v>
      </c>
      <c r="R172" s="52" t="s">
        <v>201</v>
      </c>
      <c r="S172" s="571" t="s">
        <v>201</v>
      </c>
      <c r="T172" s="52" t="s">
        <v>201</v>
      </c>
      <c r="U172" s="571" t="s">
        <v>201</v>
      </c>
      <c r="V172" s="53">
        <v>0.5</v>
      </c>
      <c r="W172" s="571" t="s">
        <v>201</v>
      </c>
      <c r="X172" s="52" t="s">
        <v>201</v>
      </c>
      <c r="Y172" s="571" t="s">
        <v>201</v>
      </c>
      <c r="Z172" s="52" t="s">
        <v>201</v>
      </c>
      <c r="AA172" s="571" t="s">
        <v>201</v>
      </c>
      <c r="AB172" s="125">
        <v>1</v>
      </c>
      <c r="AC172" s="30" t="s">
        <v>879</v>
      </c>
      <c r="AD172" s="30" t="s">
        <v>748</v>
      </c>
      <c r="AE172" s="30" t="s">
        <v>749</v>
      </c>
      <c r="AF172" s="604" t="s">
        <v>102</v>
      </c>
      <c r="AG172" s="605" t="s">
        <v>102</v>
      </c>
      <c r="AH172" s="316">
        <v>0</v>
      </c>
      <c r="AI172" s="787"/>
      <c r="AJ172" s="332">
        <v>0</v>
      </c>
      <c r="AK172" s="613" t="s">
        <v>101</v>
      </c>
      <c r="AL172" s="614" t="s">
        <v>101</v>
      </c>
      <c r="AM172" s="228" t="str">
        <f t="shared" si="19"/>
        <v>No reporta avance para el período</v>
      </c>
      <c r="AN172" s="229" t="str">
        <f t="shared" si="22"/>
        <v>No Aplica</v>
      </c>
      <c r="AO172" s="610">
        <v>0</v>
      </c>
      <c r="AP172" s="230"/>
      <c r="AQ172" s="325">
        <v>0</v>
      </c>
      <c r="AR172" s="325">
        <v>0</v>
      </c>
      <c r="AS172" s="791"/>
      <c r="AT172" s="670"/>
      <c r="AU172" s="670"/>
      <c r="AV172" s="946"/>
      <c r="AW172" s="332">
        <v>0.5</v>
      </c>
      <c r="AX172" s="185" t="s">
        <v>1434</v>
      </c>
      <c r="AY172" s="185" t="s">
        <v>1435</v>
      </c>
      <c r="AZ172" s="174">
        <f t="shared" si="21"/>
        <v>1</v>
      </c>
      <c r="BA172" s="167" t="str">
        <f>IF(ISTEXT(AZ172),"No Aplica",IF(AZ172&lt;=60%,"Bajo",IF(AZ172&gt;=95%,"Satisfactorio",IF(AZ172&gt;60%,"Medio",IF(AZ172&lt;95%,"Medio",0)))))</f>
        <v>Satisfactorio</v>
      </c>
      <c r="BB172" s="616">
        <v>0.5</v>
      </c>
      <c r="BC172" s="257" t="s">
        <v>101</v>
      </c>
      <c r="BD172" s="398">
        <v>0</v>
      </c>
      <c r="BE172" s="398">
        <v>0</v>
      </c>
      <c r="BF172" s="670"/>
      <c r="BG172" s="670"/>
      <c r="BH172" s="670"/>
      <c r="BI172" s="671"/>
      <c r="BJ172" s="977" t="s">
        <v>754</v>
      </c>
      <c r="BK172" s="983" t="s">
        <v>1436</v>
      </c>
    </row>
    <row r="173" spans="1:63" ht="95.25" customHeight="1" x14ac:dyDescent="0.25">
      <c r="A173" s="540"/>
      <c r="B173" s="600" t="s">
        <v>1367</v>
      </c>
      <c r="C173" s="30" t="s">
        <v>85</v>
      </c>
      <c r="D173" s="30" t="s">
        <v>1437</v>
      </c>
      <c r="E173" s="564" t="s">
        <v>1438</v>
      </c>
      <c r="F173" s="30" t="s">
        <v>208</v>
      </c>
      <c r="G173" s="573">
        <v>1</v>
      </c>
      <c r="H173" s="30" t="s">
        <v>1439</v>
      </c>
      <c r="I173" s="602" t="s">
        <v>172</v>
      </c>
      <c r="J173" s="30" t="s">
        <v>1440</v>
      </c>
      <c r="K173" s="30" t="s">
        <v>111</v>
      </c>
      <c r="L173" s="602" t="s">
        <v>1433</v>
      </c>
      <c r="M173" s="30" t="s">
        <v>94</v>
      </c>
      <c r="N173" s="152">
        <v>44986</v>
      </c>
      <c r="O173" s="113">
        <v>45261</v>
      </c>
      <c r="P173" s="603" t="s">
        <v>137</v>
      </c>
      <c r="Q173" s="571" t="s">
        <v>201</v>
      </c>
      <c r="R173" s="52" t="s">
        <v>201</v>
      </c>
      <c r="S173" s="615">
        <v>1</v>
      </c>
      <c r="T173" s="52" t="s">
        <v>201</v>
      </c>
      <c r="U173" s="571" t="s">
        <v>201</v>
      </c>
      <c r="V173" s="53">
        <v>1</v>
      </c>
      <c r="W173" s="571" t="s">
        <v>201</v>
      </c>
      <c r="X173" s="52" t="s">
        <v>201</v>
      </c>
      <c r="Y173" s="615">
        <v>1</v>
      </c>
      <c r="Z173" s="52" t="s">
        <v>201</v>
      </c>
      <c r="AA173" s="571" t="s">
        <v>201</v>
      </c>
      <c r="AB173" s="125">
        <v>1</v>
      </c>
      <c r="AC173" s="30" t="s">
        <v>879</v>
      </c>
      <c r="AD173" s="30" t="s">
        <v>748</v>
      </c>
      <c r="AE173" s="30" t="s">
        <v>749</v>
      </c>
      <c r="AF173" s="604" t="s">
        <v>102</v>
      </c>
      <c r="AG173" s="605" t="s">
        <v>102</v>
      </c>
      <c r="AH173" s="316">
        <v>42000000</v>
      </c>
      <c r="AI173" s="786">
        <v>7363930132</v>
      </c>
      <c r="AJ173" s="332">
        <v>0</v>
      </c>
      <c r="AK173" s="622" t="s">
        <v>101</v>
      </c>
      <c r="AL173" s="623" t="s">
        <v>101</v>
      </c>
      <c r="AM173" s="280">
        <f t="shared" si="19"/>
        <v>0</v>
      </c>
      <c r="AN173" s="229" t="str">
        <f t="shared" si="22"/>
        <v>Bajo</v>
      </c>
      <c r="AO173" s="610">
        <v>0</v>
      </c>
      <c r="AP173" s="258" t="s">
        <v>1441</v>
      </c>
      <c r="AQ173" s="325">
        <v>42000000</v>
      </c>
      <c r="AR173" s="325">
        <v>10500000</v>
      </c>
      <c r="AS173" s="789">
        <v>7363930132</v>
      </c>
      <c r="AT173" s="669">
        <v>6102937918.1400003</v>
      </c>
      <c r="AU173" s="669">
        <v>1591989560.3299999</v>
      </c>
      <c r="AV173" s="946"/>
      <c r="AW173" s="332">
        <v>1</v>
      </c>
      <c r="AX173" s="185" t="s">
        <v>1442</v>
      </c>
      <c r="AY173" s="185" t="s">
        <v>1443</v>
      </c>
      <c r="AZ173" s="174">
        <f t="shared" si="21"/>
        <v>1</v>
      </c>
      <c r="BA173" s="167" t="str">
        <f t="shared" si="23"/>
        <v>Satisfactorio</v>
      </c>
      <c r="BB173" s="616">
        <v>1</v>
      </c>
      <c r="BC173" s="257" t="s">
        <v>101</v>
      </c>
      <c r="BD173" s="398">
        <v>42000000</v>
      </c>
      <c r="BE173" s="398">
        <v>21000000</v>
      </c>
      <c r="BF173" s="669">
        <v>7269795452.3999996</v>
      </c>
      <c r="BG173" s="669">
        <v>6084374650.6899996</v>
      </c>
      <c r="BH173" s="669">
        <v>3216819302.4699998</v>
      </c>
      <c r="BI173" s="671"/>
      <c r="BJ173" s="977" t="s">
        <v>754</v>
      </c>
      <c r="BK173" s="983" t="s">
        <v>1444</v>
      </c>
    </row>
    <row r="174" spans="1:63" ht="86.25" customHeight="1" x14ac:dyDescent="0.25">
      <c r="A174" s="540"/>
      <c r="B174" s="600" t="s">
        <v>1367</v>
      </c>
      <c r="C174" s="30" t="s">
        <v>85</v>
      </c>
      <c r="D174" s="30" t="s">
        <v>1437</v>
      </c>
      <c r="E174" s="564" t="s">
        <v>1445</v>
      </c>
      <c r="F174" s="30" t="s">
        <v>208</v>
      </c>
      <c r="G174" s="624">
        <v>1</v>
      </c>
      <c r="H174" s="625" t="s">
        <v>1446</v>
      </c>
      <c r="I174" s="30" t="s">
        <v>172</v>
      </c>
      <c r="J174" s="625" t="s">
        <v>1440</v>
      </c>
      <c r="K174" s="625" t="s">
        <v>111</v>
      </c>
      <c r="L174" s="625" t="s">
        <v>1433</v>
      </c>
      <c r="M174" s="30" t="s">
        <v>94</v>
      </c>
      <c r="N174" s="152">
        <v>44928</v>
      </c>
      <c r="O174" s="151">
        <v>45289</v>
      </c>
      <c r="P174" s="603" t="s">
        <v>297</v>
      </c>
      <c r="Q174" s="615">
        <v>1</v>
      </c>
      <c r="R174" s="53">
        <v>1</v>
      </c>
      <c r="S174" s="615">
        <v>1</v>
      </c>
      <c r="T174" s="53">
        <v>1</v>
      </c>
      <c r="U174" s="615">
        <v>1</v>
      </c>
      <c r="V174" s="53">
        <v>1</v>
      </c>
      <c r="W174" s="615">
        <v>1</v>
      </c>
      <c r="X174" s="53">
        <v>1</v>
      </c>
      <c r="Y174" s="615">
        <v>1</v>
      </c>
      <c r="Z174" s="53">
        <v>1</v>
      </c>
      <c r="AA174" s="615">
        <v>1</v>
      </c>
      <c r="AB174" s="125">
        <v>1</v>
      </c>
      <c r="AC174" s="30" t="s">
        <v>879</v>
      </c>
      <c r="AD174" s="30" t="s">
        <v>748</v>
      </c>
      <c r="AE174" s="30" t="s">
        <v>749</v>
      </c>
      <c r="AF174" s="604" t="s">
        <v>102</v>
      </c>
      <c r="AG174" s="605" t="s">
        <v>102</v>
      </c>
      <c r="AH174" s="316">
        <v>42000000</v>
      </c>
      <c r="AI174" s="788"/>
      <c r="AJ174" s="332">
        <v>1</v>
      </c>
      <c r="AK174" s="181" t="s">
        <v>1447</v>
      </c>
      <c r="AL174" s="181" t="s">
        <v>1448</v>
      </c>
      <c r="AM174" s="271">
        <f t="shared" si="19"/>
        <v>1</v>
      </c>
      <c r="AN174" s="229" t="str">
        <f t="shared" si="22"/>
        <v>Satisfactorio</v>
      </c>
      <c r="AO174" s="616">
        <v>1</v>
      </c>
      <c r="AP174" s="230"/>
      <c r="AQ174" s="325">
        <v>42000000</v>
      </c>
      <c r="AR174" s="325">
        <v>3500000</v>
      </c>
      <c r="AS174" s="790"/>
      <c r="AT174" s="670"/>
      <c r="AU174" s="670"/>
      <c r="AV174" s="946"/>
      <c r="AW174" s="332">
        <v>1</v>
      </c>
      <c r="AX174" s="185" t="s">
        <v>1449</v>
      </c>
      <c r="AY174" s="339" t="s">
        <v>1450</v>
      </c>
      <c r="AZ174" s="174">
        <f t="shared" si="21"/>
        <v>1</v>
      </c>
      <c r="BA174" s="167" t="str">
        <f t="shared" si="23"/>
        <v>Satisfactorio</v>
      </c>
      <c r="BB174" s="626">
        <v>1</v>
      </c>
      <c r="BC174" s="257" t="s">
        <v>101</v>
      </c>
      <c r="BD174" s="398">
        <v>42000000</v>
      </c>
      <c r="BE174" s="398">
        <v>21000000</v>
      </c>
      <c r="BF174" s="670"/>
      <c r="BG174" s="670"/>
      <c r="BH174" s="682"/>
      <c r="BI174" s="671"/>
      <c r="BJ174" s="977" t="s">
        <v>754</v>
      </c>
      <c r="BK174" s="983" t="s">
        <v>1451</v>
      </c>
    </row>
    <row r="175" spans="1:63" ht="99" customHeight="1" x14ac:dyDescent="0.25">
      <c r="A175" s="541"/>
      <c r="B175" s="627" t="s">
        <v>1367</v>
      </c>
      <c r="C175" s="628" t="s">
        <v>85</v>
      </c>
      <c r="D175" s="602" t="s">
        <v>1452</v>
      </c>
      <c r="E175" s="564" t="s">
        <v>1453</v>
      </c>
      <c r="F175" s="629" t="s">
        <v>208</v>
      </c>
      <c r="G175" s="630">
        <v>1</v>
      </c>
      <c r="H175" s="631" t="s">
        <v>1454</v>
      </c>
      <c r="I175" s="632" t="s">
        <v>90</v>
      </c>
      <c r="J175" s="594" t="s">
        <v>1455</v>
      </c>
      <c r="K175" s="633" t="s">
        <v>111</v>
      </c>
      <c r="L175" s="594" t="s">
        <v>1456</v>
      </c>
      <c r="M175" s="625" t="s">
        <v>94</v>
      </c>
      <c r="N175" s="152">
        <v>44928</v>
      </c>
      <c r="O175" s="634">
        <v>45289</v>
      </c>
      <c r="P175" s="635" t="s">
        <v>297</v>
      </c>
      <c r="Q175" s="636">
        <v>1</v>
      </c>
      <c r="R175" s="637">
        <v>1</v>
      </c>
      <c r="S175" s="636">
        <v>1</v>
      </c>
      <c r="T175" s="637">
        <v>1</v>
      </c>
      <c r="U175" s="636">
        <v>1</v>
      </c>
      <c r="V175" s="637">
        <v>1</v>
      </c>
      <c r="W175" s="636">
        <v>1</v>
      </c>
      <c r="X175" s="637">
        <v>1</v>
      </c>
      <c r="Y175" s="636">
        <v>1</v>
      </c>
      <c r="Z175" s="637">
        <v>1</v>
      </c>
      <c r="AA175" s="636">
        <v>1</v>
      </c>
      <c r="AB175" s="125">
        <v>1</v>
      </c>
      <c r="AC175" s="625" t="s">
        <v>879</v>
      </c>
      <c r="AD175" s="31" t="s">
        <v>748</v>
      </c>
      <c r="AE175" s="628" t="s">
        <v>749</v>
      </c>
      <c r="AF175" s="508" t="s">
        <v>102</v>
      </c>
      <c r="AG175" s="605" t="s">
        <v>102</v>
      </c>
      <c r="AH175" s="356">
        <v>78166140</v>
      </c>
      <c r="AI175" s="638">
        <v>410773349</v>
      </c>
      <c r="AJ175" s="639">
        <v>1</v>
      </c>
      <c r="AK175" s="608" t="s">
        <v>1457</v>
      </c>
      <c r="AL175" s="608" t="s">
        <v>1458</v>
      </c>
      <c r="AM175" s="271">
        <f t="shared" si="19"/>
        <v>1</v>
      </c>
      <c r="AN175" s="229" t="str">
        <f t="shared" si="22"/>
        <v>Satisfactorio</v>
      </c>
      <c r="AO175" s="616">
        <v>1</v>
      </c>
      <c r="AP175" s="230"/>
      <c r="AQ175" s="325">
        <v>78166140</v>
      </c>
      <c r="AR175" s="325">
        <v>6513845</v>
      </c>
      <c r="AS175" s="640">
        <v>410773349</v>
      </c>
      <c r="AT175" s="325">
        <v>114504547.76000001</v>
      </c>
      <c r="AU175" s="325">
        <v>24676647.039999999</v>
      </c>
      <c r="AV175" s="946"/>
      <c r="AW175" s="639">
        <v>1</v>
      </c>
      <c r="AX175" s="608" t="s">
        <v>1459</v>
      </c>
      <c r="AY175" s="608" t="s">
        <v>1460</v>
      </c>
      <c r="AZ175" s="174">
        <f t="shared" si="21"/>
        <v>1</v>
      </c>
      <c r="BA175" s="167" t="str">
        <f t="shared" si="23"/>
        <v>Satisfactorio</v>
      </c>
      <c r="BB175" s="616">
        <v>1</v>
      </c>
      <c r="BC175" s="257" t="s">
        <v>101</v>
      </c>
      <c r="BD175" s="398">
        <v>78166140</v>
      </c>
      <c r="BE175" s="398">
        <v>39083070</v>
      </c>
      <c r="BF175" s="407">
        <v>374721879.31244498</v>
      </c>
      <c r="BG175" s="407">
        <v>123052071.76000001</v>
      </c>
      <c r="BH175" s="522">
        <v>86853530.670000002</v>
      </c>
      <c r="BJ175" s="977" t="s">
        <v>754</v>
      </c>
      <c r="BK175" s="983" t="s">
        <v>1461</v>
      </c>
    </row>
    <row r="176" spans="1:63" ht="78.75" customHeight="1" x14ac:dyDescent="0.25">
      <c r="A176" s="5"/>
      <c r="B176" s="51" t="s">
        <v>1367</v>
      </c>
      <c r="C176" s="29" t="s">
        <v>85</v>
      </c>
      <c r="D176" s="30" t="s">
        <v>1462</v>
      </c>
      <c r="E176" s="564" t="s">
        <v>1463</v>
      </c>
      <c r="F176" s="593" t="s">
        <v>208</v>
      </c>
      <c r="G176" s="641">
        <v>1</v>
      </c>
      <c r="H176" s="642" t="s">
        <v>1464</v>
      </c>
      <c r="I176" s="593" t="s">
        <v>90</v>
      </c>
      <c r="J176" s="601" t="s">
        <v>1455</v>
      </c>
      <c r="K176" s="643" t="s">
        <v>111</v>
      </c>
      <c r="L176" s="601" t="s">
        <v>1456</v>
      </c>
      <c r="M176" s="29" t="s">
        <v>94</v>
      </c>
      <c r="N176" s="152">
        <v>44958</v>
      </c>
      <c r="O176" s="634">
        <v>45289</v>
      </c>
      <c r="P176" s="644" t="s">
        <v>113</v>
      </c>
      <c r="Q176" s="559" t="s">
        <v>201</v>
      </c>
      <c r="R176" s="104" t="s">
        <v>201</v>
      </c>
      <c r="S176" s="551" t="s">
        <v>201</v>
      </c>
      <c r="T176" s="104" t="s">
        <v>201</v>
      </c>
      <c r="U176" s="551" t="s">
        <v>201</v>
      </c>
      <c r="V176" s="104" t="s">
        <v>201</v>
      </c>
      <c r="W176" s="551" t="s">
        <v>201</v>
      </c>
      <c r="X176" s="104" t="s">
        <v>201</v>
      </c>
      <c r="Y176" s="551" t="s">
        <v>201</v>
      </c>
      <c r="Z176" s="104" t="s">
        <v>201</v>
      </c>
      <c r="AA176" s="551" t="s">
        <v>201</v>
      </c>
      <c r="AB176" s="125">
        <v>1</v>
      </c>
      <c r="AC176" s="29" t="s">
        <v>879</v>
      </c>
      <c r="AD176" s="29" t="s">
        <v>748</v>
      </c>
      <c r="AE176" s="29" t="s">
        <v>749</v>
      </c>
      <c r="AF176" s="604" t="s">
        <v>102</v>
      </c>
      <c r="AG176" s="605" t="s">
        <v>102</v>
      </c>
      <c r="AH176" s="316">
        <v>82926581</v>
      </c>
      <c r="AI176" s="792">
        <v>3056579223</v>
      </c>
      <c r="AJ176" s="645">
        <v>0</v>
      </c>
      <c r="AK176" s="614" t="s">
        <v>101</v>
      </c>
      <c r="AL176" s="614" t="s">
        <v>101</v>
      </c>
      <c r="AM176" s="228" t="str">
        <f t="shared" si="19"/>
        <v>No reporta avance para el período</v>
      </c>
      <c r="AN176" s="229" t="str">
        <f t="shared" si="22"/>
        <v>No Aplica</v>
      </c>
      <c r="AO176" s="610">
        <v>0</v>
      </c>
      <c r="AP176" s="230"/>
      <c r="AQ176" s="325">
        <v>0</v>
      </c>
      <c r="AR176" s="325">
        <v>0</v>
      </c>
      <c r="AS176" s="794">
        <v>3056579223</v>
      </c>
      <c r="AT176" s="325">
        <v>0</v>
      </c>
      <c r="AU176" s="325">
        <v>0</v>
      </c>
      <c r="AV176" s="946"/>
      <c r="AW176" s="645">
        <v>0</v>
      </c>
      <c r="AX176" s="614" t="s">
        <v>101</v>
      </c>
      <c r="AY176" s="614" t="s">
        <v>101</v>
      </c>
      <c r="AZ176" s="174" t="str">
        <f t="shared" si="21"/>
        <v>No reporta avance para el período</v>
      </c>
      <c r="BA176" s="167" t="str">
        <f t="shared" si="23"/>
        <v>No Aplica</v>
      </c>
      <c r="BB176" s="616">
        <v>0</v>
      </c>
      <c r="BC176" s="257" t="s">
        <v>101</v>
      </c>
      <c r="BD176" s="492">
        <v>82926581</v>
      </c>
      <c r="BE176" s="447">
        <v>0</v>
      </c>
      <c r="BF176" s="669">
        <v>3090253700.9499998</v>
      </c>
      <c r="BG176" s="669">
        <v>2060589990.5699999</v>
      </c>
      <c r="BH176" s="669">
        <v>967674371.25999999</v>
      </c>
      <c r="BI176" s="671"/>
      <c r="BJ176" s="977" t="s">
        <v>126</v>
      </c>
      <c r="BK176" s="977" t="s">
        <v>127</v>
      </c>
    </row>
    <row r="177" spans="1:63" ht="119.25" customHeight="1" x14ac:dyDescent="0.25">
      <c r="A177" s="540"/>
      <c r="B177" s="600" t="s">
        <v>1367</v>
      </c>
      <c r="C177" s="30" t="s">
        <v>85</v>
      </c>
      <c r="D177" s="30" t="s">
        <v>1462</v>
      </c>
      <c r="E177" s="564" t="s">
        <v>1465</v>
      </c>
      <c r="F177" s="30" t="s">
        <v>208</v>
      </c>
      <c r="G177" s="564">
        <v>5</v>
      </c>
      <c r="H177" s="30" t="s">
        <v>1466</v>
      </c>
      <c r="I177" s="602" t="s">
        <v>90</v>
      </c>
      <c r="J177" s="30" t="s">
        <v>1467</v>
      </c>
      <c r="K177" s="30" t="s">
        <v>529</v>
      </c>
      <c r="L177" s="602" t="s">
        <v>1468</v>
      </c>
      <c r="M177" s="30" t="s">
        <v>94</v>
      </c>
      <c r="N177" s="152">
        <v>44967</v>
      </c>
      <c r="O177" s="151">
        <v>45107</v>
      </c>
      <c r="P177" s="596" t="s">
        <v>113</v>
      </c>
      <c r="Q177" s="571" t="s">
        <v>201</v>
      </c>
      <c r="R177" s="52" t="s">
        <v>201</v>
      </c>
      <c r="S177" s="571" t="s">
        <v>201</v>
      </c>
      <c r="T177" s="52" t="s">
        <v>201</v>
      </c>
      <c r="U177" s="571" t="s">
        <v>201</v>
      </c>
      <c r="V177" s="52">
        <v>5</v>
      </c>
      <c r="W177" s="571" t="s">
        <v>201</v>
      </c>
      <c r="X177" s="52" t="s">
        <v>201</v>
      </c>
      <c r="Y177" s="571" t="s">
        <v>201</v>
      </c>
      <c r="Z177" s="52" t="s">
        <v>201</v>
      </c>
      <c r="AA177" s="571" t="s">
        <v>201</v>
      </c>
      <c r="AB177" s="121" t="s">
        <v>201</v>
      </c>
      <c r="AC177" s="30" t="s">
        <v>879</v>
      </c>
      <c r="AD177" s="30" t="s">
        <v>748</v>
      </c>
      <c r="AE177" s="30" t="s">
        <v>749</v>
      </c>
      <c r="AF177" s="604" t="s">
        <v>102</v>
      </c>
      <c r="AG177" s="605" t="s">
        <v>102</v>
      </c>
      <c r="AH177" s="316">
        <v>22440497</v>
      </c>
      <c r="AI177" s="793"/>
      <c r="AJ177" s="622">
        <v>0</v>
      </c>
      <c r="AK177" s="623" t="s">
        <v>101</v>
      </c>
      <c r="AL177" s="623" t="s">
        <v>101</v>
      </c>
      <c r="AM177" s="228" t="str">
        <f t="shared" si="19"/>
        <v>No reporta avance para el período</v>
      </c>
      <c r="AN177" s="229" t="str">
        <f t="shared" si="22"/>
        <v>No Aplica</v>
      </c>
      <c r="AO177" s="618">
        <v>0</v>
      </c>
      <c r="AP177" s="230"/>
      <c r="AQ177" s="325">
        <v>0</v>
      </c>
      <c r="AR177" s="325">
        <v>0</v>
      </c>
      <c r="AS177" s="795"/>
      <c r="AT177" s="325">
        <v>0</v>
      </c>
      <c r="AU177" s="325">
        <v>0</v>
      </c>
      <c r="AV177" s="946"/>
      <c r="AW177" s="646">
        <v>5</v>
      </c>
      <c r="AX177" s="647" t="s">
        <v>1469</v>
      </c>
      <c r="AY177" s="647" t="s">
        <v>1470</v>
      </c>
      <c r="AZ177" s="174">
        <f t="shared" si="21"/>
        <v>1</v>
      </c>
      <c r="BA177" s="167" t="str">
        <f t="shared" si="23"/>
        <v>Satisfactorio</v>
      </c>
      <c r="BB177" s="606">
        <v>5</v>
      </c>
      <c r="BC177" s="257" t="s">
        <v>101</v>
      </c>
      <c r="BD177" s="492">
        <v>22440497</v>
      </c>
      <c r="BE177" s="398">
        <v>22440497</v>
      </c>
      <c r="BF177" s="670"/>
      <c r="BG177" s="670"/>
      <c r="BH177" s="670"/>
      <c r="BI177" s="671"/>
      <c r="BJ177" s="977" t="s">
        <v>754</v>
      </c>
      <c r="BK177" s="978" t="s">
        <v>1471</v>
      </c>
    </row>
    <row r="178" spans="1:63" ht="81" customHeight="1" x14ac:dyDescent="0.25">
      <c r="A178" s="5"/>
      <c r="B178" s="600" t="s">
        <v>1367</v>
      </c>
      <c r="C178" s="30" t="s">
        <v>85</v>
      </c>
      <c r="D178" s="30" t="s">
        <v>1472</v>
      </c>
      <c r="E178" s="564" t="s">
        <v>1473</v>
      </c>
      <c r="F178" s="30" t="s">
        <v>208</v>
      </c>
      <c r="G178" s="564">
        <v>9</v>
      </c>
      <c r="H178" s="30" t="s">
        <v>1474</v>
      </c>
      <c r="I178" s="602" t="s">
        <v>90</v>
      </c>
      <c r="J178" s="30" t="s">
        <v>1475</v>
      </c>
      <c r="K178" s="30" t="s">
        <v>529</v>
      </c>
      <c r="L178" s="602" t="s">
        <v>1476</v>
      </c>
      <c r="M178" s="30" t="s">
        <v>94</v>
      </c>
      <c r="N178" s="152">
        <v>44967</v>
      </c>
      <c r="O178" s="113">
        <v>45290</v>
      </c>
      <c r="P178" s="603" t="s">
        <v>113</v>
      </c>
      <c r="Q178" s="571" t="s">
        <v>201</v>
      </c>
      <c r="R178" s="52" t="s">
        <v>201</v>
      </c>
      <c r="S178" s="571" t="s">
        <v>201</v>
      </c>
      <c r="T178" s="52" t="s">
        <v>201</v>
      </c>
      <c r="U178" s="571" t="s">
        <v>201</v>
      </c>
      <c r="V178" s="52" t="s">
        <v>201</v>
      </c>
      <c r="W178" s="571" t="s">
        <v>201</v>
      </c>
      <c r="X178" s="52" t="s">
        <v>201</v>
      </c>
      <c r="Y178" s="571" t="s">
        <v>201</v>
      </c>
      <c r="Z178" s="52" t="s">
        <v>201</v>
      </c>
      <c r="AA178" s="571" t="s">
        <v>201</v>
      </c>
      <c r="AB178" s="121">
        <v>9</v>
      </c>
      <c r="AC178" s="30" t="s">
        <v>879</v>
      </c>
      <c r="AD178" s="30" t="s">
        <v>748</v>
      </c>
      <c r="AE178" s="30" t="s">
        <v>749</v>
      </c>
      <c r="AF178" s="604" t="s">
        <v>102</v>
      </c>
      <c r="AG178" s="605" t="s">
        <v>102</v>
      </c>
      <c r="AH178" s="316">
        <v>15384633</v>
      </c>
      <c r="AI178" s="788">
        <v>1375020158</v>
      </c>
      <c r="AJ178" s="622">
        <v>0</v>
      </c>
      <c r="AK178" s="623" t="s">
        <v>101</v>
      </c>
      <c r="AL178" s="623" t="s">
        <v>101</v>
      </c>
      <c r="AM178" s="228" t="str">
        <f t="shared" si="19"/>
        <v>No reporta avance para el período</v>
      </c>
      <c r="AN178" s="229" t="str">
        <f t="shared" si="22"/>
        <v>No Aplica</v>
      </c>
      <c r="AO178" s="618">
        <v>0</v>
      </c>
      <c r="AP178" s="230"/>
      <c r="AQ178" s="325">
        <v>0</v>
      </c>
      <c r="AR178" s="325">
        <v>0</v>
      </c>
      <c r="AS178" s="790">
        <v>1375020158</v>
      </c>
      <c r="AT178" s="669">
        <v>868736230</v>
      </c>
      <c r="AU178" s="669">
        <v>187130040</v>
      </c>
      <c r="AV178" s="946"/>
      <c r="AW178" s="613">
        <v>0</v>
      </c>
      <c r="AX178" s="614" t="s">
        <v>101</v>
      </c>
      <c r="AY178" s="614" t="s">
        <v>101</v>
      </c>
      <c r="AZ178" s="174" t="str">
        <f t="shared" si="21"/>
        <v>No reporta avance para el período</v>
      </c>
      <c r="BA178" s="167" t="str">
        <f t="shared" si="23"/>
        <v>No Aplica</v>
      </c>
      <c r="BB178" s="606">
        <v>0</v>
      </c>
      <c r="BC178" s="257" t="s">
        <v>101</v>
      </c>
      <c r="BD178" s="492">
        <v>15384633</v>
      </c>
      <c r="BE178" s="447">
        <v>0</v>
      </c>
      <c r="BF178" s="669">
        <v>1141074108.26667</v>
      </c>
      <c r="BG178" s="669">
        <v>884982502</v>
      </c>
      <c r="BH178" s="669">
        <v>569990670</v>
      </c>
      <c r="BI178" s="671"/>
      <c r="BJ178" s="977" t="s">
        <v>126</v>
      </c>
      <c r="BK178" s="977" t="s">
        <v>127</v>
      </c>
    </row>
    <row r="179" spans="1:63" ht="51" customHeight="1" x14ac:dyDescent="0.25">
      <c r="A179" s="540"/>
      <c r="B179" s="600" t="s">
        <v>1367</v>
      </c>
      <c r="C179" s="30" t="s">
        <v>85</v>
      </c>
      <c r="D179" s="30" t="s">
        <v>1472</v>
      </c>
      <c r="E179" s="564" t="s">
        <v>1477</v>
      </c>
      <c r="F179" s="30" t="s">
        <v>208</v>
      </c>
      <c r="G179" s="573">
        <v>1</v>
      </c>
      <c r="H179" s="30" t="s">
        <v>1478</v>
      </c>
      <c r="I179" s="602" t="s">
        <v>90</v>
      </c>
      <c r="J179" s="30" t="s">
        <v>1479</v>
      </c>
      <c r="K179" s="30" t="s">
        <v>111</v>
      </c>
      <c r="L179" s="602" t="s">
        <v>1480</v>
      </c>
      <c r="M179" s="30" t="s">
        <v>94</v>
      </c>
      <c r="N179" s="152">
        <v>44967</v>
      </c>
      <c r="O179" s="113">
        <v>45107</v>
      </c>
      <c r="P179" s="603" t="s">
        <v>113</v>
      </c>
      <c r="Q179" s="571" t="s">
        <v>201</v>
      </c>
      <c r="R179" s="52" t="s">
        <v>201</v>
      </c>
      <c r="S179" s="571" t="s">
        <v>201</v>
      </c>
      <c r="T179" s="52" t="s">
        <v>201</v>
      </c>
      <c r="U179" s="571" t="s">
        <v>201</v>
      </c>
      <c r="V179" s="53">
        <v>1</v>
      </c>
      <c r="W179" s="571" t="s">
        <v>201</v>
      </c>
      <c r="X179" s="52" t="s">
        <v>201</v>
      </c>
      <c r="Y179" s="571" t="s">
        <v>201</v>
      </c>
      <c r="Z179" s="52" t="s">
        <v>201</v>
      </c>
      <c r="AA179" s="571" t="s">
        <v>201</v>
      </c>
      <c r="AB179" s="121" t="s">
        <v>201</v>
      </c>
      <c r="AC179" s="30" t="s">
        <v>879</v>
      </c>
      <c r="AD179" s="30" t="s">
        <v>748</v>
      </c>
      <c r="AE179" s="30" t="s">
        <v>749</v>
      </c>
      <c r="AF179" s="604" t="s">
        <v>102</v>
      </c>
      <c r="AG179" s="605" t="s">
        <v>102</v>
      </c>
      <c r="AH179" s="316">
        <v>0</v>
      </c>
      <c r="AI179" s="788"/>
      <c r="AJ179" s="648">
        <v>0</v>
      </c>
      <c r="AK179" s="623" t="s">
        <v>101</v>
      </c>
      <c r="AL179" s="623" t="s">
        <v>101</v>
      </c>
      <c r="AM179" s="228" t="str">
        <f t="shared" si="19"/>
        <v>No reporta avance para el período</v>
      </c>
      <c r="AN179" s="229" t="str">
        <f t="shared" si="22"/>
        <v>No Aplica</v>
      </c>
      <c r="AO179" s="610">
        <v>0</v>
      </c>
      <c r="AP179" s="230"/>
      <c r="AQ179" s="325">
        <v>0</v>
      </c>
      <c r="AR179" s="325">
        <v>0</v>
      </c>
      <c r="AS179" s="790"/>
      <c r="AT179" s="682"/>
      <c r="AU179" s="682"/>
      <c r="AV179" s="946"/>
      <c r="AW179" s="332">
        <v>1</v>
      </c>
      <c r="AX179" s="185" t="s">
        <v>1481</v>
      </c>
      <c r="AY179" s="185" t="s">
        <v>1482</v>
      </c>
      <c r="AZ179" s="174">
        <f t="shared" si="21"/>
        <v>1</v>
      </c>
      <c r="BA179" s="167" t="str">
        <f t="shared" si="23"/>
        <v>Satisfactorio</v>
      </c>
      <c r="BB179" s="616">
        <v>1</v>
      </c>
      <c r="BC179" s="257" t="s">
        <v>101</v>
      </c>
      <c r="BD179" s="398">
        <v>0</v>
      </c>
      <c r="BE179" s="398">
        <v>0</v>
      </c>
      <c r="BF179" s="682"/>
      <c r="BG179" s="682"/>
      <c r="BH179" s="682"/>
      <c r="BI179" s="671"/>
      <c r="BJ179" s="977" t="s">
        <v>754</v>
      </c>
      <c r="BK179" s="978" t="s">
        <v>1483</v>
      </c>
    </row>
    <row r="180" spans="1:63" ht="85.5" customHeight="1" x14ac:dyDescent="0.25">
      <c r="A180" s="540"/>
      <c r="B180" s="600" t="s">
        <v>1367</v>
      </c>
      <c r="C180" s="30" t="s">
        <v>85</v>
      </c>
      <c r="D180" s="30" t="s">
        <v>1472</v>
      </c>
      <c r="E180" s="564" t="s">
        <v>1484</v>
      </c>
      <c r="F180" s="30" t="s">
        <v>208</v>
      </c>
      <c r="G180" s="573">
        <v>1</v>
      </c>
      <c r="H180" s="30" t="s">
        <v>1485</v>
      </c>
      <c r="I180" s="602" t="s">
        <v>134</v>
      </c>
      <c r="J180" s="30" t="s">
        <v>1486</v>
      </c>
      <c r="K180" s="30" t="s">
        <v>111</v>
      </c>
      <c r="L180" s="602" t="s">
        <v>1456</v>
      </c>
      <c r="M180" s="30" t="s">
        <v>94</v>
      </c>
      <c r="N180" s="152">
        <v>44928</v>
      </c>
      <c r="O180" s="113">
        <v>45289</v>
      </c>
      <c r="P180" s="603" t="s">
        <v>407</v>
      </c>
      <c r="Q180" s="571" t="s">
        <v>201</v>
      </c>
      <c r="R180" s="52" t="s">
        <v>201</v>
      </c>
      <c r="S180" s="571" t="s">
        <v>201</v>
      </c>
      <c r="T180" s="52" t="s">
        <v>201</v>
      </c>
      <c r="U180" s="571" t="s">
        <v>201</v>
      </c>
      <c r="V180" s="53">
        <v>1</v>
      </c>
      <c r="W180" s="571" t="s">
        <v>201</v>
      </c>
      <c r="X180" s="52" t="s">
        <v>201</v>
      </c>
      <c r="Y180" s="571" t="s">
        <v>201</v>
      </c>
      <c r="Z180" s="52" t="s">
        <v>201</v>
      </c>
      <c r="AA180" s="571" t="s">
        <v>201</v>
      </c>
      <c r="AB180" s="125">
        <v>1</v>
      </c>
      <c r="AC180" s="30" t="s">
        <v>879</v>
      </c>
      <c r="AD180" s="30" t="s">
        <v>748</v>
      </c>
      <c r="AE180" s="30" t="s">
        <v>749</v>
      </c>
      <c r="AF180" s="604" t="s">
        <v>102</v>
      </c>
      <c r="AG180" s="605" t="s">
        <v>102</v>
      </c>
      <c r="AH180" s="316">
        <v>106153964</v>
      </c>
      <c r="AI180" s="788"/>
      <c r="AJ180" s="648">
        <v>0</v>
      </c>
      <c r="AK180" s="623" t="s">
        <v>101</v>
      </c>
      <c r="AL180" s="623" t="s">
        <v>101</v>
      </c>
      <c r="AM180" s="228" t="str">
        <f t="shared" si="19"/>
        <v>No reporta avance para el período</v>
      </c>
      <c r="AN180" s="229" t="str">
        <f t="shared" si="22"/>
        <v>No Aplica</v>
      </c>
      <c r="AO180" s="610">
        <v>0</v>
      </c>
      <c r="AP180" s="230"/>
      <c r="AQ180" s="325">
        <v>0</v>
      </c>
      <c r="AR180" s="325">
        <v>0</v>
      </c>
      <c r="AS180" s="790"/>
      <c r="AT180" s="682"/>
      <c r="AU180" s="682"/>
      <c r="AV180" s="946"/>
      <c r="AW180" s="332">
        <v>1</v>
      </c>
      <c r="AX180" s="185" t="s">
        <v>1487</v>
      </c>
      <c r="AY180" s="185" t="s">
        <v>1488</v>
      </c>
      <c r="AZ180" s="174">
        <f t="shared" si="21"/>
        <v>1</v>
      </c>
      <c r="BA180" s="167" t="str">
        <f t="shared" si="23"/>
        <v>Satisfactorio</v>
      </c>
      <c r="BB180" s="616">
        <v>1</v>
      </c>
      <c r="BC180" s="257" t="s">
        <v>101</v>
      </c>
      <c r="BD180" s="398">
        <v>106153694</v>
      </c>
      <c r="BE180" s="398">
        <v>53076982</v>
      </c>
      <c r="BF180" s="682"/>
      <c r="BG180" s="682"/>
      <c r="BH180" s="682"/>
      <c r="BI180" s="671"/>
      <c r="BJ180" s="977" t="s">
        <v>754</v>
      </c>
      <c r="BK180" s="983" t="s">
        <v>1489</v>
      </c>
    </row>
    <row r="181" spans="1:63" ht="51" customHeight="1" x14ac:dyDescent="0.25">
      <c r="A181" s="540"/>
      <c r="B181" s="600" t="s">
        <v>1367</v>
      </c>
      <c r="C181" s="30" t="s">
        <v>85</v>
      </c>
      <c r="D181" s="30" t="s">
        <v>1472</v>
      </c>
      <c r="E181" s="564" t="s">
        <v>1490</v>
      </c>
      <c r="F181" s="30" t="s">
        <v>208</v>
      </c>
      <c r="G181" s="573">
        <v>1</v>
      </c>
      <c r="H181" s="30" t="s">
        <v>1491</v>
      </c>
      <c r="I181" s="602" t="s">
        <v>134</v>
      </c>
      <c r="J181" s="30" t="s">
        <v>1486</v>
      </c>
      <c r="K181" s="30" t="s">
        <v>111</v>
      </c>
      <c r="L181" s="602" t="s">
        <v>1456</v>
      </c>
      <c r="M181" s="30" t="s">
        <v>94</v>
      </c>
      <c r="N181" s="152">
        <v>44928</v>
      </c>
      <c r="O181" s="113">
        <v>45289</v>
      </c>
      <c r="P181" s="603" t="s">
        <v>297</v>
      </c>
      <c r="Q181" s="615">
        <v>1</v>
      </c>
      <c r="R181" s="53">
        <v>1</v>
      </c>
      <c r="S181" s="615">
        <v>1</v>
      </c>
      <c r="T181" s="53">
        <v>1</v>
      </c>
      <c r="U181" s="615">
        <v>1</v>
      </c>
      <c r="V181" s="53">
        <v>1</v>
      </c>
      <c r="W181" s="615">
        <v>1</v>
      </c>
      <c r="X181" s="53">
        <v>1</v>
      </c>
      <c r="Y181" s="615">
        <v>1</v>
      </c>
      <c r="Z181" s="53">
        <v>1</v>
      </c>
      <c r="AA181" s="615">
        <v>1</v>
      </c>
      <c r="AB181" s="125">
        <v>1</v>
      </c>
      <c r="AC181" s="30" t="s">
        <v>879</v>
      </c>
      <c r="AD181" s="30" t="s">
        <v>748</v>
      </c>
      <c r="AE181" s="30" t="s">
        <v>749</v>
      </c>
      <c r="AF181" s="604" t="s">
        <v>102</v>
      </c>
      <c r="AG181" s="605" t="s">
        <v>102</v>
      </c>
      <c r="AH181" s="316">
        <v>0</v>
      </c>
      <c r="AI181" s="787"/>
      <c r="AJ181" s="332">
        <v>1</v>
      </c>
      <c r="AK181" s="185" t="s">
        <v>1492</v>
      </c>
      <c r="AL181" s="185" t="s">
        <v>1493</v>
      </c>
      <c r="AM181" s="271">
        <f t="shared" si="19"/>
        <v>1</v>
      </c>
      <c r="AN181" s="229" t="str">
        <f t="shared" si="22"/>
        <v>Satisfactorio</v>
      </c>
      <c r="AO181" s="610">
        <v>1</v>
      </c>
      <c r="AP181" s="230"/>
      <c r="AQ181" s="325">
        <v>0</v>
      </c>
      <c r="AR181" s="325">
        <v>0</v>
      </c>
      <c r="AS181" s="791"/>
      <c r="AT181" s="670"/>
      <c r="AU181" s="670"/>
      <c r="AV181" s="946"/>
      <c r="AW181" s="332">
        <v>1</v>
      </c>
      <c r="AX181" s="185" t="s">
        <v>1494</v>
      </c>
      <c r="AY181" s="185" t="s">
        <v>1495</v>
      </c>
      <c r="AZ181" s="174">
        <f t="shared" si="21"/>
        <v>1</v>
      </c>
      <c r="BA181" s="167" t="str">
        <f t="shared" si="23"/>
        <v>Satisfactorio</v>
      </c>
      <c r="BB181" s="616">
        <v>1</v>
      </c>
      <c r="BC181" s="257" t="s">
        <v>101</v>
      </c>
      <c r="BD181" s="398">
        <v>0</v>
      </c>
      <c r="BE181" s="398">
        <v>0</v>
      </c>
      <c r="BF181" s="670"/>
      <c r="BG181" s="670"/>
      <c r="BH181" s="670"/>
      <c r="BI181" s="671"/>
      <c r="BJ181" s="977" t="s">
        <v>754</v>
      </c>
      <c r="BK181" s="983" t="s">
        <v>1496</v>
      </c>
    </row>
    <row r="182" spans="1:63" ht="123.75" customHeight="1" x14ac:dyDescent="0.25">
      <c r="A182" s="540"/>
      <c r="B182" s="600" t="s">
        <v>1367</v>
      </c>
      <c r="C182" s="30" t="s">
        <v>85</v>
      </c>
      <c r="D182" s="30" t="s">
        <v>1497</v>
      </c>
      <c r="E182" s="564" t="s">
        <v>1498</v>
      </c>
      <c r="F182" s="30" t="s">
        <v>208</v>
      </c>
      <c r="G182" s="564">
        <v>3</v>
      </c>
      <c r="H182" s="30" t="s">
        <v>1499</v>
      </c>
      <c r="I182" s="602" t="s">
        <v>90</v>
      </c>
      <c r="J182" s="30" t="s">
        <v>1467</v>
      </c>
      <c r="K182" s="30" t="s">
        <v>529</v>
      </c>
      <c r="L182" s="602" t="s">
        <v>1500</v>
      </c>
      <c r="M182" s="30" t="s">
        <v>94</v>
      </c>
      <c r="N182" s="152">
        <v>44967</v>
      </c>
      <c r="O182" s="113">
        <v>45107</v>
      </c>
      <c r="P182" s="603" t="s">
        <v>113</v>
      </c>
      <c r="Q182" s="571" t="s">
        <v>201</v>
      </c>
      <c r="R182" s="52" t="s">
        <v>201</v>
      </c>
      <c r="S182" s="571" t="s">
        <v>201</v>
      </c>
      <c r="T182" s="52" t="s">
        <v>201</v>
      </c>
      <c r="U182" s="571" t="s">
        <v>201</v>
      </c>
      <c r="V182" s="52">
        <v>3</v>
      </c>
      <c r="W182" s="571" t="s">
        <v>201</v>
      </c>
      <c r="X182" s="52" t="s">
        <v>201</v>
      </c>
      <c r="Y182" s="571" t="s">
        <v>201</v>
      </c>
      <c r="Z182" s="52" t="s">
        <v>201</v>
      </c>
      <c r="AA182" s="571" t="s">
        <v>201</v>
      </c>
      <c r="AB182" s="121" t="s">
        <v>201</v>
      </c>
      <c r="AC182" s="30" t="s">
        <v>879</v>
      </c>
      <c r="AD182" s="30" t="s">
        <v>748</v>
      </c>
      <c r="AE182" s="30" t="s">
        <v>749</v>
      </c>
      <c r="AF182" s="604" t="s">
        <v>102</v>
      </c>
      <c r="AG182" s="605" t="s">
        <v>102</v>
      </c>
      <c r="AH182" s="316">
        <v>23205950</v>
      </c>
      <c r="AI182" s="786">
        <v>6723685913</v>
      </c>
      <c r="AJ182" s="613">
        <v>0</v>
      </c>
      <c r="AK182" s="614" t="s">
        <v>101</v>
      </c>
      <c r="AL182" s="614" t="s">
        <v>101</v>
      </c>
      <c r="AM182" s="228" t="str">
        <f t="shared" si="19"/>
        <v>No reporta avance para el período</v>
      </c>
      <c r="AN182" s="229" t="str">
        <f t="shared" si="22"/>
        <v>No Aplica</v>
      </c>
      <c r="AO182" s="618">
        <v>0</v>
      </c>
      <c r="AP182" s="230"/>
      <c r="AQ182" s="325">
        <v>0</v>
      </c>
      <c r="AR182" s="325">
        <v>0</v>
      </c>
      <c r="AS182" s="789">
        <v>6723685913</v>
      </c>
      <c r="AT182" s="669">
        <v>4309714583.3299999</v>
      </c>
      <c r="AU182" s="669">
        <v>1181022053.27</v>
      </c>
      <c r="AV182" s="946"/>
      <c r="AW182" s="184">
        <v>2</v>
      </c>
      <c r="AX182" s="185" t="s">
        <v>1501</v>
      </c>
      <c r="AY182" s="185" t="s">
        <v>1502</v>
      </c>
      <c r="AZ182" s="174">
        <f t="shared" si="21"/>
        <v>0.66666666666666663</v>
      </c>
      <c r="BA182" s="167" t="str">
        <f t="shared" si="23"/>
        <v>Medio</v>
      </c>
      <c r="BB182" s="606">
        <v>2</v>
      </c>
      <c r="BC182" s="258" t="s">
        <v>1503</v>
      </c>
      <c r="BD182" s="398">
        <v>23205950</v>
      </c>
      <c r="BE182" s="398">
        <v>19338292</v>
      </c>
      <c r="BF182" s="669">
        <v>6785287465.4276695</v>
      </c>
      <c r="BG182" s="669">
        <v>4564906430.4200001</v>
      </c>
      <c r="BH182" s="669">
        <v>2541050648.1500001</v>
      </c>
      <c r="BI182" s="671"/>
      <c r="BJ182" s="977" t="s">
        <v>754</v>
      </c>
      <c r="BK182" s="978" t="s">
        <v>1504</v>
      </c>
    </row>
    <row r="183" spans="1:63" ht="51" customHeight="1" x14ac:dyDescent="0.25">
      <c r="A183" s="540"/>
      <c r="B183" s="600" t="s">
        <v>1367</v>
      </c>
      <c r="C183" s="30" t="s">
        <v>85</v>
      </c>
      <c r="D183" s="30" t="s">
        <v>1497</v>
      </c>
      <c r="E183" s="564" t="s">
        <v>1505</v>
      </c>
      <c r="F183" s="30" t="s">
        <v>208</v>
      </c>
      <c r="G183" s="573">
        <v>1</v>
      </c>
      <c r="H183" s="30" t="s">
        <v>1506</v>
      </c>
      <c r="I183" s="602" t="s">
        <v>134</v>
      </c>
      <c r="J183" s="30" t="s">
        <v>1455</v>
      </c>
      <c r="K183" s="30" t="s">
        <v>111</v>
      </c>
      <c r="L183" s="602" t="s">
        <v>1456</v>
      </c>
      <c r="M183" s="30" t="s">
        <v>94</v>
      </c>
      <c r="N183" s="152">
        <v>44928</v>
      </c>
      <c r="O183" s="113">
        <v>45289</v>
      </c>
      <c r="P183" s="603" t="s">
        <v>297</v>
      </c>
      <c r="Q183" s="615">
        <v>1</v>
      </c>
      <c r="R183" s="53">
        <v>1</v>
      </c>
      <c r="S183" s="615">
        <v>1</v>
      </c>
      <c r="T183" s="53">
        <v>1</v>
      </c>
      <c r="U183" s="615">
        <v>1</v>
      </c>
      <c r="V183" s="53">
        <v>1</v>
      </c>
      <c r="W183" s="615">
        <v>1</v>
      </c>
      <c r="X183" s="53">
        <v>1</v>
      </c>
      <c r="Y183" s="615">
        <v>1</v>
      </c>
      <c r="Z183" s="53">
        <v>1</v>
      </c>
      <c r="AA183" s="615">
        <v>1</v>
      </c>
      <c r="AB183" s="125">
        <v>1</v>
      </c>
      <c r="AC183" s="30" t="s">
        <v>879</v>
      </c>
      <c r="AD183" s="30" t="s">
        <v>748</v>
      </c>
      <c r="AE183" s="30" t="s">
        <v>749</v>
      </c>
      <c r="AF183" s="604" t="s">
        <v>102</v>
      </c>
      <c r="AG183" s="605" t="s">
        <v>102</v>
      </c>
      <c r="AH183" s="316">
        <v>0</v>
      </c>
      <c r="AI183" s="788"/>
      <c r="AJ183" s="326">
        <v>1</v>
      </c>
      <c r="AK183" s="181" t="s">
        <v>1507</v>
      </c>
      <c r="AL183" s="181" t="s">
        <v>1508</v>
      </c>
      <c r="AM183" s="271">
        <f t="shared" si="19"/>
        <v>1</v>
      </c>
      <c r="AN183" s="229" t="str">
        <f t="shared" si="22"/>
        <v>Satisfactorio</v>
      </c>
      <c r="AO183" s="610">
        <v>1</v>
      </c>
      <c r="AP183" s="230"/>
      <c r="AQ183" s="325">
        <v>0</v>
      </c>
      <c r="AR183" s="325">
        <v>0</v>
      </c>
      <c r="AS183" s="790"/>
      <c r="AT183" s="682"/>
      <c r="AU183" s="682"/>
      <c r="AV183" s="946"/>
      <c r="AW183" s="332">
        <v>1</v>
      </c>
      <c r="AX183" s="607" t="s">
        <v>1509</v>
      </c>
      <c r="AY183" s="649" t="s">
        <v>1510</v>
      </c>
      <c r="AZ183" s="174">
        <f t="shared" si="21"/>
        <v>1</v>
      </c>
      <c r="BA183" s="167" t="str">
        <f t="shared" si="23"/>
        <v>Satisfactorio</v>
      </c>
      <c r="BB183" s="616">
        <v>1</v>
      </c>
      <c r="BC183" s="257" t="s">
        <v>101</v>
      </c>
      <c r="BD183" s="493">
        <v>0</v>
      </c>
      <c r="BE183" s="398">
        <v>0</v>
      </c>
      <c r="BF183" s="682"/>
      <c r="BG183" s="682"/>
      <c r="BH183" s="682"/>
      <c r="BI183" s="671"/>
      <c r="BJ183" s="977" t="s">
        <v>754</v>
      </c>
      <c r="BK183" s="986" t="s">
        <v>1511</v>
      </c>
    </row>
    <row r="184" spans="1:63" ht="51" customHeight="1" x14ac:dyDescent="0.25">
      <c r="A184" s="5"/>
      <c r="B184" s="600" t="s">
        <v>1367</v>
      </c>
      <c r="C184" s="30" t="s">
        <v>85</v>
      </c>
      <c r="D184" s="30" t="s">
        <v>1497</v>
      </c>
      <c r="E184" s="564" t="s">
        <v>1512</v>
      </c>
      <c r="F184" s="30" t="s">
        <v>208</v>
      </c>
      <c r="G184" s="573">
        <v>1</v>
      </c>
      <c r="H184" s="30" t="s">
        <v>1513</v>
      </c>
      <c r="I184" s="602" t="s">
        <v>134</v>
      </c>
      <c r="J184" s="30" t="s">
        <v>1455</v>
      </c>
      <c r="K184" s="30" t="s">
        <v>111</v>
      </c>
      <c r="L184" s="602" t="s">
        <v>1514</v>
      </c>
      <c r="M184" s="30" t="s">
        <v>94</v>
      </c>
      <c r="N184" s="152">
        <v>44958</v>
      </c>
      <c r="O184" s="113">
        <v>45289</v>
      </c>
      <c r="P184" s="603" t="s">
        <v>113</v>
      </c>
      <c r="Q184" s="571" t="s">
        <v>201</v>
      </c>
      <c r="R184" s="52" t="s">
        <v>201</v>
      </c>
      <c r="S184" s="571" t="s">
        <v>201</v>
      </c>
      <c r="T184" s="52" t="s">
        <v>201</v>
      </c>
      <c r="U184" s="571" t="s">
        <v>201</v>
      </c>
      <c r="V184" s="52" t="s">
        <v>201</v>
      </c>
      <c r="W184" s="571" t="s">
        <v>201</v>
      </c>
      <c r="X184" s="52" t="s">
        <v>201</v>
      </c>
      <c r="Y184" s="571" t="s">
        <v>201</v>
      </c>
      <c r="Z184" s="52" t="s">
        <v>201</v>
      </c>
      <c r="AA184" s="571" t="s">
        <v>201</v>
      </c>
      <c r="AB184" s="125">
        <v>1</v>
      </c>
      <c r="AC184" s="30" t="s">
        <v>879</v>
      </c>
      <c r="AD184" s="30" t="s">
        <v>748</v>
      </c>
      <c r="AE184" s="30" t="s">
        <v>749</v>
      </c>
      <c r="AF184" s="604" t="s">
        <v>102</v>
      </c>
      <c r="AG184" s="605" t="s">
        <v>102</v>
      </c>
      <c r="AH184" s="316">
        <v>143294408</v>
      </c>
      <c r="AI184" s="788"/>
      <c r="AJ184" s="645">
        <v>0</v>
      </c>
      <c r="AK184" s="614" t="s">
        <v>101</v>
      </c>
      <c r="AL184" s="614" t="s">
        <v>101</v>
      </c>
      <c r="AM184" s="228" t="str">
        <f t="shared" si="19"/>
        <v>No reporta avance para el período</v>
      </c>
      <c r="AN184" s="229" t="str">
        <f t="shared" si="22"/>
        <v>No Aplica</v>
      </c>
      <c r="AO184" s="610">
        <v>0</v>
      </c>
      <c r="AP184" s="230"/>
      <c r="AQ184" s="325">
        <v>0</v>
      </c>
      <c r="AR184" s="325">
        <v>0</v>
      </c>
      <c r="AS184" s="790"/>
      <c r="AT184" s="682"/>
      <c r="AU184" s="682"/>
      <c r="AV184" s="946"/>
      <c r="AW184" s="650">
        <v>0</v>
      </c>
      <c r="AX184" s="613" t="s">
        <v>101</v>
      </c>
      <c r="AY184" s="614" t="s">
        <v>101</v>
      </c>
      <c r="AZ184" s="174" t="str">
        <f t="shared" si="21"/>
        <v>No reporta avance para el período</v>
      </c>
      <c r="BA184" s="167" t="str">
        <f t="shared" si="23"/>
        <v>No Aplica</v>
      </c>
      <c r="BB184" s="616">
        <v>0</v>
      </c>
      <c r="BC184" s="257" t="s">
        <v>101</v>
      </c>
      <c r="BD184" s="493">
        <v>0</v>
      </c>
      <c r="BE184" s="398">
        <v>0</v>
      </c>
      <c r="BF184" s="682"/>
      <c r="BG184" s="682"/>
      <c r="BH184" s="682"/>
      <c r="BI184" s="671"/>
      <c r="BJ184" s="977" t="s">
        <v>126</v>
      </c>
      <c r="BK184" s="977" t="s">
        <v>127</v>
      </c>
    </row>
    <row r="185" spans="1:63" ht="51" customHeight="1" x14ac:dyDescent="0.25">
      <c r="A185" s="540"/>
      <c r="B185" s="600" t="s">
        <v>1367</v>
      </c>
      <c r="C185" s="30" t="s">
        <v>85</v>
      </c>
      <c r="D185" s="30" t="s">
        <v>1497</v>
      </c>
      <c r="E185" s="564" t="s">
        <v>1515</v>
      </c>
      <c r="F185" s="30" t="s">
        <v>208</v>
      </c>
      <c r="G185" s="573">
        <v>1</v>
      </c>
      <c r="H185" s="30" t="s">
        <v>1516</v>
      </c>
      <c r="I185" s="602" t="s">
        <v>134</v>
      </c>
      <c r="J185" s="30" t="s">
        <v>1455</v>
      </c>
      <c r="K185" s="30" t="s">
        <v>111</v>
      </c>
      <c r="L185" s="602" t="s">
        <v>1456</v>
      </c>
      <c r="M185" s="30" t="s">
        <v>94</v>
      </c>
      <c r="N185" s="152">
        <v>44928</v>
      </c>
      <c r="O185" s="113">
        <v>45289</v>
      </c>
      <c r="P185" s="603" t="s">
        <v>407</v>
      </c>
      <c r="Q185" s="571" t="s">
        <v>201</v>
      </c>
      <c r="R185" s="52" t="s">
        <v>201</v>
      </c>
      <c r="S185" s="571" t="s">
        <v>201</v>
      </c>
      <c r="T185" s="52" t="s">
        <v>201</v>
      </c>
      <c r="U185" s="571" t="s">
        <v>201</v>
      </c>
      <c r="V185" s="53">
        <v>1</v>
      </c>
      <c r="W185" s="571" t="s">
        <v>201</v>
      </c>
      <c r="X185" s="52" t="s">
        <v>201</v>
      </c>
      <c r="Y185" s="571" t="s">
        <v>201</v>
      </c>
      <c r="Z185" s="52" t="s">
        <v>201</v>
      </c>
      <c r="AA185" s="571" t="s">
        <v>201</v>
      </c>
      <c r="AB185" s="125">
        <v>1</v>
      </c>
      <c r="AC185" s="30" t="s">
        <v>879</v>
      </c>
      <c r="AD185" s="30" t="s">
        <v>748</v>
      </c>
      <c r="AE185" s="30" t="s">
        <v>749</v>
      </c>
      <c r="AF185" s="604" t="s">
        <v>102</v>
      </c>
      <c r="AG185" s="605" t="s">
        <v>102</v>
      </c>
      <c r="AH185" s="316">
        <v>28290198</v>
      </c>
      <c r="AI185" s="787"/>
      <c r="AJ185" s="648">
        <v>0</v>
      </c>
      <c r="AK185" s="623" t="s">
        <v>101</v>
      </c>
      <c r="AL185" s="623" t="s">
        <v>101</v>
      </c>
      <c r="AM185" s="228" t="str">
        <f t="shared" si="19"/>
        <v>No reporta avance para el período</v>
      </c>
      <c r="AN185" s="229" t="str">
        <f t="shared" si="22"/>
        <v>No Aplica</v>
      </c>
      <c r="AO185" s="610">
        <v>0</v>
      </c>
      <c r="AP185" s="230"/>
      <c r="AQ185" s="325">
        <v>0</v>
      </c>
      <c r="AR185" s="325">
        <v>0</v>
      </c>
      <c r="AS185" s="791"/>
      <c r="AT185" s="670"/>
      <c r="AU185" s="670"/>
      <c r="AV185" s="946"/>
      <c r="AW185" s="639">
        <v>1</v>
      </c>
      <c r="AX185" s="651" t="s">
        <v>1517</v>
      </c>
      <c r="AY185" s="647" t="s">
        <v>1518</v>
      </c>
      <c r="AZ185" s="174">
        <f t="shared" si="21"/>
        <v>1</v>
      </c>
      <c r="BA185" s="167" t="str">
        <f t="shared" si="23"/>
        <v>Satisfactorio</v>
      </c>
      <c r="BB185" s="616">
        <v>1</v>
      </c>
      <c r="BC185" s="257" t="s">
        <v>101</v>
      </c>
      <c r="BD185" s="493">
        <v>28290198</v>
      </c>
      <c r="BE185" s="398">
        <v>14145099</v>
      </c>
      <c r="BF185" s="670"/>
      <c r="BG185" s="670"/>
      <c r="BH185" s="670"/>
      <c r="BI185" s="671"/>
      <c r="BJ185" s="977" t="s">
        <v>754</v>
      </c>
      <c r="BK185" s="978" t="s">
        <v>1519</v>
      </c>
    </row>
    <row r="186" spans="1:63" ht="51" customHeight="1" x14ac:dyDescent="0.25">
      <c r="A186" s="5"/>
      <c r="B186" s="600" t="s">
        <v>1367</v>
      </c>
      <c r="C186" s="30" t="s">
        <v>85</v>
      </c>
      <c r="D186" s="30" t="s">
        <v>1520</v>
      </c>
      <c r="E186" s="564" t="s">
        <v>1521</v>
      </c>
      <c r="F186" s="30" t="s">
        <v>208</v>
      </c>
      <c r="G186" s="573">
        <v>1</v>
      </c>
      <c r="H186" s="30" t="s">
        <v>1522</v>
      </c>
      <c r="I186" s="602" t="s">
        <v>90</v>
      </c>
      <c r="J186" s="30" t="s">
        <v>1479</v>
      </c>
      <c r="K186" s="30" t="s">
        <v>111</v>
      </c>
      <c r="L186" s="602" t="s">
        <v>1480</v>
      </c>
      <c r="M186" s="30" t="s">
        <v>94</v>
      </c>
      <c r="N186" s="152">
        <v>45078</v>
      </c>
      <c r="O186" s="113">
        <v>45170</v>
      </c>
      <c r="P186" s="603" t="s">
        <v>113</v>
      </c>
      <c r="Q186" s="571" t="s">
        <v>201</v>
      </c>
      <c r="R186" s="52" t="s">
        <v>201</v>
      </c>
      <c r="S186" s="571" t="s">
        <v>201</v>
      </c>
      <c r="T186" s="52" t="s">
        <v>201</v>
      </c>
      <c r="U186" s="571" t="s">
        <v>201</v>
      </c>
      <c r="V186" s="52" t="s">
        <v>201</v>
      </c>
      <c r="W186" s="571" t="s">
        <v>201</v>
      </c>
      <c r="X186" s="52" t="s">
        <v>201</v>
      </c>
      <c r="Y186" s="615">
        <v>1</v>
      </c>
      <c r="Z186" s="52" t="s">
        <v>201</v>
      </c>
      <c r="AA186" s="571" t="s">
        <v>201</v>
      </c>
      <c r="AB186" s="121" t="s">
        <v>201</v>
      </c>
      <c r="AC186" s="30" t="s">
        <v>879</v>
      </c>
      <c r="AD186" s="30" t="s">
        <v>748</v>
      </c>
      <c r="AE186" s="30" t="s">
        <v>749</v>
      </c>
      <c r="AF186" s="604" t="s">
        <v>102</v>
      </c>
      <c r="AG186" s="605" t="s">
        <v>102</v>
      </c>
      <c r="AH186" s="316">
        <v>0</v>
      </c>
      <c r="AI186" s="786">
        <v>240590787</v>
      </c>
      <c r="AJ186" s="648">
        <v>0</v>
      </c>
      <c r="AK186" s="623" t="s">
        <v>101</v>
      </c>
      <c r="AL186" s="623" t="s">
        <v>101</v>
      </c>
      <c r="AM186" s="228" t="str">
        <f t="shared" si="19"/>
        <v>No reporta avance para el período</v>
      </c>
      <c r="AN186" s="229" t="str">
        <f t="shared" si="22"/>
        <v>No Aplica</v>
      </c>
      <c r="AO186" s="618">
        <v>0</v>
      </c>
      <c r="AP186" s="230"/>
      <c r="AQ186" s="325">
        <v>0</v>
      </c>
      <c r="AR186" s="325">
        <v>0</v>
      </c>
      <c r="AS186" s="789">
        <v>240590787</v>
      </c>
      <c r="AT186" s="325">
        <v>0</v>
      </c>
      <c r="AU186" s="325">
        <v>0</v>
      </c>
      <c r="AV186" s="946"/>
      <c r="AW186" s="613">
        <v>0</v>
      </c>
      <c r="AX186" s="614" t="s">
        <v>101</v>
      </c>
      <c r="AY186" s="614" t="s">
        <v>101</v>
      </c>
      <c r="AZ186" s="174" t="str">
        <f t="shared" si="21"/>
        <v>No reporta avance para el período</v>
      </c>
      <c r="BA186" s="167" t="str">
        <f t="shared" si="23"/>
        <v>No Aplica</v>
      </c>
      <c r="BB186" s="606">
        <v>0</v>
      </c>
      <c r="BC186" s="257" t="s">
        <v>101</v>
      </c>
      <c r="BD186" s="493">
        <v>0</v>
      </c>
      <c r="BE186" s="398">
        <v>0</v>
      </c>
      <c r="BF186" s="669">
        <v>240833519</v>
      </c>
      <c r="BG186" s="669">
        <v>200049276</v>
      </c>
      <c r="BH186" s="669">
        <v>95245809</v>
      </c>
      <c r="BI186" s="671"/>
      <c r="BJ186" s="977" t="s">
        <v>126</v>
      </c>
      <c r="BK186" s="977" t="s">
        <v>1523</v>
      </c>
    </row>
    <row r="187" spans="1:63" ht="78.75" customHeight="1" x14ac:dyDescent="0.25">
      <c r="A187" s="540"/>
      <c r="B187" s="600" t="s">
        <v>1367</v>
      </c>
      <c r="C187" s="30" t="s">
        <v>85</v>
      </c>
      <c r="D187" s="30" t="s">
        <v>1520</v>
      </c>
      <c r="E187" s="564" t="s">
        <v>1524</v>
      </c>
      <c r="F187" s="30" t="s">
        <v>208</v>
      </c>
      <c r="G187" s="573">
        <v>1</v>
      </c>
      <c r="H187" s="30" t="s">
        <v>1525</v>
      </c>
      <c r="I187" s="602" t="s">
        <v>134</v>
      </c>
      <c r="J187" s="30" t="s">
        <v>1455</v>
      </c>
      <c r="K187" s="30" t="s">
        <v>111</v>
      </c>
      <c r="L187" s="602" t="s">
        <v>1456</v>
      </c>
      <c r="M187" s="30" t="s">
        <v>94</v>
      </c>
      <c r="N187" s="152">
        <v>45017</v>
      </c>
      <c r="O187" s="151">
        <v>45289</v>
      </c>
      <c r="P187" s="603" t="s">
        <v>137</v>
      </c>
      <c r="Q187" s="571" t="s">
        <v>201</v>
      </c>
      <c r="R187" s="52" t="s">
        <v>201</v>
      </c>
      <c r="S187" s="615">
        <v>1</v>
      </c>
      <c r="T187" s="52" t="s">
        <v>201</v>
      </c>
      <c r="U187" s="571" t="s">
        <v>201</v>
      </c>
      <c r="V187" s="53">
        <v>1</v>
      </c>
      <c r="W187" s="571" t="s">
        <v>201</v>
      </c>
      <c r="X187" s="52" t="s">
        <v>201</v>
      </c>
      <c r="Y187" s="615">
        <v>1</v>
      </c>
      <c r="Z187" s="52" t="s">
        <v>201</v>
      </c>
      <c r="AA187" s="571" t="s">
        <v>201</v>
      </c>
      <c r="AB187" s="125">
        <v>1</v>
      </c>
      <c r="AC187" s="30" t="s">
        <v>879</v>
      </c>
      <c r="AD187" s="30" t="s">
        <v>748</v>
      </c>
      <c r="AE187" s="30" t="s">
        <v>749</v>
      </c>
      <c r="AF187" s="604" t="s">
        <v>102</v>
      </c>
      <c r="AG187" s="605" t="s">
        <v>102</v>
      </c>
      <c r="AH187" s="316">
        <v>0</v>
      </c>
      <c r="AI187" s="787"/>
      <c r="AJ187" s="326">
        <v>1</v>
      </c>
      <c r="AK187" s="181" t="s">
        <v>1526</v>
      </c>
      <c r="AL187" s="181" t="s">
        <v>1527</v>
      </c>
      <c r="AM187" s="271">
        <f t="shared" si="19"/>
        <v>1</v>
      </c>
      <c r="AN187" s="229" t="str">
        <f t="shared" si="22"/>
        <v>Satisfactorio</v>
      </c>
      <c r="AO187" s="610">
        <v>1</v>
      </c>
      <c r="AP187" s="230"/>
      <c r="AQ187" s="325">
        <v>0</v>
      </c>
      <c r="AR187" s="325">
        <v>0</v>
      </c>
      <c r="AS187" s="791"/>
      <c r="AT187" s="325">
        <v>0</v>
      </c>
      <c r="AU187" s="325">
        <v>0</v>
      </c>
      <c r="AV187" s="946"/>
      <c r="AW187" s="332">
        <v>1</v>
      </c>
      <c r="AX187" s="185" t="s">
        <v>1528</v>
      </c>
      <c r="AY187" s="185" t="s">
        <v>1495</v>
      </c>
      <c r="AZ187" s="174">
        <f t="shared" si="21"/>
        <v>1</v>
      </c>
      <c r="BA187" s="167" t="str">
        <f t="shared" si="23"/>
        <v>Satisfactorio</v>
      </c>
      <c r="BB187" s="616">
        <v>1</v>
      </c>
      <c r="BC187" s="257" t="s">
        <v>101</v>
      </c>
      <c r="BD187" s="493">
        <v>0</v>
      </c>
      <c r="BE187" s="398">
        <v>0</v>
      </c>
      <c r="BF187" s="670"/>
      <c r="BG187" s="670"/>
      <c r="BH187" s="670"/>
      <c r="BI187" s="671"/>
      <c r="BJ187" s="977" t="s">
        <v>754</v>
      </c>
      <c r="BK187" s="978" t="s">
        <v>1529</v>
      </c>
    </row>
    <row r="188" spans="1:63" ht="105" customHeight="1" x14ac:dyDescent="0.25">
      <c r="A188" s="540"/>
      <c r="B188" s="600" t="s">
        <v>1367</v>
      </c>
      <c r="C188" s="30" t="s">
        <v>85</v>
      </c>
      <c r="D188" s="30" t="s">
        <v>1530</v>
      </c>
      <c r="E188" s="564" t="s">
        <v>1531</v>
      </c>
      <c r="F188" s="30" t="s">
        <v>208</v>
      </c>
      <c r="G188" s="564">
        <v>3</v>
      </c>
      <c r="H188" s="30" t="s">
        <v>1532</v>
      </c>
      <c r="I188" s="602" t="s">
        <v>90</v>
      </c>
      <c r="J188" s="30" t="s">
        <v>1467</v>
      </c>
      <c r="K188" s="30" t="s">
        <v>529</v>
      </c>
      <c r="L188" s="602" t="s">
        <v>1500</v>
      </c>
      <c r="M188" s="30" t="s">
        <v>94</v>
      </c>
      <c r="N188" s="152">
        <v>44967</v>
      </c>
      <c r="O188" s="113">
        <v>45107</v>
      </c>
      <c r="P188" s="603" t="s">
        <v>113</v>
      </c>
      <c r="Q188" s="571" t="s">
        <v>201</v>
      </c>
      <c r="R188" s="52" t="s">
        <v>201</v>
      </c>
      <c r="S188" s="571" t="s">
        <v>201</v>
      </c>
      <c r="T188" s="52" t="s">
        <v>201</v>
      </c>
      <c r="U188" s="571" t="s">
        <v>201</v>
      </c>
      <c r="V188" s="52">
        <v>3</v>
      </c>
      <c r="W188" s="571" t="s">
        <v>201</v>
      </c>
      <c r="X188" s="52" t="s">
        <v>201</v>
      </c>
      <c r="Y188" s="571" t="s">
        <v>201</v>
      </c>
      <c r="Z188" s="52" t="s">
        <v>201</v>
      </c>
      <c r="AA188" s="571" t="s">
        <v>201</v>
      </c>
      <c r="AB188" s="121" t="s">
        <v>201</v>
      </c>
      <c r="AC188" s="30" t="s">
        <v>879</v>
      </c>
      <c r="AD188" s="30" t="s">
        <v>748</v>
      </c>
      <c r="AE188" s="30" t="s">
        <v>749</v>
      </c>
      <c r="AF188" s="604" t="s">
        <v>102</v>
      </c>
      <c r="AG188" s="605" t="s">
        <v>102</v>
      </c>
      <c r="AH188" s="316">
        <v>79677528</v>
      </c>
      <c r="AI188" s="786">
        <v>3412187415</v>
      </c>
      <c r="AJ188" s="613">
        <v>0</v>
      </c>
      <c r="AK188" s="614" t="s">
        <v>101</v>
      </c>
      <c r="AL188" s="614" t="s">
        <v>101</v>
      </c>
      <c r="AM188" s="228" t="str">
        <f t="shared" si="19"/>
        <v>No reporta avance para el período</v>
      </c>
      <c r="AN188" s="229" t="str">
        <f t="shared" si="22"/>
        <v>No Aplica</v>
      </c>
      <c r="AO188" s="618">
        <v>0</v>
      </c>
      <c r="AP188" s="230"/>
      <c r="AQ188" s="325">
        <v>0</v>
      </c>
      <c r="AR188" s="325">
        <v>0</v>
      </c>
      <c r="AS188" s="789">
        <v>3412187415</v>
      </c>
      <c r="AT188" s="669">
        <v>2295025033.1300001</v>
      </c>
      <c r="AU188" s="669">
        <v>424108598.12</v>
      </c>
      <c r="AV188" s="946"/>
      <c r="AW188" s="652">
        <v>3</v>
      </c>
      <c r="AX188" s="608" t="s">
        <v>1533</v>
      </c>
      <c r="AY188" s="608" t="s">
        <v>1534</v>
      </c>
      <c r="AZ188" s="174">
        <f t="shared" si="21"/>
        <v>1</v>
      </c>
      <c r="BA188" s="167" t="str">
        <f t="shared" si="23"/>
        <v>Satisfactorio</v>
      </c>
      <c r="BB188" s="606">
        <v>3</v>
      </c>
      <c r="BC188" s="257" t="s">
        <v>101</v>
      </c>
      <c r="BD188" s="493">
        <v>79677528</v>
      </c>
      <c r="BE188" s="398">
        <v>79677528</v>
      </c>
      <c r="BF188" s="669">
        <v>3456087442.6529198</v>
      </c>
      <c r="BG188" s="669">
        <v>2288006252.2600002</v>
      </c>
      <c r="BH188" s="669">
        <v>1198740828.9200001</v>
      </c>
      <c r="BI188" s="671"/>
      <c r="BJ188" s="977" t="s">
        <v>754</v>
      </c>
      <c r="BK188" s="978" t="s">
        <v>1535</v>
      </c>
    </row>
    <row r="189" spans="1:63" ht="51" customHeight="1" x14ac:dyDescent="0.25">
      <c r="A189" s="5"/>
      <c r="B189" s="600" t="s">
        <v>1367</v>
      </c>
      <c r="C189" s="30" t="s">
        <v>85</v>
      </c>
      <c r="D189" s="30" t="s">
        <v>1530</v>
      </c>
      <c r="E189" s="564" t="s">
        <v>1536</v>
      </c>
      <c r="F189" s="30" t="s">
        <v>208</v>
      </c>
      <c r="G189" s="573">
        <v>1</v>
      </c>
      <c r="H189" s="30" t="s">
        <v>1537</v>
      </c>
      <c r="I189" s="602" t="s">
        <v>134</v>
      </c>
      <c r="J189" s="30" t="s">
        <v>1455</v>
      </c>
      <c r="K189" s="30" t="s">
        <v>111</v>
      </c>
      <c r="L189" s="602" t="s">
        <v>1514</v>
      </c>
      <c r="M189" s="30" t="s">
        <v>94</v>
      </c>
      <c r="N189" s="152">
        <v>44958</v>
      </c>
      <c r="O189" s="113">
        <v>45289</v>
      </c>
      <c r="P189" s="603" t="s">
        <v>113</v>
      </c>
      <c r="Q189" s="571" t="s">
        <v>201</v>
      </c>
      <c r="R189" s="52" t="s">
        <v>201</v>
      </c>
      <c r="S189" s="571" t="s">
        <v>201</v>
      </c>
      <c r="T189" s="52" t="s">
        <v>201</v>
      </c>
      <c r="U189" s="571" t="s">
        <v>201</v>
      </c>
      <c r="V189" s="52" t="s">
        <v>201</v>
      </c>
      <c r="W189" s="571" t="s">
        <v>201</v>
      </c>
      <c r="X189" s="52" t="s">
        <v>201</v>
      </c>
      <c r="Y189" s="571" t="s">
        <v>201</v>
      </c>
      <c r="Z189" s="52" t="s">
        <v>201</v>
      </c>
      <c r="AA189" s="571" t="s">
        <v>201</v>
      </c>
      <c r="AB189" s="125">
        <v>1</v>
      </c>
      <c r="AC189" s="30" t="s">
        <v>879</v>
      </c>
      <c r="AD189" s="30" t="s">
        <v>748</v>
      </c>
      <c r="AE189" s="30" t="s">
        <v>749</v>
      </c>
      <c r="AF189" s="604" t="s">
        <v>102</v>
      </c>
      <c r="AG189" s="605" t="s">
        <v>102</v>
      </c>
      <c r="AH189" s="316">
        <v>0</v>
      </c>
      <c r="AI189" s="788"/>
      <c r="AJ189" s="648">
        <v>0</v>
      </c>
      <c r="AK189" s="623" t="s">
        <v>101</v>
      </c>
      <c r="AL189" s="623" t="s">
        <v>101</v>
      </c>
      <c r="AM189" s="228" t="str">
        <f t="shared" ref="AM189:AM191" si="25">IFERROR(AJ189/S189,"No reporta avance para el período")</f>
        <v>No reporta avance para el período</v>
      </c>
      <c r="AN189" s="229" t="str">
        <f t="shared" si="22"/>
        <v>No Aplica</v>
      </c>
      <c r="AO189" s="610">
        <v>0</v>
      </c>
      <c r="AP189" s="230"/>
      <c r="AQ189" s="325">
        <v>0</v>
      </c>
      <c r="AR189" s="325">
        <v>0</v>
      </c>
      <c r="AS189" s="790"/>
      <c r="AT189" s="682"/>
      <c r="AU189" s="682"/>
      <c r="AV189" s="946"/>
      <c r="AW189" s="645">
        <v>0</v>
      </c>
      <c r="AX189" s="614" t="s">
        <v>101</v>
      </c>
      <c r="AY189" s="614" t="s">
        <v>101</v>
      </c>
      <c r="AZ189" s="174" t="str">
        <f t="shared" si="21"/>
        <v>No reporta avance para el período</v>
      </c>
      <c r="BA189" s="167" t="str">
        <f t="shared" si="23"/>
        <v>No Aplica</v>
      </c>
      <c r="BB189" s="616">
        <v>0</v>
      </c>
      <c r="BC189" s="257" t="s">
        <v>101</v>
      </c>
      <c r="BD189" s="493">
        <v>0</v>
      </c>
      <c r="BE189" s="398">
        <v>0</v>
      </c>
      <c r="BF189" s="682"/>
      <c r="BG189" s="682"/>
      <c r="BH189" s="682"/>
      <c r="BI189" s="671"/>
      <c r="BJ189" s="977" t="s">
        <v>126</v>
      </c>
      <c r="BK189" s="977" t="s">
        <v>127</v>
      </c>
    </row>
    <row r="190" spans="1:63" ht="51" customHeight="1" x14ac:dyDescent="0.25">
      <c r="A190" s="540"/>
      <c r="B190" s="600" t="s">
        <v>1367</v>
      </c>
      <c r="C190" s="30" t="s">
        <v>85</v>
      </c>
      <c r="D190" s="30" t="s">
        <v>1530</v>
      </c>
      <c r="E190" s="564" t="s">
        <v>1538</v>
      </c>
      <c r="F190" s="30" t="s">
        <v>208</v>
      </c>
      <c r="G190" s="573">
        <v>1</v>
      </c>
      <c r="H190" s="30" t="s">
        <v>1539</v>
      </c>
      <c r="I190" s="602" t="s">
        <v>134</v>
      </c>
      <c r="J190" s="30" t="s">
        <v>1455</v>
      </c>
      <c r="K190" s="30" t="s">
        <v>111</v>
      </c>
      <c r="L190" s="602" t="s">
        <v>1514</v>
      </c>
      <c r="M190" s="30" t="s">
        <v>94</v>
      </c>
      <c r="N190" s="152">
        <v>44928</v>
      </c>
      <c r="O190" s="113">
        <v>45289</v>
      </c>
      <c r="P190" s="603" t="s">
        <v>297</v>
      </c>
      <c r="Q190" s="615">
        <v>1</v>
      </c>
      <c r="R190" s="53">
        <v>1</v>
      </c>
      <c r="S190" s="615">
        <v>1</v>
      </c>
      <c r="T190" s="53">
        <v>1</v>
      </c>
      <c r="U190" s="615">
        <v>1</v>
      </c>
      <c r="V190" s="53">
        <v>1</v>
      </c>
      <c r="W190" s="615">
        <v>1</v>
      </c>
      <c r="X190" s="53">
        <v>1</v>
      </c>
      <c r="Y190" s="615">
        <v>1</v>
      </c>
      <c r="Z190" s="53">
        <v>1</v>
      </c>
      <c r="AA190" s="615">
        <v>1</v>
      </c>
      <c r="AB190" s="125">
        <v>1</v>
      </c>
      <c r="AC190" s="30" t="s">
        <v>879</v>
      </c>
      <c r="AD190" s="30" t="s">
        <v>748</v>
      </c>
      <c r="AE190" s="30" t="s">
        <v>749</v>
      </c>
      <c r="AF190" s="604" t="s">
        <v>102</v>
      </c>
      <c r="AG190" s="605" t="s">
        <v>102</v>
      </c>
      <c r="AH190" s="316">
        <v>0</v>
      </c>
      <c r="AI190" s="788"/>
      <c r="AJ190" s="326">
        <v>1</v>
      </c>
      <c r="AK190" s="181" t="s">
        <v>1492</v>
      </c>
      <c r="AL190" s="181" t="s">
        <v>1527</v>
      </c>
      <c r="AM190" s="271">
        <f t="shared" si="25"/>
        <v>1</v>
      </c>
      <c r="AN190" s="229" t="str">
        <f t="shared" si="22"/>
        <v>Satisfactorio</v>
      </c>
      <c r="AO190" s="653">
        <v>1</v>
      </c>
      <c r="AP190" s="230"/>
      <c r="AQ190" s="325">
        <v>0</v>
      </c>
      <c r="AR190" s="325">
        <v>0</v>
      </c>
      <c r="AS190" s="790"/>
      <c r="AT190" s="682"/>
      <c r="AU190" s="682"/>
      <c r="AV190" s="946"/>
      <c r="AW190" s="332">
        <v>1</v>
      </c>
      <c r="AX190" s="185" t="s">
        <v>1540</v>
      </c>
      <c r="AY190" s="185" t="s">
        <v>1495</v>
      </c>
      <c r="AZ190" s="174">
        <f t="shared" si="21"/>
        <v>1</v>
      </c>
      <c r="BA190" s="167" t="str">
        <f t="shared" si="23"/>
        <v>Satisfactorio</v>
      </c>
      <c r="BB190" s="616">
        <v>1</v>
      </c>
      <c r="BC190" s="257" t="s">
        <v>101</v>
      </c>
      <c r="BD190" s="493">
        <v>0</v>
      </c>
      <c r="BE190" s="398">
        <v>0</v>
      </c>
      <c r="BF190" s="682"/>
      <c r="BG190" s="682"/>
      <c r="BH190" s="682"/>
      <c r="BI190" s="671"/>
      <c r="BJ190" s="977" t="s">
        <v>754</v>
      </c>
      <c r="BK190" s="978" t="s">
        <v>1529</v>
      </c>
    </row>
    <row r="191" spans="1:63" ht="51" customHeight="1" x14ac:dyDescent="0.25">
      <c r="A191" s="540"/>
      <c r="B191" s="600" t="s">
        <v>1367</v>
      </c>
      <c r="C191" s="30" t="s">
        <v>85</v>
      </c>
      <c r="D191" s="30" t="s">
        <v>1530</v>
      </c>
      <c r="E191" s="564" t="s">
        <v>1541</v>
      </c>
      <c r="F191" s="30" t="s">
        <v>208</v>
      </c>
      <c r="G191" s="573">
        <v>1</v>
      </c>
      <c r="H191" s="30" t="s">
        <v>1542</v>
      </c>
      <c r="I191" s="602" t="s">
        <v>134</v>
      </c>
      <c r="J191" s="30" t="s">
        <v>1455</v>
      </c>
      <c r="K191" s="30" t="s">
        <v>111</v>
      </c>
      <c r="L191" s="602" t="s">
        <v>1456</v>
      </c>
      <c r="M191" s="30" t="s">
        <v>94</v>
      </c>
      <c r="N191" s="152">
        <v>44928</v>
      </c>
      <c r="O191" s="113">
        <v>45289</v>
      </c>
      <c r="P191" s="603" t="s">
        <v>297</v>
      </c>
      <c r="Q191" s="615">
        <v>1</v>
      </c>
      <c r="R191" s="53">
        <v>1</v>
      </c>
      <c r="S191" s="615">
        <v>1</v>
      </c>
      <c r="T191" s="53">
        <v>1</v>
      </c>
      <c r="U191" s="615">
        <v>1</v>
      </c>
      <c r="V191" s="53">
        <v>1</v>
      </c>
      <c r="W191" s="615">
        <v>1</v>
      </c>
      <c r="X191" s="53">
        <v>1</v>
      </c>
      <c r="Y191" s="615">
        <v>1</v>
      </c>
      <c r="Z191" s="53">
        <v>1</v>
      </c>
      <c r="AA191" s="615">
        <v>1</v>
      </c>
      <c r="AB191" s="125">
        <v>1</v>
      </c>
      <c r="AC191" s="30" t="s">
        <v>879</v>
      </c>
      <c r="AD191" s="30" t="s">
        <v>748</v>
      </c>
      <c r="AE191" s="30" t="s">
        <v>749</v>
      </c>
      <c r="AF191" s="604" t="s">
        <v>102</v>
      </c>
      <c r="AG191" s="605" t="s">
        <v>102</v>
      </c>
      <c r="AH191" s="510">
        <v>0</v>
      </c>
      <c r="AI191" s="787"/>
      <c r="AJ191" s="332">
        <v>1</v>
      </c>
      <c r="AK191" s="185" t="s">
        <v>1492</v>
      </c>
      <c r="AL191" s="185" t="s">
        <v>1543</v>
      </c>
      <c r="AM191" s="271">
        <f t="shared" si="25"/>
        <v>1</v>
      </c>
      <c r="AN191" s="532" t="str">
        <f t="shared" si="22"/>
        <v>Satisfactorio</v>
      </c>
      <c r="AO191" s="654">
        <v>1</v>
      </c>
      <c r="AP191" s="533"/>
      <c r="AQ191" s="325">
        <v>0</v>
      </c>
      <c r="AR191" s="325">
        <v>0</v>
      </c>
      <c r="AS191" s="791"/>
      <c r="AT191" s="670"/>
      <c r="AU191" s="670"/>
      <c r="AV191" s="946"/>
      <c r="AW191" s="332">
        <v>1</v>
      </c>
      <c r="AX191" s="185" t="s">
        <v>1540</v>
      </c>
      <c r="AY191" s="185" t="s">
        <v>1495</v>
      </c>
      <c r="AZ191" s="174">
        <f t="shared" si="21"/>
        <v>1</v>
      </c>
      <c r="BA191" s="167" t="str">
        <f t="shared" si="23"/>
        <v>Satisfactorio</v>
      </c>
      <c r="BB191" s="616">
        <v>1</v>
      </c>
      <c r="BC191" s="257" t="s">
        <v>101</v>
      </c>
      <c r="BD191" s="398">
        <v>0</v>
      </c>
      <c r="BE191" s="398">
        <v>0</v>
      </c>
      <c r="BF191" s="670"/>
      <c r="BG191" s="670"/>
      <c r="BH191" s="670"/>
      <c r="BI191" s="671"/>
      <c r="BJ191" s="977" t="s">
        <v>754</v>
      </c>
      <c r="BK191" s="983" t="s">
        <v>1529</v>
      </c>
    </row>
    <row r="192" spans="1:63" ht="28.5" customHeight="1" x14ac:dyDescent="0.25">
      <c r="A192" s="961"/>
      <c r="B192" s="745" t="s">
        <v>1544</v>
      </c>
      <c r="C192" s="748" t="s">
        <v>1545</v>
      </c>
      <c r="D192" s="128" t="s">
        <v>1546</v>
      </c>
      <c r="E192" s="751" t="s">
        <v>1547</v>
      </c>
      <c r="F192" s="748" t="s">
        <v>208</v>
      </c>
      <c r="G192" s="729">
        <v>1</v>
      </c>
      <c r="H192" s="754" t="s">
        <v>1548</v>
      </c>
      <c r="I192" s="757" t="s">
        <v>172</v>
      </c>
      <c r="J192" s="754" t="s">
        <v>1549</v>
      </c>
      <c r="K192" s="754" t="s">
        <v>111</v>
      </c>
      <c r="L192" s="754" t="s">
        <v>1550</v>
      </c>
      <c r="M192" s="748" t="s">
        <v>94</v>
      </c>
      <c r="N192" s="780">
        <v>44928</v>
      </c>
      <c r="O192" s="777">
        <v>45289</v>
      </c>
      <c r="P192" s="760" t="s">
        <v>95</v>
      </c>
      <c r="Q192" s="729"/>
      <c r="R192" s="726"/>
      <c r="S192" s="729"/>
      <c r="T192" s="726">
        <v>0.33</v>
      </c>
      <c r="U192" s="729"/>
      <c r="V192" s="726"/>
      <c r="W192" s="729"/>
      <c r="X192" s="726">
        <v>0.66</v>
      </c>
      <c r="Y192" s="729"/>
      <c r="Z192" s="726"/>
      <c r="AA192" s="729"/>
      <c r="AB192" s="766">
        <v>1</v>
      </c>
      <c r="AC192" s="739" t="s">
        <v>96</v>
      </c>
      <c r="AD192" s="742"/>
      <c r="AE192" s="693" t="s">
        <v>98</v>
      </c>
      <c r="AF192" s="775" t="s">
        <v>175</v>
      </c>
      <c r="AG192" s="785" t="s">
        <v>176</v>
      </c>
      <c r="AH192" s="732">
        <v>4313672238</v>
      </c>
      <c r="AI192" s="732">
        <v>3064000000</v>
      </c>
      <c r="AJ192" s="733">
        <v>0</v>
      </c>
      <c r="AK192" s="720" t="s">
        <v>101</v>
      </c>
      <c r="AL192" s="720" t="s">
        <v>101</v>
      </c>
      <c r="AM192" s="736" t="str">
        <f>IFERROR(AJ192/Q192,"No reporta avance para el período")</f>
        <v>No reporta avance para el período</v>
      </c>
      <c r="AN192" s="714" t="str">
        <f t="shared" si="22"/>
        <v>No Aplica</v>
      </c>
      <c r="AO192" s="718">
        <v>0</v>
      </c>
      <c r="AP192" s="720"/>
      <c r="AQ192" s="723">
        <v>0</v>
      </c>
      <c r="AR192" s="723">
        <v>0</v>
      </c>
      <c r="AS192" s="723">
        <v>0</v>
      </c>
      <c r="AT192" s="679">
        <v>0</v>
      </c>
      <c r="AU192" s="679">
        <v>0</v>
      </c>
      <c r="AV192" s="946"/>
      <c r="AW192" s="705">
        <v>0.33</v>
      </c>
      <c r="AX192" s="744" t="s">
        <v>1551</v>
      </c>
      <c r="AY192" s="744" t="s">
        <v>1552</v>
      </c>
      <c r="AZ192" s="711">
        <f>IFERROR(AW192/T192,"No reporta avance para el período")</f>
        <v>1</v>
      </c>
      <c r="BA192" s="696" t="str">
        <f t="shared" si="23"/>
        <v>Satisfactorio</v>
      </c>
      <c r="BB192" s="699">
        <f>+IFERROR(SUM($AJ192,$AW192,#REF!,$BS192,$CF192,$CS192),0)</f>
        <v>0</v>
      </c>
      <c r="BC192" s="702" t="s">
        <v>101</v>
      </c>
      <c r="BD192" s="679">
        <v>4313672238</v>
      </c>
      <c r="BE192" s="679">
        <v>1437890746</v>
      </c>
      <c r="BF192" s="679">
        <v>2850543933</v>
      </c>
      <c r="BG192" s="679">
        <v>1686539047</v>
      </c>
      <c r="BH192" s="679">
        <v>1221367947</v>
      </c>
      <c r="BJ192" s="979" t="s">
        <v>242</v>
      </c>
      <c r="BK192" s="979" t="s">
        <v>1553</v>
      </c>
    </row>
    <row r="193" spans="1:63" ht="28.5" customHeight="1" x14ac:dyDescent="0.25">
      <c r="A193" s="963"/>
      <c r="B193" s="746"/>
      <c r="C193" s="749"/>
      <c r="D193" s="128" t="s">
        <v>1554</v>
      </c>
      <c r="E193" s="752"/>
      <c r="F193" s="749"/>
      <c r="G193" s="730"/>
      <c r="H193" s="755"/>
      <c r="I193" s="758"/>
      <c r="J193" s="755"/>
      <c r="K193" s="755"/>
      <c r="L193" s="755"/>
      <c r="M193" s="749"/>
      <c r="N193" s="781"/>
      <c r="O193" s="778"/>
      <c r="P193" s="761"/>
      <c r="Q193" s="730"/>
      <c r="R193" s="727"/>
      <c r="S193" s="730"/>
      <c r="T193" s="727"/>
      <c r="U193" s="730"/>
      <c r="V193" s="727"/>
      <c r="W193" s="730"/>
      <c r="X193" s="727"/>
      <c r="Y193" s="730"/>
      <c r="Z193" s="727"/>
      <c r="AA193" s="730"/>
      <c r="AB193" s="767"/>
      <c r="AC193" s="740"/>
      <c r="AD193" s="742"/>
      <c r="AE193" s="693"/>
      <c r="AF193" s="775"/>
      <c r="AG193" s="785"/>
      <c r="AH193" s="732"/>
      <c r="AI193" s="732"/>
      <c r="AJ193" s="734"/>
      <c r="AK193" s="721"/>
      <c r="AL193" s="721"/>
      <c r="AM193" s="737"/>
      <c r="AN193" s="715"/>
      <c r="AO193" s="718"/>
      <c r="AP193" s="721"/>
      <c r="AQ193" s="724"/>
      <c r="AR193" s="724"/>
      <c r="AS193" s="724"/>
      <c r="AT193" s="680"/>
      <c r="AU193" s="680"/>
      <c r="AV193" s="946"/>
      <c r="AW193" s="706"/>
      <c r="AX193" s="783"/>
      <c r="AY193" s="783"/>
      <c r="AZ193" s="712"/>
      <c r="BA193" s="697"/>
      <c r="BB193" s="700">
        <f>+IFERROR(SUM($AJ193,$AW193,#REF!,$BS193,$CF193,$CS193),0)</f>
        <v>0</v>
      </c>
      <c r="BC193" s="703"/>
      <c r="BD193" s="680"/>
      <c r="BE193" s="680"/>
      <c r="BF193" s="680"/>
      <c r="BG193" s="680"/>
      <c r="BH193" s="680"/>
      <c r="BI193" s="186"/>
      <c r="BJ193" s="987"/>
      <c r="BK193" s="987"/>
    </row>
    <row r="194" spans="1:63" ht="28.5" customHeight="1" x14ac:dyDescent="0.25">
      <c r="A194" s="963"/>
      <c r="B194" s="746"/>
      <c r="C194" s="749"/>
      <c r="D194" s="128" t="s">
        <v>1555</v>
      </c>
      <c r="E194" s="752"/>
      <c r="F194" s="749"/>
      <c r="G194" s="730"/>
      <c r="H194" s="755"/>
      <c r="I194" s="758"/>
      <c r="J194" s="755"/>
      <c r="K194" s="755"/>
      <c r="L194" s="755"/>
      <c r="M194" s="749"/>
      <c r="N194" s="781"/>
      <c r="O194" s="778"/>
      <c r="P194" s="761"/>
      <c r="Q194" s="730"/>
      <c r="R194" s="727"/>
      <c r="S194" s="730"/>
      <c r="T194" s="727"/>
      <c r="U194" s="730"/>
      <c r="V194" s="727"/>
      <c r="W194" s="730"/>
      <c r="X194" s="727"/>
      <c r="Y194" s="730"/>
      <c r="Z194" s="727"/>
      <c r="AA194" s="730"/>
      <c r="AB194" s="767"/>
      <c r="AC194" s="740"/>
      <c r="AD194" s="742"/>
      <c r="AE194" s="693"/>
      <c r="AF194" s="775"/>
      <c r="AG194" s="785"/>
      <c r="AH194" s="732"/>
      <c r="AI194" s="732"/>
      <c r="AJ194" s="734"/>
      <c r="AK194" s="721"/>
      <c r="AL194" s="721"/>
      <c r="AM194" s="737"/>
      <c r="AN194" s="715"/>
      <c r="AO194" s="718"/>
      <c r="AP194" s="721"/>
      <c r="AQ194" s="724"/>
      <c r="AR194" s="724"/>
      <c r="AS194" s="724"/>
      <c r="AT194" s="680"/>
      <c r="AU194" s="680"/>
      <c r="AV194" s="946"/>
      <c r="AW194" s="706"/>
      <c r="AX194" s="783"/>
      <c r="AY194" s="783"/>
      <c r="AZ194" s="712"/>
      <c r="BA194" s="697"/>
      <c r="BB194" s="700">
        <f>+IFERROR(SUM($AJ194,$AW194,#REF!,$BS194,$CF194,$CS194),0)</f>
        <v>0</v>
      </c>
      <c r="BC194" s="703"/>
      <c r="BD194" s="680"/>
      <c r="BE194" s="680"/>
      <c r="BF194" s="680"/>
      <c r="BG194" s="680"/>
      <c r="BH194" s="680"/>
      <c r="BJ194" s="987"/>
      <c r="BK194" s="987"/>
    </row>
    <row r="195" spans="1:63" ht="28.5" customHeight="1" x14ac:dyDescent="0.25">
      <c r="A195" s="963"/>
      <c r="B195" s="746"/>
      <c r="C195" s="749"/>
      <c r="D195" s="128" t="s">
        <v>1556</v>
      </c>
      <c r="E195" s="752"/>
      <c r="F195" s="749"/>
      <c r="G195" s="730"/>
      <c r="H195" s="755"/>
      <c r="I195" s="758"/>
      <c r="J195" s="755"/>
      <c r="K195" s="755"/>
      <c r="L195" s="755"/>
      <c r="M195" s="749"/>
      <c r="N195" s="781"/>
      <c r="O195" s="778"/>
      <c r="P195" s="761"/>
      <c r="Q195" s="730"/>
      <c r="R195" s="727"/>
      <c r="S195" s="730"/>
      <c r="T195" s="727"/>
      <c r="U195" s="730"/>
      <c r="V195" s="727"/>
      <c r="W195" s="730"/>
      <c r="X195" s="727"/>
      <c r="Y195" s="730"/>
      <c r="Z195" s="727"/>
      <c r="AA195" s="730"/>
      <c r="AB195" s="767"/>
      <c r="AC195" s="740"/>
      <c r="AD195" s="742"/>
      <c r="AE195" s="693"/>
      <c r="AF195" s="775"/>
      <c r="AG195" s="785"/>
      <c r="AH195" s="732"/>
      <c r="AI195" s="732"/>
      <c r="AJ195" s="734"/>
      <c r="AK195" s="721"/>
      <c r="AL195" s="721"/>
      <c r="AM195" s="737"/>
      <c r="AN195" s="715"/>
      <c r="AO195" s="718"/>
      <c r="AP195" s="721"/>
      <c r="AQ195" s="724"/>
      <c r="AR195" s="724"/>
      <c r="AS195" s="724"/>
      <c r="AT195" s="680"/>
      <c r="AU195" s="680"/>
      <c r="AV195" s="946"/>
      <c r="AW195" s="706"/>
      <c r="AX195" s="783"/>
      <c r="AY195" s="783"/>
      <c r="AZ195" s="712"/>
      <c r="BA195" s="697"/>
      <c r="BB195" s="700">
        <f>+IFERROR(SUM($AJ195,$AW195,#REF!,$BS195,$CF195,$CS195),0)</f>
        <v>0</v>
      </c>
      <c r="BC195" s="703"/>
      <c r="BD195" s="680"/>
      <c r="BE195" s="680"/>
      <c r="BF195" s="680"/>
      <c r="BG195" s="680"/>
      <c r="BH195" s="680"/>
      <c r="BJ195" s="987"/>
      <c r="BK195" s="987"/>
    </row>
    <row r="196" spans="1:63" ht="28.5" customHeight="1" x14ac:dyDescent="0.25">
      <c r="A196" s="963"/>
      <c r="B196" s="746"/>
      <c r="C196" s="749"/>
      <c r="D196" s="128" t="s">
        <v>1557</v>
      </c>
      <c r="E196" s="752"/>
      <c r="F196" s="749"/>
      <c r="G196" s="730"/>
      <c r="H196" s="755"/>
      <c r="I196" s="758"/>
      <c r="J196" s="755"/>
      <c r="K196" s="755"/>
      <c r="L196" s="755"/>
      <c r="M196" s="749"/>
      <c r="N196" s="781"/>
      <c r="O196" s="778"/>
      <c r="P196" s="761"/>
      <c r="Q196" s="730"/>
      <c r="R196" s="727"/>
      <c r="S196" s="730"/>
      <c r="T196" s="727"/>
      <c r="U196" s="730"/>
      <c r="V196" s="727"/>
      <c r="W196" s="730"/>
      <c r="X196" s="727"/>
      <c r="Y196" s="730"/>
      <c r="Z196" s="727"/>
      <c r="AA196" s="730"/>
      <c r="AB196" s="767"/>
      <c r="AC196" s="740"/>
      <c r="AD196" s="742"/>
      <c r="AE196" s="693"/>
      <c r="AF196" s="775"/>
      <c r="AG196" s="785"/>
      <c r="AH196" s="732"/>
      <c r="AI196" s="732"/>
      <c r="AJ196" s="734"/>
      <c r="AK196" s="721"/>
      <c r="AL196" s="721"/>
      <c r="AM196" s="737"/>
      <c r="AN196" s="715"/>
      <c r="AO196" s="718"/>
      <c r="AP196" s="721"/>
      <c r="AQ196" s="724"/>
      <c r="AR196" s="724"/>
      <c r="AS196" s="724"/>
      <c r="AT196" s="680"/>
      <c r="AU196" s="680"/>
      <c r="AV196" s="946"/>
      <c r="AW196" s="706"/>
      <c r="AX196" s="783"/>
      <c r="AY196" s="783"/>
      <c r="AZ196" s="712"/>
      <c r="BA196" s="697"/>
      <c r="BB196" s="700">
        <f>+IFERROR(SUM($AJ196,$AW196,#REF!,$BS196,$CF196,$CS196),0)</f>
        <v>0</v>
      </c>
      <c r="BC196" s="703"/>
      <c r="BD196" s="680"/>
      <c r="BE196" s="680"/>
      <c r="BF196" s="680"/>
      <c r="BG196" s="680"/>
      <c r="BH196" s="680"/>
      <c r="BJ196" s="987"/>
      <c r="BK196" s="987"/>
    </row>
    <row r="197" spans="1:63" ht="28.5" customHeight="1" x14ac:dyDescent="0.25">
      <c r="A197" s="963"/>
      <c r="B197" s="746"/>
      <c r="C197" s="749"/>
      <c r="D197" s="128" t="s">
        <v>1558</v>
      </c>
      <c r="E197" s="752"/>
      <c r="F197" s="749"/>
      <c r="G197" s="730"/>
      <c r="H197" s="755"/>
      <c r="I197" s="758"/>
      <c r="J197" s="755"/>
      <c r="K197" s="755"/>
      <c r="L197" s="755"/>
      <c r="M197" s="749"/>
      <c r="N197" s="781"/>
      <c r="O197" s="778"/>
      <c r="P197" s="761"/>
      <c r="Q197" s="730"/>
      <c r="R197" s="727"/>
      <c r="S197" s="730"/>
      <c r="T197" s="727"/>
      <c r="U197" s="730"/>
      <c r="V197" s="727"/>
      <c r="W197" s="730"/>
      <c r="X197" s="727"/>
      <c r="Y197" s="730"/>
      <c r="Z197" s="727"/>
      <c r="AA197" s="730"/>
      <c r="AB197" s="767"/>
      <c r="AC197" s="740"/>
      <c r="AD197" s="742"/>
      <c r="AE197" s="693"/>
      <c r="AF197" s="775"/>
      <c r="AG197" s="785"/>
      <c r="AH197" s="732"/>
      <c r="AI197" s="732"/>
      <c r="AJ197" s="734"/>
      <c r="AK197" s="721"/>
      <c r="AL197" s="721"/>
      <c r="AM197" s="737"/>
      <c r="AN197" s="715"/>
      <c r="AO197" s="718"/>
      <c r="AP197" s="721"/>
      <c r="AQ197" s="724"/>
      <c r="AR197" s="724"/>
      <c r="AS197" s="724"/>
      <c r="AT197" s="680"/>
      <c r="AU197" s="680"/>
      <c r="AV197" s="946"/>
      <c r="AW197" s="706"/>
      <c r="AX197" s="783"/>
      <c r="AY197" s="783"/>
      <c r="AZ197" s="712"/>
      <c r="BA197" s="697"/>
      <c r="BB197" s="700">
        <f>+IFERROR(SUM($AJ197,$AW197,#REF!,$BS197,$CF197,$CS197),0)</f>
        <v>0</v>
      </c>
      <c r="BC197" s="703"/>
      <c r="BD197" s="680"/>
      <c r="BE197" s="680"/>
      <c r="BF197" s="680"/>
      <c r="BG197" s="680"/>
      <c r="BH197" s="680"/>
      <c r="BJ197" s="987"/>
      <c r="BK197" s="987"/>
    </row>
    <row r="198" spans="1:63" ht="28.5" customHeight="1" x14ac:dyDescent="0.25">
      <c r="A198" s="963"/>
      <c r="B198" s="746"/>
      <c r="C198" s="749"/>
      <c r="D198" s="128" t="s">
        <v>1559</v>
      </c>
      <c r="E198" s="752"/>
      <c r="F198" s="749"/>
      <c r="G198" s="730"/>
      <c r="H198" s="755"/>
      <c r="I198" s="758"/>
      <c r="J198" s="755"/>
      <c r="K198" s="755"/>
      <c r="L198" s="755"/>
      <c r="M198" s="749"/>
      <c r="N198" s="781"/>
      <c r="O198" s="778"/>
      <c r="P198" s="761"/>
      <c r="Q198" s="730"/>
      <c r="R198" s="727"/>
      <c r="S198" s="730"/>
      <c r="T198" s="727"/>
      <c r="U198" s="730"/>
      <c r="V198" s="727"/>
      <c r="W198" s="730"/>
      <c r="X198" s="727"/>
      <c r="Y198" s="730"/>
      <c r="Z198" s="727"/>
      <c r="AA198" s="730"/>
      <c r="AB198" s="767"/>
      <c r="AC198" s="740"/>
      <c r="AD198" s="742"/>
      <c r="AE198" s="693"/>
      <c r="AF198" s="775"/>
      <c r="AG198" s="785"/>
      <c r="AH198" s="732"/>
      <c r="AI198" s="732"/>
      <c r="AJ198" s="734"/>
      <c r="AK198" s="721"/>
      <c r="AL198" s="721"/>
      <c r="AM198" s="737"/>
      <c r="AN198" s="715"/>
      <c r="AO198" s="718"/>
      <c r="AP198" s="721"/>
      <c r="AQ198" s="724"/>
      <c r="AR198" s="724"/>
      <c r="AS198" s="724"/>
      <c r="AT198" s="680"/>
      <c r="AU198" s="680"/>
      <c r="AV198" s="946"/>
      <c r="AW198" s="706"/>
      <c r="AX198" s="783"/>
      <c r="AY198" s="783"/>
      <c r="AZ198" s="712"/>
      <c r="BA198" s="697"/>
      <c r="BB198" s="700">
        <f>+IFERROR(SUM($AJ198,$AW198,#REF!,$BS198,$CF198,$CS198),0)</f>
        <v>0</v>
      </c>
      <c r="BC198" s="703"/>
      <c r="BD198" s="680"/>
      <c r="BE198" s="680"/>
      <c r="BF198" s="680"/>
      <c r="BG198" s="680"/>
      <c r="BH198" s="680"/>
      <c r="BJ198" s="987"/>
      <c r="BK198" s="987"/>
    </row>
    <row r="199" spans="1:63" ht="28.5" customHeight="1" x14ac:dyDescent="0.25">
      <c r="A199" s="963"/>
      <c r="B199" s="746"/>
      <c r="C199" s="749"/>
      <c r="D199" s="128" t="s">
        <v>1560</v>
      </c>
      <c r="E199" s="752"/>
      <c r="F199" s="749"/>
      <c r="G199" s="730"/>
      <c r="H199" s="755"/>
      <c r="I199" s="758"/>
      <c r="J199" s="755"/>
      <c r="K199" s="755"/>
      <c r="L199" s="755"/>
      <c r="M199" s="749"/>
      <c r="N199" s="781"/>
      <c r="O199" s="778"/>
      <c r="P199" s="761"/>
      <c r="Q199" s="730"/>
      <c r="R199" s="727"/>
      <c r="S199" s="730"/>
      <c r="T199" s="727"/>
      <c r="U199" s="730"/>
      <c r="V199" s="727"/>
      <c r="W199" s="730"/>
      <c r="X199" s="727"/>
      <c r="Y199" s="730"/>
      <c r="Z199" s="727"/>
      <c r="AA199" s="730"/>
      <c r="AB199" s="767"/>
      <c r="AC199" s="740"/>
      <c r="AD199" s="742"/>
      <c r="AE199" s="693"/>
      <c r="AF199" s="775"/>
      <c r="AG199" s="785"/>
      <c r="AH199" s="732"/>
      <c r="AI199" s="732"/>
      <c r="AJ199" s="734"/>
      <c r="AK199" s="721"/>
      <c r="AL199" s="721"/>
      <c r="AM199" s="737"/>
      <c r="AN199" s="715"/>
      <c r="AO199" s="718"/>
      <c r="AP199" s="721"/>
      <c r="AQ199" s="724"/>
      <c r="AR199" s="724"/>
      <c r="AS199" s="724"/>
      <c r="AT199" s="680"/>
      <c r="AU199" s="680"/>
      <c r="AV199" s="946"/>
      <c r="AW199" s="706"/>
      <c r="AX199" s="783"/>
      <c r="AY199" s="783"/>
      <c r="AZ199" s="712"/>
      <c r="BA199" s="697"/>
      <c r="BB199" s="700">
        <f>+IFERROR(SUM($AJ199,$AW199,#REF!,$BS199,$CF199,$CS199),0)</f>
        <v>0</v>
      </c>
      <c r="BC199" s="703"/>
      <c r="BD199" s="680"/>
      <c r="BE199" s="680"/>
      <c r="BF199" s="680"/>
      <c r="BG199" s="680"/>
      <c r="BH199" s="680"/>
      <c r="BJ199" s="987"/>
      <c r="BK199" s="987"/>
    </row>
    <row r="200" spans="1:63" ht="28.5" customHeight="1" x14ac:dyDescent="0.25">
      <c r="A200" s="963"/>
      <c r="B200" s="746"/>
      <c r="C200" s="749"/>
      <c r="D200" s="128" t="s">
        <v>1561</v>
      </c>
      <c r="E200" s="752"/>
      <c r="F200" s="749"/>
      <c r="G200" s="730"/>
      <c r="H200" s="755"/>
      <c r="I200" s="758"/>
      <c r="J200" s="755"/>
      <c r="K200" s="755"/>
      <c r="L200" s="755"/>
      <c r="M200" s="749"/>
      <c r="N200" s="781"/>
      <c r="O200" s="778"/>
      <c r="P200" s="761"/>
      <c r="Q200" s="730"/>
      <c r="R200" s="727"/>
      <c r="S200" s="730"/>
      <c r="T200" s="727"/>
      <c r="U200" s="730"/>
      <c r="V200" s="727"/>
      <c r="W200" s="730"/>
      <c r="X200" s="727"/>
      <c r="Y200" s="730"/>
      <c r="Z200" s="727"/>
      <c r="AA200" s="730"/>
      <c r="AB200" s="767"/>
      <c r="AC200" s="740"/>
      <c r="AD200" s="742"/>
      <c r="AE200" s="693"/>
      <c r="AF200" s="775"/>
      <c r="AG200" s="785"/>
      <c r="AH200" s="732"/>
      <c r="AI200" s="732"/>
      <c r="AJ200" s="734"/>
      <c r="AK200" s="721"/>
      <c r="AL200" s="721"/>
      <c r="AM200" s="737"/>
      <c r="AN200" s="715"/>
      <c r="AO200" s="718"/>
      <c r="AP200" s="721"/>
      <c r="AQ200" s="724"/>
      <c r="AR200" s="724"/>
      <c r="AS200" s="724"/>
      <c r="AT200" s="680"/>
      <c r="AU200" s="680"/>
      <c r="AV200" s="946"/>
      <c r="AW200" s="706"/>
      <c r="AX200" s="783"/>
      <c r="AY200" s="783"/>
      <c r="AZ200" s="712"/>
      <c r="BA200" s="697"/>
      <c r="BB200" s="700">
        <f>+IFERROR(SUM($AJ200,$AW200,#REF!,$BS200,$CF200,$CS200),0)</f>
        <v>0</v>
      </c>
      <c r="BC200" s="703"/>
      <c r="BD200" s="680"/>
      <c r="BE200" s="680"/>
      <c r="BF200" s="680"/>
      <c r="BG200" s="680"/>
      <c r="BH200" s="680"/>
      <c r="BJ200" s="987"/>
      <c r="BK200" s="987"/>
    </row>
    <row r="201" spans="1:63" ht="28.5" customHeight="1" x14ac:dyDescent="0.25">
      <c r="A201" s="963"/>
      <c r="B201" s="746"/>
      <c r="C201" s="749"/>
      <c r="D201" s="128" t="s">
        <v>1562</v>
      </c>
      <c r="E201" s="752"/>
      <c r="F201" s="749"/>
      <c r="G201" s="730"/>
      <c r="H201" s="755"/>
      <c r="I201" s="758"/>
      <c r="J201" s="755"/>
      <c r="K201" s="755"/>
      <c r="L201" s="755"/>
      <c r="M201" s="749"/>
      <c r="N201" s="781"/>
      <c r="O201" s="778"/>
      <c r="P201" s="761"/>
      <c r="Q201" s="730"/>
      <c r="R201" s="727"/>
      <c r="S201" s="730"/>
      <c r="T201" s="727"/>
      <c r="U201" s="730"/>
      <c r="V201" s="727"/>
      <c r="W201" s="730"/>
      <c r="X201" s="727"/>
      <c r="Y201" s="730"/>
      <c r="Z201" s="727"/>
      <c r="AA201" s="730"/>
      <c r="AB201" s="767"/>
      <c r="AC201" s="740"/>
      <c r="AD201" s="742"/>
      <c r="AE201" s="693"/>
      <c r="AF201" s="775"/>
      <c r="AG201" s="785"/>
      <c r="AH201" s="732"/>
      <c r="AI201" s="732"/>
      <c r="AJ201" s="734"/>
      <c r="AK201" s="721"/>
      <c r="AL201" s="721"/>
      <c r="AM201" s="737"/>
      <c r="AN201" s="715"/>
      <c r="AO201" s="718"/>
      <c r="AP201" s="721"/>
      <c r="AQ201" s="724"/>
      <c r="AR201" s="724"/>
      <c r="AS201" s="724"/>
      <c r="AT201" s="680"/>
      <c r="AU201" s="680"/>
      <c r="AV201" s="946"/>
      <c r="AW201" s="706"/>
      <c r="AX201" s="783"/>
      <c r="AY201" s="783"/>
      <c r="AZ201" s="712"/>
      <c r="BA201" s="697"/>
      <c r="BB201" s="700">
        <f>+IFERROR(SUM($AJ201,$AW201,#REF!,$BS201,$CF201,$CS201),0)</f>
        <v>0</v>
      </c>
      <c r="BC201" s="703"/>
      <c r="BD201" s="680"/>
      <c r="BE201" s="680"/>
      <c r="BF201" s="680"/>
      <c r="BG201" s="680"/>
      <c r="BH201" s="680"/>
      <c r="BI201" s="186"/>
      <c r="BJ201" s="987"/>
      <c r="BK201" s="987"/>
    </row>
    <row r="202" spans="1:63" ht="28.5" customHeight="1" x14ac:dyDescent="0.25">
      <c r="A202" s="963"/>
      <c r="B202" s="746"/>
      <c r="C202" s="749"/>
      <c r="D202" s="128" t="s">
        <v>1563</v>
      </c>
      <c r="E202" s="752"/>
      <c r="F202" s="749"/>
      <c r="G202" s="730"/>
      <c r="H202" s="755"/>
      <c r="I202" s="758"/>
      <c r="J202" s="755"/>
      <c r="K202" s="755"/>
      <c r="L202" s="755"/>
      <c r="M202" s="749"/>
      <c r="N202" s="781"/>
      <c r="O202" s="778"/>
      <c r="P202" s="761"/>
      <c r="Q202" s="730"/>
      <c r="R202" s="727"/>
      <c r="S202" s="730"/>
      <c r="T202" s="727"/>
      <c r="U202" s="730"/>
      <c r="V202" s="727"/>
      <c r="W202" s="730"/>
      <c r="X202" s="727"/>
      <c r="Y202" s="730"/>
      <c r="Z202" s="727"/>
      <c r="AA202" s="730"/>
      <c r="AB202" s="767"/>
      <c r="AC202" s="740"/>
      <c r="AD202" s="742"/>
      <c r="AE202" s="693"/>
      <c r="AF202" s="775"/>
      <c r="AG202" s="785"/>
      <c r="AH202" s="732"/>
      <c r="AI202" s="732"/>
      <c r="AJ202" s="734"/>
      <c r="AK202" s="721"/>
      <c r="AL202" s="721"/>
      <c r="AM202" s="737"/>
      <c r="AN202" s="715"/>
      <c r="AO202" s="718"/>
      <c r="AP202" s="721"/>
      <c r="AQ202" s="724"/>
      <c r="AR202" s="724"/>
      <c r="AS202" s="724"/>
      <c r="AT202" s="680"/>
      <c r="AU202" s="680"/>
      <c r="AV202" s="946"/>
      <c r="AW202" s="706"/>
      <c r="AX202" s="783"/>
      <c r="AY202" s="783"/>
      <c r="AZ202" s="712"/>
      <c r="BA202" s="697"/>
      <c r="BB202" s="700">
        <f>+IFERROR(SUM($AJ202,$AW202,#REF!,$BS202,$CF202,$CS202),0)</f>
        <v>0</v>
      </c>
      <c r="BC202" s="703"/>
      <c r="BD202" s="680"/>
      <c r="BE202" s="680"/>
      <c r="BF202" s="680"/>
      <c r="BG202" s="680"/>
      <c r="BH202" s="680"/>
      <c r="BJ202" s="987"/>
      <c r="BK202" s="987"/>
    </row>
    <row r="203" spans="1:63" ht="28.5" customHeight="1" x14ac:dyDescent="0.25">
      <c r="A203" s="963"/>
      <c r="B203" s="746"/>
      <c r="C203" s="749"/>
      <c r="D203" s="128" t="s">
        <v>1564</v>
      </c>
      <c r="E203" s="752"/>
      <c r="F203" s="749"/>
      <c r="G203" s="730"/>
      <c r="H203" s="755"/>
      <c r="I203" s="758"/>
      <c r="J203" s="755"/>
      <c r="K203" s="755"/>
      <c r="L203" s="755"/>
      <c r="M203" s="749"/>
      <c r="N203" s="781"/>
      <c r="O203" s="778"/>
      <c r="P203" s="761"/>
      <c r="Q203" s="730"/>
      <c r="R203" s="727"/>
      <c r="S203" s="730"/>
      <c r="T203" s="727"/>
      <c r="U203" s="730"/>
      <c r="V203" s="727"/>
      <c r="W203" s="730"/>
      <c r="X203" s="727"/>
      <c r="Y203" s="730"/>
      <c r="Z203" s="727"/>
      <c r="AA203" s="730"/>
      <c r="AB203" s="767"/>
      <c r="AC203" s="740"/>
      <c r="AD203" s="742"/>
      <c r="AE203" s="693"/>
      <c r="AF203" s="775"/>
      <c r="AG203" s="785"/>
      <c r="AH203" s="732"/>
      <c r="AI203" s="732"/>
      <c r="AJ203" s="734"/>
      <c r="AK203" s="721"/>
      <c r="AL203" s="721"/>
      <c r="AM203" s="737"/>
      <c r="AN203" s="715"/>
      <c r="AO203" s="718"/>
      <c r="AP203" s="721"/>
      <c r="AQ203" s="724"/>
      <c r="AR203" s="724"/>
      <c r="AS203" s="724"/>
      <c r="AT203" s="680"/>
      <c r="AU203" s="680"/>
      <c r="AV203" s="946"/>
      <c r="AW203" s="706"/>
      <c r="AX203" s="783"/>
      <c r="AY203" s="783"/>
      <c r="AZ203" s="712"/>
      <c r="BA203" s="697"/>
      <c r="BB203" s="700">
        <f>+IFERROR(SUM($AJ203,$AW203,#REF!,$BS203,$CF203,$CS203),0)</f>
        <v>0</v>
      </c>
      <c r="BC203" s="703"/>
      <c r="BD203" s="680"/>
      <c r="BE203" s="680"/>
      <c r="BF203" s="680"/>
      <c r="BG203" s="680"/>
      <c r="BH203" s="680"/>
      <c r="BJ203" s="987"/>
      <c r="BK203" s="987"/>
    </row>
    <row r="204" spans="1:63" ht="28.5" customHeight="1" x14ac:dyDescent="0.25">
      <c r="A204" s="963"/>
      <c r="B204" s="746"/>
      <c r="C204" s="749"/>
      <c r="D204" s="128" t="s">
        <v>1565</v>
      </c>
      <c r="E204" s="752"/>
      <c r="F204" s="749"/>
      <c r="G204" s="730"/>
      <c r="H204" s="755"/>
      <c r="I204" s="758"/>
      <c r="J204" s="755"/>
      <c r="K204" s="755"/>
      <c r="L204" s="755"/>
      <c r="M204" s="749"/>
      <c r="N204" s="781"/>
      <c r="O204" s="778"/>
      <c r="P204" s="761"/>
      <c r="Q204" s="730"/>
      <c r="R204" s="727"/>
      <c r="S204" s="730"/>
      <c r="T204" s="727"/>
      <c r="U204" s="730"/>
      <c r="V204" s="727"/>
      <c r="W204" s="730"/>
      <c r="X204" s="727"/>
      <c r="Y204" s="730"/>
      <c r="Z204" s="727"/>
      <c r="AA204" s="730"/>
      <c r="AB204" s="767"/>
      <c r="AC204" s="740"/>
      <c r="AD204" s="742"/>
      <c r="AE204" s="693"/>
      <c r="AF204" s="775"/>
      <c r="AG204" s="785"/>
      <c r="AH204" s="732"/>
      <c r="AI204" s="732"/>
      <c r="AJ204" s="734"/>
      <c r="AK204" s="721"/>
      <c r="AL204" s="721"/>
      <c r="AM204" s="737"/>
      <c r="AN204" s="715"/>
      <c r="AO204" s="718"/>
      <c r="AP204" s="721"/>
      <c r="AQ204" s="724"/>
      <c r="AR204" s="724"/>
      <c r="AS204" s="724"/>
      <c r="AT204" s="680"/>
      <c r="AU204" s="680"/>
      <c r="AV204" s="946"/>
      <c r="AW204" s="706"/>
      <c r="AX204" s="783"/>
      <c r="AY204" s="783"/>
      <c r="AZ204" s="712"/>
      <c r="BA204" s="697"/>
      <c r="BB204" s="700">
        <f>+IFERROR(SUM($AJ204,$AW204,#REF!,$BS204,$CF204,$CS204),0)</f>
        <v>0</v>
      </c>
      <c r="BC204" s="703"/>
      <c r="BD204" s="680"/>
      <c r="BE204" s="680"/>
      <c r="BF204" s="680"/>
      <c r="BG204" s="680"/>
      <c r="BH204" s="680"/>
      <c r="BJ204" s="987"/>
      <c r="BK204" s="987"/>
    </row>
    <row r="205" spans="1:63" ht="28.5" customHeight="1" x14ac:dyDescent="0.25">
      <c r="A205" s="963"/>
      <c r="B205" s="746"/>
      <c r="C205" s="749"/>
      <c r="D205" s="128" t="s">
        <v>1566</v>
      </c>
      <c r="E205" s="752"/>
      <c r="F205" s="749"/>
      <c r="G205" s="730"/>
      <c r="H205" s="755"/>
      <c r="I205" s="758"/>
      <c r="J205" s="755"/>
      <c r="K205" s="755"/>
      <c r="L205" s="755"/>
      <c r="M205" s="749"/>
      <c r="N205" s="781"/>
      <c r="O205" s="778"/>
      <c r="P205" s="761"/>
      <c r="Q205" s="730"/>
      <c r="R205" s="727"/>
      <c r="S205" s="730"/>
      <c r="T205" s="727"/>
      <c r="U205" s="730"/>
      <c r="V205" s="727"/>
      <c r="W205" s="730"/>
      <c r="X205" s="727"/>
      <c r="Y205" s="730"/>
      <c r="Z205" s="727"/>
      <c r="AA205" s="730"/>
      <c r="AB205" s="767"/>
      <c r="AC205" s="740"/>
      <c r="AD205" s="742"/>
      <c r="AE205" s="693"/>
      <c r="AF205" s="775"/>
      <c r="AG205" s="785"/>
      <c r="AH205" s="732"/>
      <c r="AI205" s="732"/>
      <c r="AJ205" s="734"/>
      <c r="AK205" s="721"/>
      <c r="AL205" s="721"/>
      <c r="AM205" s="737"/>
      <c r="AN205" s="715"/>
      <c r="AO205" s="718"/>
      <c r="AP205" s="721"/>
      <c r="AQ205" s="724"/>
      <c r="AR205" s="724"/>
      <c r="AS205" s="724"/>
      <c r="AT205" s="680"/>
      <c r="AU205" s="680"/>
      <c r="AV205" s="946"/>
      <c r="AW205" s="706"/>
      <c r="AX205" s="783"/>
      <c r="AY205" s="783"/>
      <c r="AZ205" s="712"/>
      <c r="BA205" s="697"/>
      <c r="BB205" s="700">
        <f>+IFERROR(SUM($AJ205,$AW205,#REF!,$BS205,$CF205,$CS205),0)</f>
        <v>0</v>
      </c>
      <c r="BC205" s="703"/>
      <c r="BD205" s="680"/>
      <c r="BE205" s="680"/>
      <c r="BF205" s="680"/>
      <c r="BG205" s="680"/>
      <c r="BH205" s="680"/>
      <c r="BJ205" s="987"/>
      <c r="BK205" s="987"/>
    </row>
    <row r="206" spans="1:63" ht="28.5" customHeight="1" x14ac:dyDescent="0.25">
      <c r="A206" s="963"/>
      <c r="B206" s="746"/>
      <c r="C206" s="749"/>
      <c r="D206" s="128" t="s">
        <v>1567</v>
      </c>
      <c r="E206" s="752"/>
      <c r="F206" s="749"/>
      <c r="G206" s="730"/>
      <c r="H206" s="755"/>
      <c r="I206" s="758"/>
      <c r="J206" s="755"/>
      <c r="K206" s="755"/>
      <c r="L206" s="755"/>
      <c r="M206" s="749"/>
      <c r="N206" s="781"/>
      <c r="O206" s="778"/>
      <c r="P206" s="761"/>
      <c r="Q206" s="730"/>
      <c r="R206" s="727"/>
      <c r="S206" s="730"/>
      <c r="T206" s="727"/>
      <c r="U206" s="730"/>
      <c r="V206" s="727"/>
      <c r="W206" s="730"/>
      <c r="X206" s="727"/>
      <c r="Y206" s="730"/>
      <c r="Z206" s="727"/>
      <c r="AA206" s="730"/>
      <c r="AB206" s="767"/>
      <c r="AC206" s="740"/>
      <c r="AD206" s="742"/>
      <c r="AE206" s="693"/>
      <c r="AF206" s="775"/>
      <c r="AG206" s="785"/>
      <c r="AH206" s="732"/>
      <c r="AI206" s="732"/>
      <c r="AJ206" s="734"/>
      <c r="AK206" s="721"/>
      <c r="AL206" s="721"/>
      <c r="AM206" s="737"/>
      <c r="AN206" s="715"/>
      <c r="AO206" s="718"/>
      <c r="AP206" s="721"/>
      <c r="AQ206" s="724"/>
      <c r="AR206" s="724"/>
      <c r="AS206" s="724"/>
      <c r="AT206" s="680"/>
      <c r="AU206" s="680"/>
      <c r="AV206" s="946"/>
      <c r="AW206" s="706"/>
      <c r="AX206" s="783"/>
      <c r="AY206" s="783"/>
      <c r="AZ206" s="712"/>
      <c r="BA206" s="697"/>
      <c r="BB206" s="700">
        <f>+IFERROR(SUM($AJ206,$AW206,#REF!,$BS206,$CF206,$CS206),0)</f>
        <v>0</v>
      </c>
      <c r="BC206" s="703"/>
      <c r="BD206" s="680"/>
      <c r="BE206" s="680"/>
      <c r="BF206" s="680"/>
      <c r="BG206" s="680"/>
      <c r="BH206" s="680"/>
      <c r="BJ206" s="987"/>
      <c r="BK206" s="987"/>
    </row>
    <row r="207" spans="1:63" ht="28.5" customHeight="1" x14ac:dyDescent="0.25">
      <c r="A207" s="963"/>
      <c r="B207" s="746"/>
      <c r="C207" s="749"/>
      <c r="D207" s="128" t="s">
        <v>1568</v>
      </c>
      <c r="E207" s="752"/>
      <c r="F207" s="749"/>
      <c r="G207" s="730"/>
      <c r="H207" s="755"/>
      <c r="I207" s="758"/>
      <c r="J207" s="755"/>
      <c r="K207" s="755"/>
      <c r="L207" s="755"/>
      <c r="M207" s="749"/>
      <c r="N207" s="781"/>
      <c r="O207" s="778"/>
      <c r="P207" s="761"/>
      <c r="Q207" s="730"/>
      <c r="R207" s="727"/>
      <c r="S207" s="730"/>
      <c r="T207" s="727"/>
      <c r="U207" s="730"/>
      <c r="V207" s="727"/>
      <c r="W207" s="730"/>
      <c r="X207" s="727"/>
      <c r="Y207" s="730"/>
      <c r="Z207" s="727"/>
      <c r="AA207" s="730"/>
      <c r="AB207" s="767"/>
      <c r="AC207" s="740"/>
      <c r="AD207" s="742"/>
      <c r="AE207" s="693"/>
      <c r="AF207" s="775"/>
      <c r="AG207" s="785"/>
      <c r="AH207" s="732"/>
      <c r="AI207" s="732"/>
      <c r="AJ207" s="734"/>
      <c r="AK207" s="721"/>
      <c r="AL207" s="721"/>
      <c r="AM207" s="737"/>
      <c r="AN207" s="715"/>
      <c r="AO207" s="718"/>
      <c r="AP207" s="721"/>
      <c r="AQ207" s="724"/>
      <c r="AR207" s="724"/>
      <c r="AS207" s="724"/>
      <c r="AT207" s="680"/>
      <c r="AU207" s="680"/>
      <c r="AV207" s="946"/>
      <c r="AW207" s="706"/>
      <c r="AX207" s="783"/>
      <c r="AY207" s="783"/>
      <c r="AZ207" s="712"/>
      <c r="BA207" s="697"/>
      <c r="BB207" s="700">
        <f>+IFERROR(SUM($AJ207,$AW207,#REF!,$BS207,$CF207,$CS207),0)</f>
        <v>0</v>
      </c>
      <c r="BC207" s="703"/>
      <c r="BD207" s="680"/>
      <c r="BE207" s="680"/>
      <c r="BF207" s="680"/>
      <c r="BG207" s="680"/>
      <c r="BH207" s="680"/>
      <c r="BJ207" s="987"/>
      <c r="BK207" s="987"/>
    </row>
    <row r="208" spans="1:63" ht="28.5" customHeight="1" x14ac:dyDescent="0.25">
      <c r="A208" s="963"/>
      <c r="B208" s="746"/>
      <c r="C208" s="749"/>
      <c r="D208" s="128" t="s">
        <v>1569</v>
      </c>
      <c r="E208" s="752"/>
      <c r="F208" s="749"/>
      <c r="G208" s="730"/>
      <c r="H208" s="755"/>
      <c r="I208" s="758"/>
      <c r="J208" s="755"/>
      <c r="K208" s="755"/>
      <c r="L208" s="755"/>
      <c r="M208" s="749"/>
      <c r="N208" s="781"/>
      <c r="O208" s="778"/>
      <c r="P208" s="761"/>
      <c r="Q208" s="730"/>
      <c r="R208" s="727"/>
      <c r="S208" s="730"/>
      <c r="T208" s="727"/>
      <c r="U208" s="730"/>
      <c r="V208" s="727"/>
      <c r="W208" s="730"/>
      <c r="X208" s="727"/>
      <c r="Y208" s="730"/>
      <c r="Z208" s="727"/>
      <c r="AA208" s="730"/>
      <c r="AB208" s="767"/>
      <c r="AC208" s="740"/>
      <c r="AD208" s="742"/>
      <c r="AE208" s="693"/>
      <c r="AF208" s="775"/>
      <c r="AG208" s="785"/>
      <c r="AH208" s="732"/>
      <c r="AI208" s="732"/>
      <c r="AJ208" s="734"/>
      <c r="AK208" s="721"/>
      <c r="AL208" s="721"/>
      <c r="AM208" s="737"/>
      <c r="AN208" s="715"/>
      <c r="AO208" s="718"/>
      <c r="AP208" s="721"/>
      <c r="AQ208" s="724"/>
      <c r="AR208" s="724"/>
      <c r="AS208" s="724"/>
      <c r="AT208" s="680"/>
      <c r="AU208" s="680"/>
      <c r="AV208" s="946"/>
      <c r="AW208" s="706"/>
      <c r="AX208" s="783"/>
      <c r="AY208" s="783"/>
      <c r="AZ208" s="712"/>
      <c r="BA208" s="697"/>
      <c r="BB208" s="700">
        <f>+IFERROR(SUM($AJ208,$AW208,#REF!,$BS208,$CF208,$CS208),0)</f>
        <v>0</v>
      </c>
      <c r="BC208" s="703"/>
      <c r="BD208" s="680"/>
      <c r="BE208" s="680"/>
      <c r="BF208" s="680"/>
      <c r="BG208" s="680"/>
      <c r="BH208" s="680"/>
      <c r="BJ208" s="987"/>
      <c r="BK208" s="987"/>
    </row>
    <row r="209" spans="1:63" ht="28.5" customHeight="1" x14ac:dyDescent="0.25">
      <c r="A209" s="963"/>
      <c r="B209" s="746"/>
      <c r="C209" s="749"/>
      <c r="D209" s="128" t="s">
        <v>1570</v>
      </c>
      <c r="E209" s="752"/>
      <c r="F209" s="749"/>
      <c r="G209" s="730"/>
      <c r="H209" s="755"/>
      <c r="I209" s="758"/>
      <c r="J209" s="755"/>
      <c r="K209" s="755"/>
      <c r="L209" s="755"/>
      <c r="M209" s="749"/>
      <c r="N209" s="781"/>
      <c r="O209" s="778"/>
      <c r="P209" s="761"/>
      <c r="Q209" s="730"/>
      <c r="R209" s="727"/>
      <c r="S209" s="730"/>
      <c r="T209" s="727"/>
      <c r="U209" s="730"/>
      <c r="V209" s="727"/>
      <c r="W209" s="730"/>
      <c r="X209" s="727"/>
      <c r="Y209" s="730"/>
      <c r="Z209" s="727"/>
      <c r="AA209" s="730"/>
      <c r="AB209" s="767"/>
      <c r="AC209" s="740"/>
      <c r="AD209" s="742"/>
      <c r="AE209" s="693"/>
      <c r="AF209" s="775"/>
      <c r="AG209" s="785"/>
      <c r="AH209" s="732"/>
      <c r="AI209" s="732"/>
      <c r="AJ209" s="734"/>
      <c r="AK209" s="721"/>
      <c r="AL209" s="721"/>
      <c r="AM209" s="737"/>
      <c r="AN209" s="715"/>
      <c r="AO209" s="718"/>
      <c r="AP209" s="721"/>
      <c r="AQ209" s="724"/>
      <c r="AR209" s="724"/>
      <c r="AS209" s="724"/>
      <c r="AT209" s="680"/>
      <c r="AU209" s="680"/>
      <c r="AV209" s="946"/>
      <c r="AW209" s="706"/>
      <c r="AX209" s="783"/>
      <c r="AY209" s="783"/>
      <c r="AZ209" s="712"/>
      <c r="BA209" s="697"/>
      <c r="BB209" s="700">
        <f>+IFERROR(SUM($AJ209,$AW209,#REF!,$BS209,$CF209,$CS209),0)</f>
        <v>0</v>
      </c>
      <c r="BC209" s="703"/>
      <c r="BD209" s="680"/>
      <c r="BE209" s="680"/>
      <c r="BF209" s="680"/>
      <c r="BG209" s="680"/>
      <c r="BH209" s="680"/>
      <c r="BJ209" s="987"/>
      <c r="BK209" s="987"/>
    </row>
    <row r="210" spans="1:63" ht="28.5" customHeight="1" x14ac:dyDescent="0.25">
      <c r="A210" s="962"/>
      <c r="B210" s="747"/>
      <c r="C210" s="750"/>
      <c r="D210" s="128" t="s">
        <v>1571</v>
      </c>
      <c r="E210" s="753"/>
      <c r="F210" s="750"/>
      <c r="G210" s="731"/>
      <c r="H210" s="756"/>
      <c r="I210" s="759"/>
      <c r="J210" s="756"/>
      <c r="K210" s="756"/>
      <c r="L210" s="756"/>
      <c r="M210" s="750"/>
      <c r="N210" s="782"/>
      <c r="O210" s="779"/>
      <c r="P210" s="762"/>
      <c r="Q210" s="731"/>
      <c r="R210" s="728"/>
      <c r="S210" s="731"/>
      <c r="T210" s="728"/>
      <c r="U210" s="731"/>
      <c r="V210" s="728"/>
      <c r="W210" s="731"/>
      <c r="X210" s="728"/>
      <c r="Y210" s="731"/>
      <c r="Z210" s="728"/>
      <c r="AA210" s="731"/>
      <c r="AB210" s="768"/>
      <c r="AC210" s="741"/>
      <c r="AD210" s="742"/>
      <c r="AE210" s="693"/>
      <c r="AF210" s="775"/>
      <c r="AG210" s="785"/>
      <c r="AH210" s="732"/>
      <c r="AI210" s="732"/>
      <c r="AJ210" s="735"/>
      <c r="AK210" s="722"/>
      <c r="AL210" s="722"/>
      <c r="AM210" s="738"/>
      <c r="AN210" s="716"/>
      <c r="AO210" s="719"/>
      <c r="AP210" s="722"/>
      <c r="AQ210" s="725"/>
      <c r="AR210" s="725"/>
      <c r="AS210" s="725"/>
      <c r="AT210" s="681"/>
      <c r="AU210" s="681"/>
      <c r="AV210" s="946"/>
      <c r="AW210" s="707"/>
      <c r="AX210" s="784"/>
      <c r="AY210" s="784"/>
      <c r="AZ210" s="713"/>
      <c r="BA210" s="698"/>
      <c r="BB210" s="701">
        <f>+IFERROR(SUM($AJ210,$AW210,#REF!,$BS210,$CF210,$CS210),0)</f>
        <v>0</v>
      </c>
      <c r="BC210" s="704"/>
      <c r="BD210" s="681"/>
      <c r="BE210" s="681"/>
      <c r="BF210" s="681"/>
      <c r="BG210" s="681"/>
      <c r="BH210" s="681"/>
      <c r="BJ210" s="981"/>
      <c r="BK210" s="981"/>
    </row>
    <row r="211" spans="1:63" ht="28.5" customHeight="1" x14ac:dyDescent="0.25">
      <c r="A211" s="961"/>
      <c r="B211" s="745" t="s">
        <v>1544</v>
      </c>
      <c r="C211" s="748" t="s">
        <v>167</v>
      </c>
      <c r="D211" s="128" t="s">
        <v>1572</v>
      </c>
      <c r="E211" s="751" t="s">
        <v>1573</v>
      </c>
      <c r="F211" s="748" t="s">
        <v>208</v>
      </c>
      <c r="G211" s="729">
        <v>1</v>
      </c>
      <c r="H211" s="754" t="s">
        <v>1574</v>
      </c>
      <c r="I211" s="757" t="s">
        <v>172</v>
      </c>
      <c r="J211" s="754" t="s">
        <v>1575</v>
      </c>
      <c r="K211" s="754" t="s">
        <v>111</v>
      </c>
      <c r="L211" s="754" t="s">
        <v>1576</v>
      </c>
      <c r="M211" s="748" t="s">
        <v>94</v>
      </c>
      <c r="N211" s="780">
        <v>44928</v>
      </c>
      <c r="O211" s="777">
        <v>45289</v>
      </c>
      <c r="P211" s="760" t="s">
        <v>95</v>
      </c>
      <c r="Q211" s="729"/>
      <c r="R211" s="726"/>
      <c r="S211" s="729"/>
      <c r="T211" s="726">
        <v>0.33</v>
      </c>
      <c r="U211" s="729"/>
      <c r="V211" s="726"/>
      <c r="W211" s="729"/>
      <c r="X211" s="726">
        <v>0.66</v>
      </c>
      <c r="Y211" s="729"/>
      <c r="Z211" s="726"/>
      <c r="AA211" s="729"/>
      <c r="AB211" s="766">
        <v>1</v>
      </c>
      <c r="AC211" s="739" t="s">
        <v>96</v>
      </c>
      <c r="AD211" s="742" t="s">
        <v>97</v>
      </c>
      <c r="AE211" s="693" t="s">
        <v>98</v>
      </c>
      <c r="AF211" s="775" t="s">
        <v>175</v>
      </c>
      <c r="AG211" s="769" t="s">
        <v>176</v>
      </c>
      <c r="AH211" s="772">
        <v>1507576120</v>
      </c>
      <c r="AI211" s="772">
        <v>1395000000</v>
      </c>
      <c r="AJ211" s="705">
        <v>0</v>
      </c>
      <c r="AK211" s="720" t="s">
        <v>101</v>
      </c>
      <c r="AL211" s="720" t="s">
        <v>101</v>
      </c>
      <c r="AM211" s="736" t="str">
        <f>IFERROR(AJ211/Q211,"No reporta avance para el período")</f>
        <v>No reporta avance para el período</v>
      </c>
      <c r="AN211" s="714" t="str">
        <f>IF(ISTEXT(AM211),"No Aplica",IF(AM211&lt;=60%,"Bajo",IF(AM211&gt;=95%,"Satisfactorio",IF(AM211&gt;60%,"Medio",IF(AM211&lt;95%,"Medio",0)))))</f>
        <v>No Aplica</v>
      </c>
      <c r="AO211" s="717">
        <f>+IFERROR(SUM($AJ211),0)</f>
        <v>0</v>
      </c>
      <c r="AP211" s="720"/>
      <c r="AQ211" s="723">
        <v>0</v>
      </c>
      <c r="AR211" s="723">
        <v>0</v>
      </c>
      <c r="AS211" s="723">
        <v>0</v>
      </c>
      <c r="AT211" s="679">
        <v>0</v>
      </c>
      <c r="AU211" s="679">
        <v>0</v>
      </c>
      <c r="AV211" s="946"/>
      <c r="AW211" s="705">
        <v>0.33</v>
      </c>
      <c r="AX211" s="744" t="s">
        <v>1577</v>
      </c>
      <c r="AY211" s="708" t="s">
        <v>1578</v>
      </c>
      <c r="AZ211" s="711">
        <f>IFERROR(AW211/T211,"No reporta avance para el período")</f>
        <v>1</v>
      </c>
      <c r="BA211" s="696" t="str">
        <f>IF(ISTEXT(AZ211),"No Aplica",IF(AZ211&lt;=60%,"Bajo",IF(AZ211&gt;=95%,"Satisfactorio",IF(AZ211&gt;60%,"Medio",IF(AZ211&lt;95%,"Medio",0)))))</f>
        <v>Satisfactorio</v>
      </c>
      <c r="BB211" s="699">
        <f>+IFERROR(SUM($AJ211,$AW211,#REF!,$BS211,$CF211,$CS211),0)</f>
        <v>0</v>
      </c>
      <c r="BC211" s="702" t="s">
        <v>101</v>
      </c>
      <c r="BD211" s="679">
        <v>1507576120</v>
      </c>
      <c r="BE211" s="679">
        <v>502525373</v>
      </c>
      <c r="BF211" s="676">
        <v>1274590489.1300001</v>
      </c>
      <c r="BG211" s="676">
        <v>799251302</v>
      </c>
      <c r="BH211" s="676">
        <v>501546368</v>
      </c>
      <c r="BJ211" s="979" t="s">
        <v>242</v>
      </c>
      <c r="BK211" s="979" t="s">
        <v>1579</v>
      </c>
    </row>
    <row r="212" spans="1:63" ht="28.5" customHeight="1" x14ac:dyDescent="0.25">
      <c r="A212" s="963"/>
      <c r="B212" s="746"/>
      <c r="C212" s="749"/>
      <c r="D212" s="128" t="s">
        <v>1580</v>
      </c>
      <c r="E212" s="752"/>
      <c r="F212" s="749"/>
      <c r="G212" s="730"/>
      <c r="H212" s="755"/>
      <c r="I212" s="758"/>
      <c r="J212" s="755"/>
      <c r="K212" s="755"/>
      <c r="L212" s="755"/>
      <c r="M212" s="749"/>
      <c r="N212" s="781"/>
      <c r="O212" s="778"/>
      <c r="P212" s="761"/>
      <c r="Q212" s="730"/>
      <c r="R212" s="727"/>
      <c r="S212" s="730"/>
      <c r="T212" s="727"/>
      <c r="U212" s="730"/>
      <c r="V212" s="727"/>
      <c r="W212" s="730"/>
      <c r="X212" s="727"/>
      <c r="Y212" s="730"/>
      <c r="Z212" s="727"/>
      <c r="AA212" s="730"/>
      <c r="AB212" s="767"/>
      <c r="AC212" s="740"/>
      <c r="AD212" s="742"/>
      <c r="AE212" s="693"/>
      <c r="AF212" s="775"/>
      <c r="AG212" s="770"/>
      <c r="AH212" s="772"/>
      <c r="AI212" s="772"/>
      <c r="AJ212" s="706"/>
      <c r="AK212" s="721"/>
      <c r="AL212" s="721"/>
      <c r="AM212" s="737"/>
      <c r="AN212" s="715"/>
      <c r="AO212" s="718"/>
      <c r="AP212" s="721"/>
      <c r="AQ212" s="724"/>
      <c r="AR212" s="724"/>
      <c r="AS212" s="724"/>
      <c r="AT212" s="680"/>
      <c r="AU212" s="680"/>
      <c r="AV212" s="946"/>
      <c r="AW212" s="706"/>
      <c r="AX212" s="703"/>
      <c r="AY212" s="709"/>
      <c r="AZ212" s="712"/>
      <c r="BA212" s="697"/>
      <c r="BB212" s="700">
        <f>+IFERROR(SUM($AJ212,$AW212,#REF!,$BS212,$CF212,$CS212),0)</f>
        <v>0</v>
      </c>
      <c r="BC212" s="703"/>
      <c r="BD212" s="680"/>
      <c r="BE212" s="680"/>
      <c r="BF212" s="677"/>
      <c r="BG212" s="677"/>
      <c r="BH212" s="677"/>
      <c r="BJ212" s="987"/>
      <c r="BK212" s="987"/>
    </row>
    <row r="213" spans="1:63" ht="28.5" customHeight="1" x14ac:dyDescent="0.25">
      <c r="A213" s="963"/>
      <c r="B213" s="746"/>
      <c r="C213" s="749"/>
      <c r="D213" s="128" t="s">
        <v>1581</v>
      </c>
      <c r="E213" s="752"/>
      <c r="F213" s="749"/>
      <c r="G213" s="730"/>
      <c r="H213" s="755"/>
      <c r="I213" s="758"/>
      <c r="J213" s="755"/>
      <c r="K213" s="755"/>
      <c r="L213" s="755"/>
      <c r="M213" s="749"/>
      <c r="N213" s="781"/>
      <c r="O213" s="778"/>
      <c r="P213" s="761"/>
      <c r="Q213" s="730"/>
      <c r="R213" s="727"/>
      <c r="S213" s="730"/>
      <c r="T213" s="727"/>
      <c r="U213" s="730"/>
      <c r="V213" s="727"/>
      <c r="W213" s="730"/>
      <c r="X213" s="727"/>
      <c r="Y213" s="730"/>
      <c r="Z213" s="727"/>
      <c r="AA213" s="730"/>
      <c r="AB213" s="767"/>
      <c r="AC213" s="740"/>
      <c r="AD213" s="742"/>
      <c r="AE213" s="693"/>
      <c r="AF213" s="775"/>
      <c r="AG213" s="770"/>
      <c r="AH213" s="772"/>
      <c r="AI213" s="772"/>
      <c r="AJ213" s="706"/>
      <c r="AK213" s="721"/>
      <c r="AL213" s="721"/>
      <c r="AM213" s="737"/>
      <c r="AN213" s="715"/>
      <c r="AO213" s="718"/>
      <c r="AP213" s="721"/>
      <c r="AQ213" s="724"/>
      <c r="AR213" s="724"/>
      <c r="AS213" s="724"/>
      <c r="AT213" s="680"/>
      <c r="AU213" s="680"/>
      <c r="AV213" s="946"/>
      <c r="AW213" s="706"/>
      <c r="AX213" s="703"/>
      <c r="AY213" s="709"/>
      <c r="AZ213" s="712"/>
      <c r="BA213" s="697"/>
      <c r="BB213" s="700">
        <f>+IFERROR(SUM($AJ213,$AW213,#REF!,$BS213,$CF213,$CS213),0)</f>
        <v>0</v>
      </c>
      <c r="BC213" s="703"/>
      <c r="BD213" s="680"/>
      <c r="BE213" s="680"/>
      <c r="BF213" s="677"/>
      <c r="BG213" s="677"/>
      <c r="BH213" s="677"/>
      <c r="BJ213" s="987"/>
      <c r="BK213" s="987"/>
    </row>
    <row r="214" spans="1:63" ht="28.5" customHeight="1" x14ac:dyDescent="0.25">
      <c r="A214" s="963"/>
      <c r="B214" s="746"/>
      <c r="C214" s="749"/>
      <c r="D214" s="128" t="s">
        <v>1582</v>
      </c>
      <c r="E214" s="752"/>
      <c r="F214" s="749"/>
      <c r="G214" s="730"/>
      <c r="H214" s="755"/>
      <c r="I214" s="758"/>
      <c r="J214" s="755"/>
      <c r="K214" s="755"/>
      <c r="L214" s="755"/>
      <c r="M214" s="749"/>
      <c r="N214" s="781"/>
      <c r="O214" s="778"/>
      <c r="P214" s="761"/>
      <c r="Q214" s="730"/>
      <c r="R214" s="727"/>
      <c r="S214" s="730"/>
      <c r="T214" s="727"/>
      <c r="U214" s="730"/>
      <c r="V214" s="727"/>
      <c r="W214" s="730"/>
      <c r="X214" s="727"/>
      <c r="Y214" s="730"/>
      <c r="Z214" s="727"/>
      <c r="AA214" s="730"/>
      <c r="AB214" s="767"/>
      <c r="AC214" s="740"/>
      <c r="AD214" s="742"/>
      <c r="AE214" s="693"/>
      <c r="AF214" s="775"/>
      <c r="AG214" s="770"/>
      <c r="AH214" s="772"/>
      <c r="AI214" s="772"/>
      <c r="AJ214" s="706"/>
      <c r="AK214" s="721"/>
      <c r="AL214" s="721"/>
      <c r="AM214" s="737"/>
      <c r="AN214" s="715"/>
      <c r="AO214" s="718"/>
      <c r="AP214" s="721"/>
      <c r="AQ214" s="724"/>
      <c r="AR214" s="724"/>
      <c r="AS214" s="724"/>
      <c r="AT214" s="680"/>
      <c r="AU214" s="680"/>
      <c r="AV214" s="946"/>
      <c r="AW214" s="706"/>
      <c r="AX214" s="703"/>
      <c r="AY214" s="709"/>
      <c r="AZ214" s="712"/>
      <c r="BA214" s="697"/>
      <c r="BB214" s="700">
        <f>+IFERROR(SUM($AJ214,$AW214,#REF!,$BS214,$CF214,$CS214),0)</f>
        <v>0</v>
      </c>
      <c r="BC214" s="703"/>
      <c r="BD214" s="680"/>
      <c r="BE214" s="680"/>
      <c r="BF214" s="677"/>
      <c r="BG214" s="677"/>
      <c r="BH214" s="677"/>
      <c r="BJ214" s="987"/>
      <c r="BK214" s="987"/>
    </row>
    <row r="215" spans="1:63" ht="28.5" customHeight="1" x14ac:dyDescent="0.25">
      <c r="A215" s="963"/>
      <c r="B215" s="746"/>
      <c r="C215" s="749"/>
      <c r="D215" s="128" t="s">
        <v>168</v>
      </c>
      <c r="E215" s="752"/>
      <c r="F215" s="749"/>
      <c r="G215" s="730"/>
      <c r="H215" s="755"/>
      <c r="I215" s="758"/>
      <c r="J215" s="755"/>
      <c r="K215" s="755"/>
      <c r="L215" s="755"/>
      <c r="M215" s="749"/>
      <c r="N215" s="781"/>
      <c r="O215" s="778"/>
      <c r="P215" s="761"/>
      <c r="Q215" s="730"/>
      <c r="R215" s="727"/>
      <c r="S215" s="730"/>
      <c r="T215" s="727"/>
      <c r="U215" s="730"/>
      <c r="V215" s="727"/>
      <c r="W215" s="730"/>
      <c r="X215" s="727"/>
      <c r="Y215" s="730"/>
      <c r="Z215" s="727"/>
      <c r="AA215" s="730"/>
      <c r="AB215" s="767"/>
      <c r="AC215" s="740"/>
      <c r="AD215" s="742"/>
      <c r="AE215" s="693"/>
      <c r="AF215" s="775"/>
      <c r="AG215" s="770"/>
      <c r="AH215" s="772"/>
      <c r="AI215" s="772"/>
      <c r="AJ215" s="706"/>
      <c r="AK215" s="721"/>
      <c r="AL215" s="721"/>
      <c r="AM215" s="737"/>
      <c r="AN215" s="715"/>
      <c r="AO215" s="718"/>
      <c r="AP215" s="721"/>
      <c r="AQ215" s="724"/>
      <c r="AR215" s="724"/>
      <c r="AS215" s="724"/>
      <c r="AT215" s="680"/>
      <c r="AU215" s="680"/>
      <c r="AV215" s="946"/>
      <c r="AW215" s="706"/>
      <c r="AX215" s="703"/>
      <c r="AY215" s="709"/>
      <c r="AZ215" s="712"/>
      <c r="BA215" s="697"/>
      <c r="BB215" s="700">
        <f>+IFERROR(SUM($AJ215,$AW215,#REF!,$BS215,$CF215,$CS215),0)</f>
        <v>0</v>
      </c>
      <c r="BC215" s="703"/>
      <c r="BD215" s="680"/>
      <c r="BE215" s="680"/>
      <c r="BF215" s="677"/>
      <c r="BG215" s="677"/>
      <c r="BH215" s="677"/>
      <c r="BJ215" s="987"/>
      <c r="BK215" s="987"/>
    </row>
    <row r="216" spans="1:63" ht="28.5" customHeight="1" x14ac:dyDescent="0.25">
      <c r="A216" s="963"/>
      <c r="B216" s="746"/>
      <c r="C216" s="749"/>
      <c r="D216" s="128" t="s">
        <v>1583</v>
      </c>
      <c r="E216" s="752"/>
      <c r="F216" s="749"/>
      <c r="G216" s="730"/>
      <c r="H216" s="755"/>
      <c r="I216" s="758"/>
      <c r="J216" s="755"/>
      <c r="K216" s="755"/>
      <c r="L216" s="755"/>
      <c r="M216" s="749"/>
      <c r="N216" s="781"/>
      <c r="O216" s="778"/>
      <c r="P216" s="761"/>
      <c r="Q216" s="730"/>
      <c r="R216" s="727"/>
      <c r="S216" s="730"/>
      <c r="T216" s="727"/>
      <c r="U216" s="730"/>
      <c r="V216" s="727"/>
      <c r="W216" s="730"/>
      <c r="X216" s="727"/>
      <c r="Y216" s="730"/>
      <c r="Z216" s="727"/>
      <c r="AA216" s="730"/>
      <c r="AB216" s="767"/>
      <c r="AC216" s="740"/>
      <c r="AD216" s="742"/>
      <c r="AE216" s="693"/>
      <c r="AF216" s="775"/>
      <c r="AG216" s="770"/>
      <c r="AH216" s="772"/>
      <c r="AI216" s="772"/>
      <c r="AJ216" s="706"/>
      <c r="AK216" s="721"/>
      <c r="AL216" s="721"/>
      <c r="AM216" s="737"/>
      <c r="AN216" s="715"/>
      <c r="AO216" s="718"/>
      <c r="AP216" s="721"/>
      <c r="AQ216" s="724"/>
      <c r="AR216" s="724"/>
      <c r="AS216" s="724"/>
      <c r="AT216" s="680"/>
      <c r="AU216" s="680"/>
      <c r="AV216" s="946"/>
      <c r="AW216" s="706"/>
      <c r="AX216" s="703"/>
      <c r="AY216" s="709"/>
      <c r="AZ216" s="712"/>
      <c r="BA216" s="697"/>
      <c r="BB216" s="700">
        <f>+IFERROR(SUM($AJ216,$AW216,#REF!,$BS216,$CF216,$CS216),0)</f>
        <v>0</v>
      </c>
      <c r="BC216" s="703"/>
      <c r="BD216" s="680"/>
      <c r="BE216" s="680"/>
      <c r="BF216" s="677"/>
      <c r="BG216" s="677"/>
      <c r="BH216" s="677"/>
      <c r="BJ216" s="987"/>
      <c r="BK216" s="987"/>
    </row>
    <row r="217" spans="1:63" ht="28.5" customHeight="1" x14ac:dyDescent="0.25">
      <c r="A217" s="963"/>
      <c r="B217" s="746"/>
      <c r="C217" s="749"/>
      <c r="D217" s="128" t="s">
        <v>1584</v>
      </c>
      <c r="E217" s="752"/>
      <c r="F217" s="749"/>
      <c r="G217" s="730"/>
      <c r="H217" s="755"/>
      <c r="I217" s="758"/>
      <c r="J217" s="755"/>
      <c r="K217" s="755"/>
      <c r="L217" s="755"/>
      <c r="M217" s="749"/>
      <c r="N217" s="781"/>
      <c r="O217" s="778"/>
      <c r="P217" s="761"/>
      <c r="Q217" s="730"/>
      <c r="R217" s="727"/>
      <c r="S217" s="730"/>
      <c r="T217" s="727"/>
      <c r="U217" s="730"/>
      <c r="V217" s="727"/>
      <c r="W217" s="730"/>
      <c r="X217" s="727"/>
      <c r="Y217" s="730"/>
      <c r="Z217" s="727"/>
      <c r="AA217" s="730"/>
      <c r="AB217" s="767"/>
      <c r="AC217" s="740"/>
      <c r="AD217" s="742"/>
      <c r="AE217" s="693"/>
      <c r="AF217" s="775"/>
      <c r="AG217" s="770"/>
      <c r="AH217" s="772"/>
      <c r="AI217" s="772"/>
      <c r="AJ217" s="706"/>
      <c r="AK217" s="721"/>
      <c r="AL217" s="721"/>
      <c r="AM217" s="737"/>
      <c r="AN217" s="715"/>
      <c r="AO217" s="718"/>
      <c r="AP217" s="721"/>
      <c r="AQ217" s="724"/>
      <c r="AR217" s="724"/>
      <c r="AS217" s="724"/>
      <c r="AT217" s="680"/>
      <c r="AU217" s="680"/>
      <c r="AV217" s="946"/>
      <c r="AW217" s="706"/>
      <c r="AX217" s="703"/>
      <c r="AY217" s="709"/>
      <c r="AZ217" s="712"/>
      <c r="BA217" s="697"/>
      <c r="BB217" s="700">
        <f>+IFERROR(SUM($AJ217,$AW217,#REF!,$BS217,$CF217,$CS217),0)</f>
        <v>0</v>
      </c>
      <c r="BC217" s="703"/>
      <c r="BD217" s="680"/>
      <c r="BE217" s="680"/>
      <c r="BF217" s="677"/>
      <c r="BG217" s="677"/>
      <c r="BH217" s="677"/>
      <c r="BJ217" s="987"/>
      <c r="BK217" s="987"/>
    </row>
    <row r="218" spans="1:63" ht="28.5" customHeight="1" x14ac:dyDescent="0.25">
      <c r="A218" s="963"/>
      <c r="B218" s="746"/>
      <c r="C218" s="749"/>
      <c r="D218" s="128" t="s">
        <v>1585</v>
      </c>
      <c r="E218" s="752"/>
      <c r="F218" s="749"/>
      <c r="G218" s="730"/>
      <c r="H218" s="755"/>
      <c r="I218" s="758"/>
      <c r="J218" s="755"/>
      <c r="K218" s="755"/>
      <c r="L218" s="755"/>
      <c r="M218" s="749"/>
      <c r="N218" s="781"/>
      <c r="O218" s="778"/>
      <c r="P218" s="761"/>
      <c r="Q218" s="730"/>
      <c r="R218" s="727"/>
      <c r="S218" s="730"/>
      <c r="T218" s="727"/>
      <c r="U218" s="730"/>
      <c r="V218" s="727"/>
      <c r="W218" s="730"/>
      <c r="X218" s="727"/>
      <c r="Y218" s="730"/>
      <c r="Z218" s="727"/>
      <c r="AA218" s="730"/>
      <c r="AB218" s="767"/>
      <c r="AC218" s="740"/>
      <c r="AD218" s="742"/>
      <c r="AE218" s="693"/>
      <c r="AF218" s="775"/>
      <c r="AG218" s="770"/>
      <c r="AH218" s="772"/>
      <c r="AI218" s="772"/>
      <c r="AJ218" s="706"/>
      <c r="AK218" s="721"/>
      <c r="AL218" s="721"/>
      <c r="AM218" s="737"/>
      <c r="AN218" s="715"/>
      <c r="AO218" s="718"/>
      <c r="AP218" s="721"/>
      <c r="AQ218" s="724"/>
      <c r="AR218" s="724"/>
      <c r="AS218" s="724"/>
      <c r="AT218" s="680"/>
      <c r="AU218" s="680"/>
      <c r="AV218" s="946"/>
      <c r="AW218" s="706"/>
      <c r="AX218" s="703"/>
      <c r="AY218" s="709"/>
      <c r="AZ218" s="712"/>
      <c r="BA218" s="697"/>
      <c r="BB218" s="700">
        <f>+IFERROR(SUM($AJ218,$AW218,#REF!,$BS218,$CF218,$CS218),0)</f>
        <v>0</v>
      </c>
      <c r="BC218" s="703"/>
      <c r="BD218" s="680"/>
      <c r="BE218" s="680"/>
      <c r="BF218" s="677"/>
      <c r="BG218" s="677"/>
      <c r="BH218" s="677"/>
      <c r="BJ218" s="987"/>
      <c r="BK218" s="987"/>
    </row>
    <row r="219" spans="1:63" ht="28.5" customHeight="1" x14ac:dyDescent="0.25">
      <c r="A219" s="963"/>
      <c r="B219" s="746"/>
      <c r="C219" s="749"/>
      <c r="D219" s="128" t="s">
        <v>1586</v>
      </c>
      <c r="E219" s="752"/>
      <c r="F219" s="749"/>
      <c r="G219" s="730"/>
      <c r="H219" s="755"/>
      <c r="I219" s="758"/>
      <c r="J219" s="755"/>
      <c r="K219" s="755"/>
      <c r="L219" s="755"/>
      <c r="M219" s="749"/>
      <c r="N219" s="781"/>
      <c r="O219" s="778"/>
      <c r="P219" s="761"/>
      <c r="Q219" s="730"/>
      <c r="R219" s="727"/>
      <c r="S219" s="730"/>
      <c r="T219" s="727"/>
      <c r="U219" s="730"/>
      <c r="V219" s="727"/>
      <c r="W219" s="730"/>
      <c r="X219" s="727"/>
      <c r="Y219" s="730"/>
      <c r="Z219" s="727"/>
      <c r="AA219" s="730"/>
      <c r="AB219" s="767"/>
      <c r="AC219" s="740"/>
      <c r="AD219" s="742"/>
      <c r="AE219" s="693"/>
      <c r="AF219" s="775"/>
      <c r="AG219" s="770"/>
      <c r="AH219" s="772"/>
      <c r="AI219" s="772"/>
      <c r="AJ219" s="706"/>
      <c r="AK219" s="721"/>
      <c r="AL219" s="721"/>
      <c r="AM219" s="737"/>
      <c r="AN219" s="715"/>
      <c r="AO219" s="718"/>
      <c r="AP219" s="721"/>
      <c r="AQ219" s="724"/>
      <c r="AR219" s="724"/>
      <c r="AS219" s="724"/>
      <c r="AT219" s="680"/>
      <c r="AU219" s="680"/>
      <c r="AV219" s="946"/>
      <c r="AW219" s="706"/>
      <c r="AX219" s="703"/>
      <c r="AY219" s="709"/>
      <c r="AZ219" s="712"/>
      <c r="BA219" s="697"/>
      <c r="BB219" s="700">
        <f>+IFERROR(SUM($AJ219,$AW219,#REF!,$BS219,$CF219,$CS219),0)</f>
        <v>0</v>
      </c>
      <c r="BC219" s="703"/>
      <c r="BD219" s="680"/>
      <c r="BE219" s="680"/>
      <c r="BF219" s="677"/>
      <c r="BG219" s="677"/>
      <c r="BH219" s="677"/>
      <c r="BJ219" s="987"/>
      <c r="BK219" s="987"/>
    </row>
    <row r="220" spans="1:63" ht="28.5" customHeight="1" x14ac:dyDescent="0.25">
      <c r="A220" s="963"/>
      <c r="B220" s="746"/>
      <c r="C220" s="749"/>
      <c r="D220" s="128" t="s">
        <v>1587</v>
      </c>
      <c r="E220" s="752"/>
      <c r="F220" s="749"/>
      <c r="G220" s="730"/>
      <c r="H220" s="755"/>
      <c r="I220" s="758"/>
      <c r="J220" s="755"/>
      <c r="K220" s="755"/>
      <c r="L220" s="755"/>
      <c r="M220" s="749"/>
      <c r="N220" s="781"/>
      <c r="O220" s="778"/>
      <c r="P220" s="761"/>
      <c r="Q220" s="730"/>
      <c r="R220" s="727"/>
      <c r="S220" s="730"/>
      <c r="T220" s="727"/>
      <c r="U220" s="730"/>
      <c r="V220" s="727"/>
      <c r="W220" s="730"/>
      <c r="X220" s="727"/>
      <c r="Y220" s="730"/>
      <c r="Z220" s="727"/>
      <c r="AA220" s="730"/>
      <c r="AB220" s="767"/>
      <c r="AC220" s="740"/>
      <c r="AD220" s="742"/>
      <c r="AE220" s="693"/>
      <c r="AF220" s="775"/>
      <c r="AG220" s="770"/>
      <c r="AH220" s="772"/>
      <c r="AI220" s="772"/>
      <c r="AJ220" s="706"/>
      <c r="AK220" s="721"/>
      <c r="AL220" s="721"/>
      <c r="AM220" s="737"/>
      <c r="AN220" s="715"/>
      <c r="AO220" s="718"/>
      <c r="AP220" s="721"/>
      <c r="AQ220" s="724"/>
      <c r="AR220" s="724"/>
      <c r="AS220" s="724"/>
      <c r="AT220" s="680"/>
      <c r="AU220" s="680"/>
      <c r="AV220" s="946"/>
      <c r="AW220" s="706"/>
      <c r="AX220" s="703"/>
      <c r="AY220" s="709"/>
      <c r="AZ220" s="712"/>
      <c r="BA220" s="697"/>
      <c r="BB220" s="700">
        <f>+IFERROR(SUM($AJ220,$AW220,#REF!,$BS220,$CF220,$CS220),0)</f>
        <v>0</v>
      </c>
      <c r="BC220" s="703"/>
      <c r="BD220" s="680"/>
      <c r="BE220" s="680"/>
      <c r="BF220" s="677"/>
      <c r="BG220" s="677"/>
      <c r="BH220" s="677"/>
      <c r="BJ220" s="987"/>
      <c r="BK220" s="987"/>
    </row>
    <row r="221" spans="1:63" ht="35.25" customHeight="1" x14ac:dyDescent="0.25">
      <c r="A221" s="963"/>
      <c r="B221" s="746"/>
      <c r="C221" s="749"/>
      <c r="D221" s="128" t="s">
        <v>188</v>
      </c>
      <c r="E221" s="752"/>
      <c r="F221" s="749"/>
      <c r="G221" s="730"/>
      <c r="H221" s="755"/>
      <c r="I221" s="758"/>
      <c r="J221" s="755"/>
      <c r="K221" s="755"/>
      <c r="L221" s="755"/>
      <c r="M221" s="749"/>
      <c r="N221" s="781"/>
      <c r="O221" s="778"/>
      <c r="P221" s="761"/>
      <c r="Q221" s="730"/>
      <c r="R221" s="727"/>
      <c r="S221" s="730"/>
      <c r="T221" s="727"/>
      <c r="U221" s="730"/>
      <c r="V221" s="727"/>
      <c r="W221" s="730"/>
      <c r="X221" s="727"/>
      <c r="Y221" s="730"/>
      <c r="Z221" s="727"/>
      <c r="AA221" s="730"/>
      <c r="AB221" s="767"/>
      <c r="AC221" s="740"/>
      <c r="AD221" s="742"/>
      <c r="AE221" s="693"/>
      <c r="AF221" s="775"/>
      <c r="AG221" s="770"/>
      <c r="AH221" s="772"/>
      <c r="AI221" s="772"/>
      <c r="AJ221" s="706"/>
      <c r="AK221" s="721"/>
      <c r="AL221" s="721"/>
      <c r="AM221" s="737"/>
      <c r="AN221" s="715"/>
      <c r="AO221" s="718"/>
      <c r="AP221" s="721"/>
      <c r="AQ221" s="724"/>
      <c r="AR221" s="724"/>
      <c r="AS221" s="724"/>
      <c r="AT221" s="680"/>
      <c r="AU221" s="680"/>
      <c r="AV221" s="946"/>
      <c r="AW221" s="706"/>
      <c r="AX221" s="703"/>
      <c r="AY221" s="709"/>
      <c r="AZ221" s="712"/>
      <c r="BA221" s="697"/>
      <c r="BB221" s="700">
        <f>+IFERROR(SUM($AJ221,$AW221,#REF!,$BS221,$CF221,$CS221),0)</f>
        <v>0</v>
      </c>
      <c r="BC221" s="703"/>
      <c r="BD221" s="680"/>
      <c r="BE221" s="680"/>
      <c r="BF221" s="677"/>
      <c r="BG221" s="677"/>
      <c r="BH221" s="677"/>
      <c r="BJ221" s="987"/>
      <c r="BK221" s="987"/>
    </row>
    <row r="222" spans="1:63" ht="28.5" customHeight="1" x14ac:dyDescent="0.25">
      <c r="A222" s="962"/>
      <c r="B222" s="747"/>
      <c r="C222" s="750"/>
      <c r="D222" s="128" t="s">
        <v>1588</v>
      </c>
      <c r="E222" s="753"/>
      <c r="F222" s="750"/>
      <c r="G222" s="731"/>
      <c r="H222" s="756"/>
      <c r="I222" s="759"/>
      <c r="J222" s="756"/>
      <c r="K222" s="756"/>
      <c r="L222" s="756"/>
      <c r="M222" s="750"/>
      <c r="N222" s="782"/>
      <c r="O222" s="779"/>
      <c r="P222" s="762"/>
      <c r="Q222" s="731"/>
      <c r="R222" s="728"/>
      <c r="S222" s="731"/>
      <c r="T222" s="728"/>
      <c r="U222" s="731"/>
      <c r="V222" s="728"/>
      <c r="W222" s="731"/>
      <c r="X222" s="728"/>
      <c r="Y222" s="731"/>
      <c r="Z222" s="728"/>
      <c r="AA222" s="731"/>
      <c r="AB222" s="768"/>
      <c r="AC222" s="741"/>
      <c r="AD222" s="773"/>
      <c r="AE222" s="774"/>
      <c r="AF222" s="776"/>
      <c r="AG222" s="771"/>
      <c r="AH222" s="772"/>
      <c r="AI222" s="772"/>
      <c r="AJ222" s="707"/>
      <c r="AK222" s="722"/>
      <c r="AL222" s="722"/>
      <c r="AM222" s="738"/>
      <c r="AN222" s="716"/>
      <c r="AO222" s="719"/>
      <c r="AP222" s="722"/>
      <c r="AQ222" s="725"/>
      <c r="AR222" s="725"/>
      <c r="AS222" s="725"/>
      <c r="AT222" s="681"/>
      <c r="AU222" s="681"/>
      <c r="AV222" s="946"/>
      <c r="AW222" s="707"/>
      <c r="AX222" s="704"/>
      <c r="AY222" s="710"/>
      <c r="AZ222" s="713"/>
      <c r="BA222" s="698"/>
      <c r="BB222" s="701">
        <f>+IFERROR(SUM($AJ222,$AW222,#REF!,$BS222,$CF222,$CS222),0)</f>
        <v>0</v>
      </c>
      <c r="BC222" s="704"/>
      <c r="BD222" s="681"/>
      <c r="BE222" s="681"/>
      <c r="BF222" s="678"/>
      <c r="BG222" s="678"/>
      <c r="BH222" s="678"/>
      <c r="BJ222" s="981"/>
      <c r="BK222" s="981"/>
    </row>
    <row r="223" spans="1:63" ht="51" customHeight="1" x14ac:dyDescent="0.25">
      <c r="A223" s="961"/>
      <c r="B223" s="745" t="s">
        <v>1544</v>
      </c>
      <c r="C223" s="748" t="s">
        <v>167</v>
      </c>
      <c r="D223" s="128" t="s">
        <v>1584</v>
      </c>
      <c r="E223" s="751" t="s">
        <v>1589</v>
      </c>
      <c r="F223" s="748" t="s">
        <v>88</v>
      </c>
      <c r="G223" s="729">
        <v>1</v>
      </c>
      <c r="H223" s="754" t="s">
        <v>1590</v>
      </c>
      <c r="I223" s="757" t="s">
        <v>172</v>
      </c>
      <c r="J223" s="754" t="s">
        <v>1591</v>
      </c>
      <c r="K223" s="754" t="s">
        <v>111</v>
      </c>
      <c r="L223" s="754" t="s">
        <v>1592</v>
      </c>
      <c r="M223" s="748" t="s">
        <v>94</v>
      </c>
      <c r="N223" s="763">
        <v>44958</v>
      </c>
      <c r="O223" s="763">
        <v>45289</v>
      </c>
      <c r="P223" s="760" t="s">
        <v>95</v>
      </c>
      <c r="Q223" s="729"/>
      <c r="R223" s="726"/>
      <c r="S223" s="729"/>
      <c r="T223" s="726">
        <v>0.33</v>
      </c>
      <c r="U223" s="729"/>
      <c r="V223" s="726"/>
      <c r="W223" s="729"/>
      <c r="X223" s="726">
        <v>0.66</v>
      </c>
      <c r="Y223" s="729"/>
      <c r="Z223" s="726"/>
      <c r="AA223" s="729"/>
      <c r="AB223" s="766">
        <v>1</v>
      </c>
      <c r="AC223" s="739" t="s">
        <v>96</v>
      </c>
      <c r="AD223" s="742" t="s">
        <v>97</v>
      </c>
      <c r="AE223" s="693" t="s">
        <v>98</v>
      </c>
      <c r="AF223" s="743" t="s">
        <v>175</v>
      </c>
      <c r="AG223" s="693" t="s">
        <v>176</v>
      </c>
      <c r="AH223" s="732">
        <v>167508458</v>
      </c>
      <c r="AI223" s="732">
        <v>155000000</v>
      </c>
      <c r="AJ223" s="733">
        <v>0</v>
      </c>
      <c r="AK223" s="720" t="s">
        <v>101</v>
      </c>
      <c r="AL223" s="720" t="s">
        <v>101</v>
      </c>
      <c r="AM223" s="736" t="str">
        <f>IFERROR(AJ223/Q223,"No reporta avance para el período")</f>
        <v>No reporta avance para el período</v>
      </c>
      <c r="AN223" s="714" t="str">
        <f>IF(ISTEXT(AM223),"No Aplica",IF(AM223&lt;=60%,"Bajo",IF(AM223&gt;=95%,"Satisfactorio",IF(AM223&gt;60%,"Medio",IF(AM223&lt;95%,"Medio",0)))))</f>
        <v>No Aplica</v>
      </c>
      <c r="AO223" s="717">
        <f>+IFERROR(SUM($AJ223),0)</f>
        <v>0</v>
      </c>
      <c r="AP223" s="720"/>
      <c r="AQ223" s="723">
        <v>0</v>
      </c>
      <c r="AR223" s="723">
        <v>0</v>
      </c>
      <c r="AS223" s="723">
        <v>0</v>
      </c>
      <c r="AT223" s="679">
        <v>0</v>
      </c>
      <c r="AU223" s="679">
        <v>0</v>
      </c>
      <c r="AV223" s="946"/>
      <c r="AW223" s="705">
        <v>0.33</v>
      </c>
      <c r="AX223" s="708" t="s">
        <v>1593</v>
      </c>
      <c r="AY223" s="708" t="s">
        <v>1594</v>
      </c>
      <c r="AZ223" s="711">
        <f>IFERROR(AW223/T223,"No reporta avance para el período")</f>
        <v>1</v>
      </c>
      <c r="BA223" s="696" t="str">
        <f>IF(ISTEXT(AZ223),"No Aplica",IF(AZ223&lt;=60%,"Bajo",IF(AZ223&gt;=95%,"Satisfactorio",IF(AZ223&gt;60%,"Medio",IF(AZ223&lt;95%,"Medio",0)))))</f>
        <v>Satisfactorio</v>
      </c>
      <c r="BB223" s="699">
        <f>+IFERROR(SUM($AJ223,$AW223,#REF!,$BS223,$CF223,$CS223),0)</f>
        <v>0</v>
      </c>
      <c r="BC223" s="702" t="s">
        <v>101</v>
      </c>
      <c r="BD223" s="679">
        <v>167508458</v>
      </c>
      <c r="BE223" s="679">
        <v>55836153</v>
      </c>
      <c r="BF223" s="679">
        <v>0</v>
      </c>
      <c r="BG223" s="679">
        <v>0</v>
      </c>
      <c r="BH223" s="679"/>
      <c r="BJ223" s="979" t="s">
        <v>242</v>
      </c>
      <c r="BK223" s="979" t="s">
        <v>1595</v>
      </c>
    </row>
    <row r="224" spans="1:63" ht="51" customHeight="1" x14ac:dyDescent="0.25">
      <c r="A224" s="963"/>
      <c r="B224" s="746"/>
      <c r="C224" s="749"/>
      <c r="D224" s="128" t="s">
        <v>1585</v>
      </c>
      <c r="E224" s="752"/>
      <c r="F224" s="749"/>
      <c r="G224" s="730"/>
      <c r="H224" s="755"/>
      <c r="I224" s="758"/>
      <c r="J224" s="755"/>
      <c r="K224" s="755"/>
      <c r="L224" s="755"/>
      <c r="M224" s="749"/>
      <c r="N224" s="764"/>
      <c r="O224" s="764"/>
      <c r="P224" s="761"/>
      <c r="Q224" s="730"/>
      <c r="R224" s="727"/>
      <c r="S224" s="730"/>
      <c r="T224" s="727"/>
      <c r="U224" s="730"/>
      <c r="V224" s="727"/>
      <c r="W224" s="730"/>
      <c r="X224" s="727"/>
      <c r="Y224" s="730"/>
      <c r="Z224" s="727"/>
      <c r="AA224" s="730"/>
      <c r="AB224" s="767"/>
      <c r="AC224" s="740"/>
      <c r="AD224" s="742"/>
      <c r="AE224" s="693"/>
      <c r="AF224" s="743"/>
      <c r="AG224" s="693"/>
      <c r="AH224" s="732"/>
      <c r="AI224" s="732"/>
      <c r="AJ224" s="734"/>
      <c r="AK224" s="721"/>
      <c r="AL224" s="721"/>
      <c r="AM224" s="737"/>
      <c r="AN224" s="715"/>
      <c r="AO224" s="718"/>
      <c r="AP224" s="721"/>
      <c r="AQ224" s="724"/>
      <c r="AR224" s="724"/>
      <c r="AS224" s="724"/>
      <c r="AT224" s="680"/>
      <c r="AU224" s="680"/>
      <c r="AV224" s="946"/>
      <c r="AW224" s="706"/>
      <c r="AX224" s="709"/>
      <c r="AY224" s="709"/>
      <c r="AZ224" s="712"/>
      <c r="BA224" s="697"/>
      <c r="BB224" s="700">
        <f>+IFERROR(SUM($AJ224,$AW224,#REF!,$BS224,$CF224,$CS224),0)</f>
        <v>0</v>
      </c>
      <c r="BC224" s="703"/>
      <c r="BD224" s="680"/>
      <c r="BE224" s="680"/>
      <c r="BF224" s="680"/>
      <c r="BG224" s="680"/>
      <c r="BH224" s="680"/>
      <c r="BJ224" s="987"/>
      <c r="BK224" s="987"/>
    </row>
    <row r="225" spans="1:63" ht="51" customHeight="1" x14ac:dyDescent="0.25">
      <c r="A225" s="963"/>
      <c r="B225" s="746"/>
      <c r="C225" s="749"/>
      <c r="D225" s="128" t="s">
        <v>1587</v>
      </c>
      <c r="E225" s="752"/>
      <c r="F225" s="749"/>
      <c r="G225" s="730"/>
      <c r="H225" s="755"/>
      <c r="I225" s="758"/>
      <c r="J225" s="755"/>
      <c r="K225" s="755"/>
      <c r="L225" s="755"/>
      <c r="M225" s="749"/>
      <c r="N225" s="764"/>
      <c r="O225" s="764"/>
      <c r="P225" s="761"/>
      <c r="Q225" s="730"/>
      <c r="R225" s="727"/>
      <c r="S225" s="730"/>
      <c r="T225" s="727"/>
      <c r="U225" s="730"/>
      <c r="V225" s="727"/>
      <c r="W225" s="730"/>
      <c r="X225" s="727"/>
      <c r="Y225" s="730"/>
      <c r="Z225" s="727"/>
      <c r="AA225" s="730"/>
      <c r="AB225" s="767"/>
      <c r="AC225" s="740"/>
      <c r="AD225" s="742"/>
      <c r="AE225" s="693"/>
      <c r="AF225" s="743"/>
      <c r="AG225" s="693"/>
      <c r="AH225" s="732"/>
      <c r="AI225" s="732"/>
      <c r="AJ225" s="734"/>
      <c r="AK225" s="721"/>
      <c r="AL225" s="721"/>
      <c r="AM225" s="737"/>
      <c r="AN225" s="715"/>
      <c r="AO225" s="718"/>
      <c r="AP225" s="721"/>
      <c r="AQ225" s="724"/>
      <c r="AR225" s="724"/>
      <c r="AS225" s="724"/>
      <c r="AT225" s="680"/>
      <c r="AU225" s="680"/>
      <c r="AV225" s="946"/>
      <c r="AW225" s="706"/>
      <c r="AX225" s="709"/>
      <c r="AY225" s="709"/>
      <c r="AZ225" s="712"/>
      <c r="BA225" s="697"/>
      <c r="BB225" s="700">
        <f>+IFERROR(SUM($AJ225,$AW225,#REF!,$BS225,$CF225,$CS225),0)</f>
        <v>0</v>
      </c>
      <c r="BC225" s="703"/>
      <c r="BD225" s="680"/>
      <c r="BE225" s="680"/>
      <c r="BF225" s="680"/>
      <c r="BG225" s="680"/>
      <c r="BH225" s="680"/>
      <c r="BJ225" s="987"/>
      <c r="BK225" s="987"/>
    </row>
    <row r="226" spans="1:63" ht="51" customHeight="1" x14ac:dyDescent="0.25">
      <c r="A226" s="963"/>
      <c r="B226" s="746"/>
      <c r="C226" s="749"/>
      <c r="D226" s="128" t="s">
        <v>188</v>
      </c>
      <c r="E226" s="752"/>
      <c r="F226" s="749"/>
      <c r="G226" s="730"/>
      <c r="H226" s="755"/>
      <c r="I226" s="758"/>
      <c r="J226" s="755"/>
      <c r="K226" s="755"/>
      <c r="L226" s="755"/>
      <c r="M226" s="749"/>
      <c r="N226" s="764"/>
      <c r="O226" s="764"/>
      <c r="P226" s="761"/>
      <c r="Q226" s="730"/>
      <c r="R226" s="727"/>
      <c r="S226" s="730"/>
      <c r="T226" s="727"/>
      <c r="U226" s="730"/>
      <c r="V226" s="727"/>
      <c r="W226" s="730"/>
      <c r="X226" s="727"/>
      <c r="Y226" s="730"/>
      <c r="Z226" s="727"/>
      <c r="AA226" s="730"/>
      <c r="AB226" s="767"/>
      <c r="AC226" s="740"/>
      <c r="AD226" s="742"/>
      <c r="AE226" s="693"/>
      <c r="AF226" s="743"/>
      <c r="AG226" s="693"/>
      <c r="AH226" s="732"/>
      <c r="AI226" s="732"/>
      <c r="AJ226" s="734"/>
      <c r="AK226" s="721"/>
      <c r="AL226" s="721"/>
      <c r="AM226" s="737"/>
      <c r="AN226" s="715"/>
      <c r="AO226" s="718"/>
      <c r="AP226" s="721"/>
      <c r="AQ226" s="724"/>
      <c r="AR226" s="724"/>
      <c r="AS226" s="724"/>
      <c r="AT226" s="680"/>
      <c r="AU226" s="680"/>
      <c r="AV226" s="946"/>
      <c r="AW226" s="706"/>
      <c r="AX226" s="709"/>
      <c r="AY226" s="709"/>
      <c r="AZ226" s="712"/>
      <c r="BA226" s="697"/>
      <c r="BB226" s="700">
        <f>+IFERROR(SUM($AJ226,$AW226,#REF!,$BS226,$CF226,$CS226),0)</f>
        <v>0</v>
      </c>
      <c r="BC226" s="703"/>
      <c r="BD226" s="680"/>
      <c r="BE226" s="680"/>
      <c r="BF226" s="680"/>
      <c r="BG226" s="680"/>
      <c r="BH226" s="680"/>
      <c r="BJ226" s="987"/>
      <c r="BK226" s="987"/>
    </row>
    <row r="227" spans="1:63" ht="51" customHeight="1" x14ac:dyDescent="0.25">
      <c r="A227" s="962"/>
      <c r="B227" s="747"/>
      <c r="C227" s="750"/>
      <c r="D227" s="128" t="s">
        <v>1588</v>
      </c>
      <c r="E227" s="753"/>
      <c r="F227" s="750"/>
      <c r="G227" s="731"/>
      <c r="H227" s="756"/>
      <c r="I227" s="759"/>
      <c r="J227" s="756"/>
      <c r="K227" s="756"/>
      <c r="L227" s="756"/>
      <c r="M227" s="750"/>
      <c r="N227" s="765"/>
      <c r="O227" s="765"/>
      <c r="P227" s="762"/>
      <c r="Q227" s="731"/>
      <c r="R227" s="728"/>
      <c r="S227" s="731"/>
      <c r="T227" s="728"/>
      <c r="U227" s="731"/>
      <c r="V227" s="728"/>
      <c r="W227" s="731"/>
      <c r="X227" s="728"/>
      <c r="Y227" s="731"/>
      <c r="Z227" s="728"/>
      <c r="AA227" s="731"/>
      <c r="AB227" s="768"/>
      <c r="AC227" s="741"/>
      <c r="AD227" s="742"/>
      <c r="AE227" s="693"/>
      <c r="AF227" s="743"/>
      <c r="AG227" s="693"/>
      <c r="AH227" s="732"/>
      <c r="AI227" s="732"/>
      <c r="AJ227" s="735"/>
      <c r="AK227" s="722"/>
      <c r="AL227" s="722"/>
      <c r="AM227" s="738"/>
      <c r="AN227" s="716"/>
      <c r="AO227" s="719"/>
      <c r="AP227" s="722"/>
      <c r="AQ227" s="725"/>
      <c r="AR227" s="725"/>
      <c r="AS227" s="725"/>
      <c r="AT227" s="681"/>
      <c r="AU227" s="681"/>
      <c r="AV227" s="946"/>
      <c r="AW227" s="707"/>
      <c r="AX227" s="710"/>
      <c r="AY227" s="710"/>
      <c r="AZ227" s="713"/>
      <c r="BA227" s="698"/>
      <c r="BB227" s="701">
        <f>+IFERROR(SUM($AJ227,$AW227,#REF!,$BS227,$CF227,$CS227),0)</f>
        <v>0</v>
      </c>
      <c r="BC227" s="704"/>
      <c r="BD227" s="681"/>
      <c r="BE227" s="681"/>
      <c r="BF227" s="681"/>
      <c r="BG227" s="681"/>
      <c r="BH227" s="681"/>
      <c r="BJ227" s="981"/>
      <c r="BK227" s="981"/>
    </row>
    <row r="228" spans="1:63" ht="141" customHeight="1" x14ac:dyDescent="0.25">
      <c r="A228" s="5"/>
      <c r="B228" s="5" t="s">
        <v>1596</v>
      </c>
      <c r="C228" s="7" t="s">
        <v>129</v>
      </c>
      <c r="D228" s="7" t="s">
        <v>235</v>
      </c>
      <c r="E228" s="72" t="s">
        <v>1597</v>
      </c>
      <c r="F228" s="7" t="s">
        <v>197</v>
      </c>
      <c r="G228" s="74">
        <v>3</v>
      </c>
      <c r="H228" s="6" t="s">
        <v>1598</v>
      </c>
      <c r="I228" s="6" t="s">
        <v>172</v>
      </c>
      <c r="J228" s="6" t="s">
        <v>1599</v>
      </c>
      <c r="K228" s="6" t="s">
        <v>529</v>
      </c>
      <c r="L228" s="6" t="s">
        <v>1600</v>
      </c>
      <c r="M228" s="7" t="s">
        <v>295</v>
      </c>
      <c r="N228" s="380">
        <v>44941</v>
      </c>
      <c r="O228" s="417">
        <v>45289</v>
      </c>
      <c r="P228" s="418" t="s">
        <v>113</v>
      </c>
      <c r="Q228" s="413"/>
      <c r="R228" s="421"/>
      <c r="S228" s="413"/>
      <c r="T228" s="421"/>
      <c r="U228" s="413"/>
      <c r="V228" s="421"/>
      <c r="W228" s="413"/>
      <c r="X228" s="421"/>
      <c r="Y228" s="413"/>
      <c r="Z228" s="421"/>
      <c r="AA228" s="413"/>
      <c r="AB228" s="460">
        <v>3</v>
      </c>
      <c r="AC228" s="115" t="s">
        <v>96</v>
      </c>
      <c r="AD228" s="506" t="s">
        <v>97</v>
      </c>
      <c r="AE228" s="505" t="s">
        <v>98</v>
      </c>
      <c r="AF228" s="508" t="s">
        <v>102</v>
      </c>
      <c r="AG228" s="505" t="s">
        <v>102</v>
      </c>
      <c r="AH228" s="317">
        <v>0</v>
      </c>
      <c r="AI228" s="694">
        <v>675712750</v>
      </c>
      <c r="AJ228" s="257">
        <v>0</v>
      </c>
      <c r="AK228" s="230" t="s">
        <v>101</v>
      </c>
      <c r="AL228" s="230" t="s">
        <v>101</v>
      </c>
      <c r="AM228" s="228" t="str">
        <f t="shared" ref="AM228:AM233" si="26">IFERROR(AJ228/Q228,"No reporta avance para el período")</f>
        <v>No reporta avance para el período</v>
      </c>
      <c r="AN228" s="229" t="str">
        <f t="shared" ref="AN228:AN233" si="27">IF(ISTEXT(AM228),"No Aplica",IF(AM228&lt;=60%,"Bajo",IF(AM228&gt;=95%,"Satisfactorio",IF(AM228&gt;60%,"Medio",IF(AM228&lt;95%,"Medio",0)))))</f>
        <v>No Aplica</v>
      </c>
      <c r="AO228" s="282">
        <f t="shared" ref="AO228:AO233" si="28">+IFERROR(SUM($AJ228,$AW228,$BI228),0)</f>
        <v>0</v>
      </c>
      <c r="AP228" s="230"/>
      <c r="AQ228" s="231">
        <v>0</v>
      </c>
      <c r="AR228" s="231">
        <v>0</v>
      </c>
      <c r="AS228" s="231">
        <v>0</v>
      </c>
      <c r="AT228" s="203">
        <v>0</v>
      </c>
      <c r="AU228" s="203">
        <v>0</v>
      </c>
      <c r="AV228" s="946"/>
      <c r="AW228" s="166">
        <v>0</v>
      </c>
      <c r="AX228" s="178" t="s">
        <v>1601</v>
      </c>
      <c r="AY228" s="519" t="s">
        <v>1602</v>
      </c>
      <c r="AZ228" s="174" t="str">
        <f>IFERROR(AW228/#REF!,"No reporta avance para el período")</f>
        <v>No reporta avance para el período</v>
      </c>
      <c r="BA228" s="167" t="str">
        <f>IF(ISTEXT(AZ228),"No Aplica",IF(AZ228&lt;=60%,"Bajo",IF(AZ228&gt;=95%,"Satisfactorio",IF(AZ228&gt;60%,"Medio",IF(AZ228&lt;95%,"Medio",0)))))</f>
        <v>No Aplica</v>
      </c>
      <c r="BB228" s="175">
        <f>+IFERROR(SUM($AJ228,$AV228,$BH228,$BP228),0)</f>
        <v>175804023.24000001</v>
      </c>
      <c r="BC228" s="166"/>
      <c r="BD228" s="168">
        <v>0</v>
      </c>
      <c r="BE228" s="168">
        <v>0</v>
      </c>
      <c r="BF228" s="664">
        <v>666445753</v>
      </c>
      <c r="BG228" s="664">
        <v>666445753</v>
      </c>
      <c r="BH228" s="679">
        <v>175804023.24000001</v>
      </c>
      <c r="BJ228" s="977" t="s">
        <v>126</v>
      </c>
      <c r="BK228" s="977" t="s">
        <v>127</v>
      </c>
    </row>
    <row r="229" spans="1:63" ht="238.5" customHeight="1" x14ac:dyDescent="0.25">
      <c r="A229" s="540"/>
      <c r="B229" s="5" t="s">
        <v>1596</v>
      </c>
      <c r="C229" s="7" t="s">
        <v>129</v>
      </c>
      <c r="D229" s="7" t="s">
        <v>235</v>
      </c>
      <c r="E229" s="72" t="s">
        <v>1603</v>
      </c>
      <c r="F229" s="7" t="s">
        <v>132</v>
      </c>
      <c r="G229" s="73">
        <v>1</v>
      </c>
      <c r="H229" s="6" t="s">
        <v>1604</v>
      </c>
      <c r="I229" s="6" t="s">
        <v>90</v>
      </c>
      <c r="J229" s="6" t="s">
        <v>1605</v>
      </c>
      <c r="K229" s="6" t="s">
        <v>111</v>
      </c>
      <c r="L229" s="6" t="s">
        <v>1606</v>
      </c>
      <c r="M229" s="7" t="s">
        <v>94</v>
      </c>
      <c r="N229" s="380">
        <v>44941</v>
      </c>
      <c r="O229" s="417">
        <v>45289</v>
      </c>
      <c r="P229" s="418" t="s">
        <v>113</v>
      </c>
      <c r="Q229" s="413"/>
      <c r="R229" s="421"/>
      <c r="S229" s="413"/>
      <c r="T229" s="494">
        <v>0.33</v>
      </c>
      <c r="U229" s="413"/>
      <c r="V229" s="421"/>
      <c r="W229" s="413"/>
      <c r="X229" s="421"/>
      <c r="Y229" s="413"/>
      <c r="Z229" s="421"/>
      <c r="AA229" s="413"/>
      <c r="AB229" s="422">
        <v>1</v>
      </c>
      <c r="AC229" s="115" t="s">
        <v>577</v>
      </c>
      <c r="AD229" s="9" t="s">
        <v>97</v>
      </c>
      <c r="AE229" s="25" t="s">
        <v>566</v>
      </c>
      <c r="AF229" s="507" t="s">
        <v>102</v>
      </c>
      <c r="AG229" s="25" t="s">
        <v>102</v>
      </c>
      <c r="AH229" s="317">
        <v>0</v>
      </c>
      <c r="AI229" s="695"/>
      <c r="AJ229" s="281">
        <v>0</v>
      </c>
      <c r="AK229" s="230" t="s">
        <v>101</v>
      </c>
      <c r="AL229" s="230" t="s">
        <v>101</v>
      </c>
      <c r="AM229" s="228" t="str">
        <f t="shared" si="26"/>
        <v>No reporta avance para el período</v>
      </c>
      <c r="AN229" s="229" t="str">
        <f t="shared" si="27"/>
        <v>No Aplica</v>
      </c>
      <c r="AO229" s="273">
        <f>+IFERROR(SUM($AJ229,$AX229,#REF!),0)</f>
        <v>0</v>
      </c>
      <c r="AP229" s="230"/>
      <c r="AQ229" s="231">
        <v>0</v>
      </c>
      <c r="AR229" s="231">
        <v>0</v>
      </c>
      <c r="AS229" s="231">
        <v>0</v>
      </c>
      <c r="AT229" s="203">
        <v>0</v>
      </c>
      <c r="AU229" s="203">
        <v>0</v>
      </c>
      <c r="AV229" s="946"/>
      <c r="AW229" s="170">
        <v>0.33</v>
      </c>
      <c r="AX229" s="178" t="s">
        <v>1607</v>
      </c>
      <c r="AY229" s="524" t="s">
        <v>1608</v>
      </c>
      <c r="AZ229" s="174" t="str">
        <f>IFERROR(AW229/#REF!,"No reporta avance para el período")</f>
        <v>No reporta avance para el período</v>
      </c>
      <c r="BA229" s="167" t="str">
        <f>IF(ISTEXT(AZ229),"No Aplica",IF(AZ229&lt;=60%,"Bajo",IF(AZ229&gt;=95%,"Satisfactorio",IF(AZ229&gt;60%,"Medio",IF(AZ229&lt;95%,"Medio",0)))))</f>
        <v>No Aplica</v>
      </c>
      <c r="BB229" s="176">
        <f>+IFERROR(SUM($AJ229,$AV229,$BH229,$BP229),0)</f>
        <v>0</v>
      </c>
      <c r="BC229" s="166"/>
      <c r="BD229" s="168">
        <v>0</v>
      </c>
      <c r="BE229" s="168">
        <v>0</v>
      </c>
      <c r="BF229" s="665"/>
      <c r="BG229" s="665"/>
      <c r="BH229" s="681"/>
      <c r="BJ229" s="977" t="s">
        <v>106</v>
      </c>
      <c r="BK229" s="978" t="s">
        <v>1609</v>
      </c>
    </row>
    <row r="230" spans="1:63" ht="122.25" customHeight="1" x14ac:dyDescent="0.25">
      <c r="A230" s="540"/>
      <c r="B230" s="5" t="s">
        <v>1596</v>
      </c>
      <c r="C230" s="7" t="s">
        <v>85</v>
      </c>
      <c r="D230" s="7" t="s">
        <v>86</v>
      </c>
      <c r="E230" s="72" t="s">
        <v>1610</v>
      </c>
      <c r="F230" s="7" t="s">
        <v>132</v>
      </c>
      <c r="G230" s="73">
        <v>1</v>
      </c>
      <c r="H230" s="6" t="s">
        <v>1611</v>
      </c>
      <c r="I230" s="6" t="s">
        <v>172</v>
      </c>
      <c r="J230" s="6" t="s">
        <v>1612</v>
      </c>
      <c r="K230" s="6" t="s">
        <v>111</v>
      </c>
      <c r="L230" s="6" t="s">
        <v>1613</v>
      </c>
      <c r="M230" s="7" t="s">
        <v>94</v>
      </c>
      <c r="N230" s="380">
        <v>44941</v>
      </c>
      <c r="O230" s="417">
        <v>45289</v>
      </c>
      <c r="P230" s="418" t="s">
        <v>95</v>
      </c>
      <c r="Q230" s="413"/>
      <c r="R230" s="421"/>
      <c r="S230" s="413"/>
      <c r="T230" s="421">
        <v>0.25</v>
      </c>
      <c r="U230" s="413"/>
      <c r="V230" s="421"/>
      <c r="W230" s="413"/>
      <c r="X230" s="421">
        <v>0.5</v>
      </c>
      <c r="Y230" s="413"/>
      <c r="Z230" s="421"/>
      <c r="AA230" s="413"/>
      <c r="AB230" s="422">
        <v>1</v>
      </c>
      <c r="AC230" s="115" t="s">
        <v>96</v>
      </c>
      <c r="AD230" s="9" t="s">
        <v>97</v>
      </c>
      <c r="AE230" s="25" t="s">
        <v>98</v>
      </c>
      <c r="AF230" s="507" t="s">
        <v>102</v>
      </c>
      <c r="AG230" s="25" t="s">
        <v>102</v>
      </c>
      <c r="AH230" s="317">
        <v>0</v>
      </c>
      <c r="AI230" s="358">
        <v>189000000</v>
      </c>
      <c r="AJ230" s="281">
        <v>0</v>
      </c>
      <c r="AK230" s="230" t="s">
        <v>101</v>
      </c>
      <c r="AL230" s="230" t="s">
        <v>101</v>
      </c>
      <c r="AM230" s="228" t="str">
        <f t="shared" si="26"/>
        <v>No reporta avance para el período</v>
      </c>
      <c r="AN230" s="229" t="str">
        <f t="shared" si="27"/>
        <v>No Aplica</v>
      </c>
      <c r="AO230" s="273">
        <f>+IFERROR(SUM($AJ230,$AX230,#REF!),0)</f>
        <v>0</v>
      </c>
      <c r="AP230" s="230"/>
      <c r="AQ230" s="231">
        <v>0</v>
      </c>
      <c r="AR230" s="231">
        <v>0</v>
      </c>
      <c r="AS230" s="231">
        <v>0</v>
      </c>
      <c r="AT230" s="203">
        <v>0</v>
      </c>
      <c r="AU230" s="203">
        <v>0</v>
      </c>
      <c r="AV230" s="946"/>
      <c r="AW230" s="170">
        <v>0.25</v>
      </c>
      <c r="AX230" s="178" t="s">
        <v>1614</v>
      </c>
      <c r="AY230" s="519" t="s">
        <v>1615</v>
      </c>
      <c r="AZ230" s="535">
        <f>IFERROR(AW230/T230,"No reporta avance para el período")</f>
        <v>1</v>
      </c>
      <c r="BA230" s="167" t="str">
        <f>IF(ISTEXT(AZ230),"No Aplica",IF(AZ230&lt;=60%,"Bajo",IF(AZ230&gt;=95%,"Satisfactorio",IF(AZ230&gt;60%,"Medio",IF(AZ230&lt;95%,"Medio",0)))))</f>
        <v>Satisfactorio</v>
      </c>
      <c r="BB230" s="534">
        <f>+IFERROR(SUM($AJ230,$AW230,#REF!,$BS230,$CF230,$CS230),0)</f>
        <v>0</v>
      </c>
      <c r="BC230" s="166" t="s">
        <v>101</v>
      </c>
      <c r="BD230" s="168">
        <v>0</v>
      </c>
      <c r="BE230" s="168">
        <v>0</v>
      </c>
      <c r="BF230" s="664">
        <v>2766686271.09728</v>
      </c>
      <c r="BG230" s="664">
        <v>2736398616</v>
      </c>
      <c r="BH230" s="679">
        <v>1243817552.7272727</v>
      </c>
      <c r="BJ230" s="977" t="s">
        <v>106</v>
      </c>
      <c r="BK230" s="988" t="s">
        <v>1616</v>
      </c>
    </row>
    <row r="231" spans="1:63" ht="175.5" customHeight="1" x14ac:dyDescent="0.25">
      <c r="A231" s="540"/>
      <c r="B231" s="5" t="s">
        <v>1596</v>
      </c>
      <c r="C231" s="7" t="s">
        <v>85</v>
      </c>
      <c r="D231" s="7" t="s">
        <v>86</v>
      </c>
      <c r="E231" s="72" t="s">
        <v>1617</v>
      </c>
      <c r="F231" s="7" t="s">
        <v>132</v>
      </c>
      <c r="G231" s="74">
        <v>3</v>
      </c>
      <c r="H231" s="6" t="s">
        <v>1618</v>
      </c>
      <c r="I231" s="6" t="s">
        <v>172</v>
      </c>
      <c r="J231" s="6" t="s">
        <v>1619</v>
      </c>
      <c r="K231" s="6" t="s">
        <v>529</v>
      </c>
      <c r="L231" s="6" t="s">
        <v>1620</v>
      </c>
      <c r="M231" s="7" t="s">
        <v>94</v>
      </c>
      <c r="N231" s="380">
        <v>44941</v>
      </c>
      <c r="O231" s="417">
        <v>45289</v>
      </c>
      <c r="P231" s="418" t="s">
        <v>95</v>
      </c>
      <c r="Q231" s="402"/>
      <c r="R231" s="459"/>
      <c r="S231" s="402"/>
      <c r="T231" s="459">
        <v>1</v>
      </c>
      <c r="U231" s="402"/>
      <c r="V231" s="459"/>
      <c r="W231" s="402"/>
      <c r="X231" s="459">
        <v>1</v>
      </c>
      <c r="Y231" s="402"/>
      <c r="Z231" s="459"/>
      <c r="AA231" s="402"/>
      <c r="AB231" s="460">
        <v>1</v>
      </c>
      <c r="AC231" s="115" t="s">
        <v>96</v>
      </c>
      <c r="AD231" s="9" t="s">
        <v>97</v>
      </c>
      <c r="AE231" s="25" t="s">
        <v>98</v>
      </c>
      <c r="AF231" s="507" t="s">
        <v>102</v>
      </c>
      <c r="AG231" s="25" t="s">
        <v>102</v>
      </c>
      <c r="AH231" s="317">
        <v>0</v>
      </c>
      <c r="AI231" s="358">
        <v>2767604934</v>
      </c>
      <c r="AJ231" s="257">
        <v>0</v>
      </c>
      <c r="AK231" s="230" t="s">
        <v>101</v>
      </c>
      <c r="AL231" s="230" t="s">
        <v>101</v>
      </c>
      <c r="AM231" s="228" t="str">
        <f t="shared" si="26"/>
        <v>No reporta avance para el período</v>
      </c>
      <c r="AN231" s="229" t="str">
        <f t="shared" si="27"/>
        <v>No Aplica</v>
      </c>
      <c r="AO231" s="272">
        <f t="shared" si="28"/>
        <v>1</v>
      </c>
      <c r="AP231" s="230"/>
      <c r="AQ231" s="231">
        <v>0</v>
      </c>
      <c r="AR231" s="231">
        <v>0</v>
      </c>
      <c r="AS231" s="231">
        <v>0</v>
      </c>
      <c r="AT231" s="203">
        <v>0</v>
      </c>
      <c r="AU231" s="203">
        <v>0</v>
      </c>
      <c r="AV231" s="946"/>
      <c r="AW231" s="166">
        <v>1</v>
      </c>
      <c r="AX231" s="178" t="s">
        <v>1621</v>
      </c>
      <c r="AY231" s="519" t="s">
        <v>1622</v>
      </c>
      <c r="AZ231" s="535">
        <f>IFERROR(AW231/T231,"No reporta avance para el período")</f>
        <v>1</v>
      </c>
      <c r="BA231" s="167" t="str">
        <f>IF(ISTEXT(AZ231),"No Aplica",IF(AZ231&lt;=60%,"Bajo",IF(AZ231&gt;=95%,"Satisfactorio",IF(AZ231&gt;60%,"Medio",IF(AZ231&lt;95%,"Medio",0)))))</f>
        <v>Satisfactorio</v>
      </c>
      <c r="BB231" s="539">
        <f>+IFERROR(SUM($AJ231,$AW231,#REF!,$BS231,$CF231,$CS231),0)</f>
        <v>0</v>
      </c>
      <c r="BC231" s="166" t="s">
        <v>101</v>
      </c>
      <c r="BD231" s="168">
        <v>0</v>
      </c>
      <c r="BE231" s="168">
        <v>0</v>
      </c>
      <c r="BF231" s="665"/>
      <c r="BG231" s="665"/>
      <c r="BH231" s="681"/>
      <c r="BJ231" s="977" t="s">
        <v>106</v>
      </c>
      <c r="BK231" s="983" t="s">
        <v>1623</v>
      </c>
    </row>
    <row r="232" spans="1:63" ht="126.75" customHeight="1" x14ac:dyDescent="0.25">
      <c r="A232" s="540"/>
      <c r="B232" s="163" t="s">
        <v>1624</v>
      </c>
      <c r="C232" s="128" t="s">
        <v>1625</v>
      </c>
      <c r="D232" s="128" t="s">
        <v>1626</v>
      </c>
      <c r="E232" s="72" t="s">
        <v>1627</v>
      </c>
      <c r="F232" s="128" t="s">
        <v>743</v>
      </c>
      <c r="G232" s="85">
        <v>8</v>
      </c>
      <c r="H232" s="157" t="s">
        <v>1628</v>
      </c>
      <c r="I232" s="134" t="s">
        <v>134</v>
      </c>
      <c r="J232" s="156" t="s">
        <v>1629</v>
      </c>
      <c r="K232" s="157" t="s">
        <v>529</v>
      </c>
      <c r="L232" s="157" t="s">
        <v>1630</v>
      </c>
      <c r="M232" s="128" t="s">
        <v>94</v>
      </c>
      <c r="N232" s="158">
        <v>44972</v>
      </c>
      <c r="O232" s="159">
        <v>45291</v>
      </c>
      <c r="P232" s="473" t="s">
        <v>407</v>
      </c>
      <c r="Q232" s="419"/>
      <c r="R232" s="495"/>
      <c r="S232" s="419"/>
      <c r="T232" s="495"/>
      <c r="U232" s="419"/>
      <c r="V232" s="496">
        <v>3</v>
      </c>
      <c r="W232" s="419"/>
      <c r="X232" s="495"/>
      <c r="Y232" s="419"/>
      <c r="Z232" s="495"/>
      <c r="AA232" s="419"/>
      <c r="AB232" s="497">
        <v>5</v>
      </c>
      <c r="AC232" s="129" t="s">
        <v>96</v>
      </c>
      <c r="AD232" s="130" t="s">
        <v>97</v>
      </c>
      <c r="AE232" s="156" t="s">
        <v>98</v>
      </c>
      <c r="AF232" s="509" t="s">
        <v>102</v>
      </c>
      <c r="AG232" s="62" t="s">
        <v>102</v>
      </c>
      <c r="AH232" s="318">
        <v>0</v>
      </c>
      <c r="AI232" s="318">
        <v>23641000000</v>
      </c>
      <c r="AJ232" s="257">
        <v>0</v>
      </c>
      <c r="AK232" s="230" t="s">
        <v>101</v>
      </c>
      <c r="AL232" s="230" t="s">
        <v>101</v>
      </c>
      <c r="AM232" s="228" t="str">
        <f t="shared" si="26"/>
        <v>No reporta avance para el período</v>
      </c>
      <c r="AN232" s="229" t="str">
        <f t="shared" si="27"/>
        <v>No Aplica</v>
      </c>
      <c r="AO232" s="272">
        <f t="shared" si="28"/>
        <v>3</v>
      </c>
      <c r="AP232" s="230"/>
      <c r="AQ232" s="231">
        <v>0</v>
      </c>
      <c r="AR232" s="231">
        <v>0</v>
      </c>
      <c r="AS232" s="231">
        <v>0</v>
      </c>
      <c r="AT232" s="203">
        <v>0</v>
      </c>
      <c r="AU232" s="203">
        <v>0</v>
      </c>
      <c r="AV232" s="946"/>
      <c r="AW232" s="257">
        <v>3</v>
      </c>
      <c r="AX232" s="258" t="s">
        <v>1631</v>
      </c>
      <c r="AY232" s="258" t="s">
        <v>1632</v>
      </c>
      <c r="AZ232" s="174">
        <f>IFERROR(AW232/V232,"No reporta avance para el período")</f>
        <v>1</v>
      </c>
      <c r="BA232" s="167" t="str">
        <f t="shared" ref="BA232:BA233" si="29">IF(ISTEXT(AZ232),"No Aplica",IF(AZ232&lt;=60%,"Bajo",IF(AZ232&gt;=95%,"Satisfactorio",IF(AZ232&gt;60%,"Medio",IF(AZ232&lt;95%,"Medio",0)))))</f>
        <v>Satisfactorio</v>
      </c>
      <c r="BB232" s="175">
        <f>+IFERROR(SUM($AJ232,$AW232,),0)</f>
        <v>3</v>
      </c>
      <c r="BC232" s="257" t="s">
        <v>101</v>
      </c>
      <c r="BD232" s="398">
        <v>0</v>
      </c>
      <c r="BE232" s="398">
        <v>0</v>
      </c>
      <c r="BF232" s="398">
        <v>23641000000</v>
      </c>
      <c r="BG232" s="398">
        <v>2484644675.6199999</v>
      </c>
      <c r="BH232" s="398">
        <v>1037254643.9</v>
      </c>
      <c r="BJ232" s="977" t="s">
        <v>106</v>
      </c>
      <c r="BK232" s="978" t="s">
        <v>1633</v>
      </c>
    </row>
    <row r="233" spans="1:63" ht="104.25" customHeight="1" thickBot="1" x14ac:dyDescent="0.3">
      <c r="A233" s="163"/>
      <c r="B233" s="163" t="s">
        <v>1624</v>
      </c>
      <c r="C233" s="128" t="s">
        <v>1625</v>
      </c>
      <c r="D233" s="128" t="s">
        <v>1634</v>
      </c>
      <c r="E233" s="72" t="s">
        <v>1635</v>
      </c>
      <c r="F233" s="128" t="s">
        <v>743</v>
      </c>
      <c r="G233" s="86">
        <v>5</v>
      </c>
      <c r="H233" s="160" t="s">
        <v>1636</v>
      </c>
      <c r="I233" s="134" t="s">
        <v>134</v>
      </c>
      <c r="J233" s="155" t="s">
        <v>1637</v>
      </c>
      <c r="K233" s="160" t="s">
        <v>529</v>
      </c>
      <c r="L233" s="157" t="s">
        <v>1638</v>
      </c>
      <c r="M233" s="128" t="s">
        <v>94</v>
      </c>
      <c r="N233" s="161">
        <v>45122</v>
      </c>
      <c r="O233" s="162">
        <v>45291</v>
      </c>
      <c r="P233" s="498" t="s">
        <v>113</v>
      </c>
      <c r="Q233" s="499"/>
      <c r="R233" s="500"/>
      <c r="S233" s="499"/>
      <c r="T233" s="500"/>
      <c r="U233" s="499"/>
      <c r="V233" s="501"/>
      <c r="W233" s="499"/>
      <c r="X233" s="500"/>
      <c r="Y233" s="499"/>
      <c r="Z233" s="500"/>
      <c r="AA233" s="499"/>
      <c r="AB233" s="502">
        <v>5</v>
      </c>
      <c r="AC233" s="129" t="s">
        <v>96</v>
      </c>
      <c r="AD233" s="130" t="s">
        <v>97</v>
      </c>
      <c r="AE233" s="156" t="s">
        <v>98</v>
      </c>
      <c r="AF233" s="509" t="s">
        <v>102</v>
      </c>
      <c r="AG233" s="62" t="s">
        <v>102</v>
      </c>
      <c r="AH233" s="318">
        <v>0</v>
      </c>
      <c r="AI233" s="318">
        <v>500000000</v>
      </c>
      <c r="AJ233" s="257">
        <v>0</v>
      </c>
      <c r="AK233" s="230" t="s">
        <v>101</v>
      </c>
      <c r="AL233" s="230" t="s">
        <v>101</v>
      </c>
      <c r="AM233" s="228" t="str">
        <f t="shared" si="26"/>
        <v>No reporta avance para el período</v>
      </c>
      <c r="AN233" s="229" t="str">
        <f t="shared" si="27"/>
        <v>No Aplica</v>
      </c>
      <c r="AO233" s="272">
        <f t="shared" si="28"/>
        <v>2</v>
      </c>
      <c r="AP233" s="230"/>
      <c r="AQ233" s="231">
        <v>0</v>
      </c>
      <c r="AR233" s="231">
        <v>0</v>
      </c>
      <c r="AS233" s="231">
        <v>0</v>
      </c>
      <c r="AT233" s="203">
        <v>0</v>
      </c>
      <c r="AU233" s="203">
        <v>0</v>
      </c>
      <c r="AV233" s="946"/>
      <c r="AW233" s="257">
        <v>2</v>
      </c>
      <c r="AX233" s="258" t="s">
        <v>1639</v>
      </c>
      <c r="AY233" s="258" t="s">
        <v>1640</v>
      </c>
      <c r="AZ233" s="174" t="str">
        <f>IFERROR(AW233/V233,"No reporta avance para el período")</f>
        <v>No reporta avance para el período</v>
      </c>
      <c r="BA233" s="167" t="str">
        <f t="shared" si="29"/>
        <v>No Aplica</v>
      </c>
      <c r="BB233" s="175">
        <f>+IFERROR(SUM($AJ233,$AW233,$BH233,$BP233),0)</f>
        <v>2</v>
      </c>
      <c r="BC233" s="257" t="s">
        <v>101</v>
      </c>
      <c r="BD233" s="398">
        <v>0</v>
      </c>
      <c r="BE233" s="398">
        <v>0</v>
      </c>
      <c r="BF233" s="398">
        <v>500000000</v>
      </c>
      <c r="BG233" s="398">
        <v>30350000</v>
      </c>
      <c r="BH233" s="398">
        <v>0</v>
      </c>
      <c r="BJ233" s="977" t="s">
        <v>126</v>
      </c>
      <c r="BK233" s="977" t="s">
        <v>127</v>
      </c>
    </row>
    <row r="234" spans="1:63" ht="215.25" customHeight="1" x14ac:dyDescent="0.3">
      <c r="AH234" s="319"/>
      <c r="AI234" s="319"/>
      <c r="AJ234" s="195"/>
      <c r="AK234" s="195"/>
      <c r="AL234" s="195"/>
      <c r="AM234" s="195"/>
      <c r="AN234" s="195"/>
      <c r="AO234" s="195"/>
      <c r="AP234" s="195"/>
      <c r="AQ234" s="195"/>
      <c r="AR234" s="195"/>
      <c r="AS234" s="195"/>
      <c r="AT234" s="195"/>
      <c r="AU234" s="195"/>
      <c r="AV234" s="946"/>
      <c r="BF234" s="536"/>
      <c r="BG234" s="536"/>
      <c r="BH234" s="536"/>
      <c r="BJ234" s="989"/>
      <c r="BK234" s="990"/>
    </row>
    <row r="235" spans="1:63" ht="51" customHeight="1" x14ac:dyDescent="0.3">
      <c r="AH235" s="319"/>
      <c r="AI235" s="319"/>
      <c r="AJ235" s="195"/>
      <c r="AK235" s="195"/>
      <c r="AL235" s="195"/>
      <c r="AM235" s="195"/>
      <c r="AN235" s="195"/>
      <c r="AO235" s="195"/>
      <c r="AP235" s="195"/>
      <c r="AQ235" s="195"/>
      <c r="AR235" s="195"/>
      <c r="AS235" s="195"/>
      <c r="AT235" s="195"/>
      <c r="AU235" s="195"/>
      <c r="AV235" s="344"/>
    </row>
    <row r="236" spans="1:63" ht="51" customHeight="1" x14ac:dyDescent="0.3">
      <c r="AH236" s="319"/>
      <c r="AI236" s="319"/>
      <c r="AJ236" s="195"/>
      <c r="AK236" s="195"/>
      <c r="AL236" s="195"/>
      <c r="AM236" s="195"/>
      <c r="AN236" s="195"/>
      <c r="AO236" s="195"/>
      <c r="AP236" s="195"/>
      <c r="AQ236" s="195"/>
      <c r="AR236" s="195"/>
      <c r="AS236" s="195"/>
      <c r="AT236" s="195"/>
      <c r="AU236" s="195"/>
      <c r="AV236" s="344"/>
    </row>
    <row r="237" spans="1:63" ht="51" customHeight="1" x14ac:dyDescent="0.3">
      <c r="AH237" s="319"/>
      <c r="AI237" s="319"/>
      <c r="AJ237" s="195"/>
      <c r="AK237" s="195"/>
      <c r="AL237" s="195"/>
      <c r="AM237" s="195"/>
      <c r="AN237" s="195"/>
      <c r="AO237" s="195"/>
      <c r="AP237" s="195"/>
      <c r="AQ237" s="195"/>
      <c r="AR237" s="195"/>
      <c r="AS237" s="195"/>
      <c r="AT237" s="195"/>
      <c r="AU237" s="195"/>
      <c r="AV237" s="344"/>
    </row>
    <row r="238" spans="1:63" ht="51" customHeight="1" x14ac:dyDescent="0.3">
      <c r="AH238" s="319"/>
      <c r="AI238" s="319"/>
      <c r="AJ238" s="195"/>
      <c r="AK238" s="195"/>
      <c r="AL238" s="195"/>
      <c r="AM238" s="195"/>
      <c r="AN238" s="195"/>
      <c r="AO238" s="195"/>
      <c r="AP238" s="195"/>
      <c r="AQ238" s="195"/>
      <c r="AR238" s="195"/>
      <c r="AS238" s="195"/>
      <c r="AT238" s="195"/>
      <c r="AU238" s="195"/>
      <c r="AV238" s="344"/>
    </row>
    <row r="239" spans="1:63" ht="51" customHeight="1" x14ac:dyDescent="0.3">
      <c r="AH239" s="319"/>
      <c r="AI239" s="319"/>
      <c r="AJ239" s="195"/>
      <c r="AK239" s="195"/>
      <c r="AL239" s="195"/>
      <c r="AM239" s="195"/>
      <c r="AN239" s="195"/>
      <c r="AO239" s="195"/>
      <c r="AP239" s="195"/>
      <c r="AQ239" s="195"/>
      <c r="AR239" s="195"/>
      <c r="AS239" s="195"/>
      <c r="AT239" s="195"/>
      <c r="AU239" s="195"/>
      <c r="AV239" s="344"/>
    </row>
    <row r="240" spans="1:63" ht="51" customHeight="1" x14ac:dyDescent="0.3">
      <c r="AH240" s="319"/>
      <c r="AI240" s="319"/>
      <c r="AJ240" s="195"/>
      <c r="AK240" s="195"/>
      <c r="AL240" s="195"/>
      <c r="AM240" s="195"/>
      <c r="AN240" s="195"/>
      <c r="AO240" s="195"/>
      <c r="AP240" s="195"/>
      <c r="AQ240" s="195"/>
      <c r="AR240" s="195"/>
      <c r="AS240" s="195"/>
      <c r="AT240" s="195"/>
      <c r="AU240" s="195"/>
      <c r="AV240" s="344"/>
    </row>
    <row r="241" spans="34:48" ht="51" customHeight="1" x14ac:dyDescent="0.3">
      <c r="AH241" s="319"/>
      <c r="AI241" s="319"/>
      <c r="AJ241" s="195"/>
      <c r="AK241" s="195"/>
      <c r="AL241" s="195"/>
      <c r="AM241" s="195"/>
      <c r="AN241" s="195"/>
      <c r="AO241" s="195"/>
      <c r="AP241" s="195"/>
      <c r="AQ241" s="195"/>
      <c r="AR241" s="195"/>
      <c r="AS241" s="195"/>
      <c r="AT241" s="195"/>
      <c r="AU241" s="195"/>
      <c r="AV241" s="344"/>
    </row>
    <row r="242" spans="34:48" ht="51" customHeight="1" x14ac:dyDescent="0.3">
      <c r="AH242" s="319"/>
      <c r="AI242" s="319"/>
      <c r="AJ242" s="195"/>
      <c r="AK242" s="195"/>
      <c r="AL242" s="195"/>
      <c r="AM242" s="195"/>
      <c r="AN242" s="195"/>
      <c r="AO242" s="195"/>
      <c r="AP242" s="195"/>
      <c r="AQ242" s="195"/>
      <c r="AR242" s="195"/>
      <c r="AS242" s="195"/>
      <c r="AT242" s="195"/>
      <c r="AU242" s="195"/>
      <c r="AV242" s="344"/>
    </row>
    <row r="243" spans="34:48" ht="51" customHeight="1" x14ac:dyDescent="0.3">
      <c r="AH243" s="319"/>
      <c r="AI243" s="319"/>
      <c r="AJ243" s="195"/>
      <c r="AK243" s="195"/>
      <c r="AL243" s="195"/>
      <c r="AM243" s="195"/>
      <c r="AN243" s="195"/>
      <c r="AO243" s="195"/>
      <c r="AP243" s="195"/>
      <c r="AQ243" s="195"/>
      <c r="AR243" s="195"/>
      <c r="AS243" s="195"/>
      <c r="AT243" s="195"/>
      <c r="AU243" s="195"/>
      <c r="AV243" s="344"/>
    </row>
    <row r="244" spans="34:48" ht="51" customHeight="1" x14ac:dyDescent="0.3">
      <c r="AH244" s="319"/>
      <c r="AI244" s="319"/>
      <c r="AJ244" s="195"/>
      <c r="AK244" s="195"/>
      <c r="AL244" s="195"/>
      <c r="AM244" s="195"/>
      <c r="AN244" s="195"/>
      <c r="AO244" s="195"/>
      <c r="AP244" s="195"/>
      <c r="AQ244" s="195"/>
      <c r="AR244" s="195"/>
      <c r="AS244" s="195"/>
      <c r="AT244" s="195"/>
      <c r="AU244" s="195"/>
      <c r="AV244" s="344"/>
    </row>
    <row r="245" spans="34:48" ht="51" customHeight="1" x14ac:dyDescent="0.3">
      <c r="AH245" s="319"/>
      <c r="AI245" s="319"/>
      <c r="AJ245" s="195"/>
      <c r="AK245" s="195"/>
      <c r="AL245" s="195"/>
      <c r="AM245" s="195"/>
      <c r="AN245" s="195"/>
      <c r="AO245" s="195"/>
      <c r="AP245" s="195"/>
      <c r="AQ245" s="195"/>
      <c r="AR245" s="195"/>
      <c r="AS245" s="195"/>
      <c r="AT245" s="195"/>
      <c r="AU245" s="195"/>
      <c r="AV245" s="344"/>
    </row>
    <row r="246" spans="34:48" ht="51" customHeight="1" x14ac:dyDescent="0.3">
      <c r="AH246" s="319"/>
      <c r="AI246" s="319"/>
      <c r="AJ246" s="195"/>
      <c r="AK246" s="195"/>
      <c r="AL246" s="195"/>
      <c r="AM246" s="195"/>
      <c r="AN246" s="195"/>
      <c r="AO246" s="195"/>
      <c r="AP246" s="195"/>
      <c r="AQ246" s="195"/>
      <c r="AR246" s="195"/>
      <c r="AS246" s="195"/>
      <c r="AT246" s="195"/>
      <c r="AU246" s="195"/>
      <c r="AV246" s="344"/>
    </row>
    <row r="247" spans="34:48" ht="51" customHeight="1" x14ac:dyDescent="0.3">
      <c r="AH247" s="319"/>
      <c r="AI247" s="319"/>
      <c r="AJ247" s="195"/>
      <c r="AK247" s="195"/>
      <c r="AL247" s="195"/>
      <c r="AM247" s="195"/>
      <c r="AN247" s="195"/>
      <c r="AO247" s="195"/>
      <c r="AP247" s="195"/>
      <c r="AQ247" s="195"/>
      <c r="AR247" s="195"/>
      <c r="AS247" s="195"/>
      <c r="AT247" s="195"/>
      <c r="AU247" s="195"/>
      <c r="AV247" s="344"/>
    </row>
    <row r="248" spans="34:48" ht="51" customHeight="1" x14ac:dyDescent="0.3">
      <c r="AH248" s="319"/>
      <c r="AI248" s="319"/>
      <c r="AJ248" s="195"/>
      <c r="AK248" s="195"/>
      <c r="AL248" s="195"/>
      <c r="AM248" s="195"/>
      <c r="AN248" s="195"/>
      <c r="AO248" s="195"/>
      <c r="AP248" s="195"/>
      <c r="AQ248" s="195"/>
      <c r="AR248" s="195"/>
      <c r="AS248" s="195"/>
      <c r="AT248" s="195"/>
      <c r="AU248" s="195"/>
      <c r="AV248" s="344"/>
    </row>
    <row r="249" spans="34:48" ht="51" customHeight="1" x14ac:dyDescent="0.3">
      <c r="AH249" s="319"/>
      <c r="AI249" s="319"/>
      <c r="AJ249" s="195"/>
      <c r="AK249" s="195"/>
      <c r="AL249" s="195"/>
      <c r="AM249" s="195"/>
      <c r="AN249" s="195"/>
      <c r="AO249" s="195"/>
      <c r="AP249" s="195"/>
      <c r="AQ249" s="195"/>
      <c r="AR249" s="195"/>
      <c r="AS249" s="195"/>
      <c r="AT249" s="195"/>
      <c r="AU249" s="195"/>
      <c r="AV249" s="344"/>
    </row>
    <row r="250" spans="34:48" ht="51" customHeight="1" x14ac:dyDescent="0.3">
      <c r="AH250" s="319"/>
      <c r="AI250" s="319"/>
      <c r="AJ250" s="195"/>
      <c r="AK250" s="195"/>
      <c r="AL250" s="195"/>
      <c r="AM250" s="195"/>
      <c r="AN250" s="195"/>
      <c r="AO250" s="195"/>
      <c r="AP250" s="195"/>
      <c r="AQ250" s="195"/>
      <c r="AR250" s="195"/>
      <c r="AS250" s="195"/>
      <c r="AT250" s="195"/>
      <c r="AU250" s="195"/>
      <c r="AV250" s="344"/>
    </row>
    <row r="251" spans="34:48" ht="51" customHeight="1" x14ac:dyDescent="0.3">
      <c r="AH251" s="319"/>
      <c r="AI251" s="319"/>
      <c r="AJ251" s="195"/>
      <c r="AK251" s="195"/>
      <c r="AL251" s="195"/>
      <c r="AM251" s="195"/>
      <c r="AN251" s="195"/>
      <c r="AO251" s="195"/>
      <c r="AP251" s="195"/>
      <c r="AQ251" s="195"/>
      <c r="AR251" s="195"/>
      <c r="AS251" s="195"/>
      <c r="AT251" s="195"/>
      <c r="AU251" s="195"/>
      <c r="AV251" s="344"/>
    </row>
    <row r="252" spans="34:48" ht="51" customHeight="1" x14ac:dyDescent="0.3">
      <c r="AH252" s="319"/>
      <c r="AI252" s="319"/>
      <c r="AJ252" s="195"/>
      <c r="AK252" s="195"/>
      <c r="AL252" s="195"/>
      <c r="AM252" s="195"/>
      <c r="AN252" s="195"/>
      <c r="AO252" s="195"/>
      <c r="AP252" s="195"/>
      <c r="AQ252" s="195"/>
      <c r="AR252" s="195"/>
      <c r="AS252" s="195"/>
      <c r="AT252" s="195"/>
      <c r="AU252" s="195"/>
      <c r="AV252" s="344"/>
    </row>
    <row r="253" spans="34:48" ht="51" customHeight="1" x14ac:dyDescent="0.3">
      <c r="AH253" s="319"/>
      <c r="AI253" s="319"/>
      <c r="AJ253" s="195"/>
      <c r="AK253" s="195"/>
      <c r="AL253" s="195"/>
      <c r="AM253" s="195"/>
      <c r="AN253" s="195"/>
      <c r="AO253" s="195"/>
      <c r="AP253" s="195"/>
      <c r="AQ253" s="195"/>
      <c r="AR253" s="195"/>
      <c r="AS253" s="195"/>
      <c r="AT253" s="195"/>
      <c r="AU253" s="195"/>
      <c r="AV253" s="344"/>
    </row>
    <row r="254" spans="34:48" ht="51" customHeight="1" x14ac:dyDescent="0.3">
      <c r="AH254" s="319"/>
      <c r="AI254" s="319"/>
      <c r="AJ254" s="195"/>
      <c r="AK254" s="195"/>
      <c r="AL254" s="195"/>
      <c r="AM254" s="195"/>
      <c r="AN254" s="195"/>
      <c r="AO254" s="195"/>
      <c r="AP254" s="195"/>
      <c r="AQ254" s="195"/>
      <c r="AR254" s="195"/>
      <c r="AS254" s="195"/>
      <c r="AT254" s="195"/>
      <c r="AU254" s="195"/>
      <c r="AV254" s="344"/>
    </row>
    <row r="255" spans="34:48" ht="51" customHeight="1" x14ac:dyDescent="0.3">
      <c r="AH255" s="319"/>
      <c r="AI255" s="319"/>
      <c r="AJ255" s="195"/>
      <c r="AK255" s="195"/>
      <c r="AL255" s="195"/>
      <c r="AM255" s="195"/>
      <c r="AN255" s="195"/>
      <c r="AO255" s="195"/>
      <c r="AP255" s="195"/>
      <c r="AQ255" s="195"/>
      <c r="AR255" s="195"/>
      <c r="AS255" s="195"/>
      <c r="AT255" s="195"/>
      <c r="AU255" s="195"/>
      <c r="AV255" s="344"/>
    </row>
    <row r="256" spans="34:48" ht="51" customHeight="1" x14ac:dyDescent="0.3">
      <c r="AH256" s="319"/>
      <c r="AI256" s="319"/>
      <c r="AJ256" s="195"/>
      <c r="AK256" s="195"/>
      <c r="AL256" s="195"/>
      <c r="AM256" s="195"/>
      <c r="AN256" s="195"/>
      <c r="AO256" s="195"/>
      <c r="AP256" s="195"/>
      <c r="AQ256" s="195"/>
      <c r="AR256" s="195"/>
      <c r="AS256" s="195"/>
      <c r="AT256" s="195"/>
      <c r="AU256" s="195"/>
      <c r="AV256" s="344"/>
    </row>
    <row r="257" spans="34:35" ht="51" customHeight="1" x14ac:dyDescent="0.3">
      <c r="AH257" s="319"/>
      <c r="AI257" s="319"/>
    </row>
    <row r="258" spans="34:35" ht="51" customHeight="1" x14ac:dyDescent="0.3">
      <c r="AH258" s="319"/>
      <c r="AI258" s="319"/>
    </row>
    <row r="259" spans="34:35" ht="51" customHeight="1" x14ac:dyDescent="0.3">
      <c r="AH259" s="319"/>
      <c r="AI259" s="319"/>
    </row>
    <row r="260" spans="34:35" ht="51" customHeight="1" x14ac:dyDescent="0.3">
      <c r="AH260" s="319"/>
      <c r="AI260" s="319"/>
    </row>
    <row r="261" spans="34:35" ht="51" customHeight="1" x14ac:dyDescent="0.3">
      <c r="AH261" s="319"/>
      <c r="AI261" s="319"/>
    </row>
    <row r="262" spans="34:35" ht="51" customHeight="1" x14ac:dyDescent="0.3">
      <c r="AH262" s="319"/>
      <c r="AI262" s="319"/>
    </row>
    <row r="263" spans="34:35" ht="51" customHeight="1" x14ac:dyDescent="0.3">
      <c r="AH263" s="319"/>
      <c r="AI263" s="319"/>
    </row>
    <row r="264" spans="34:35" ht="51" customHeight="1" x14ac:dyDescent="0.3">
      <c r="AH264" s="319"/>
      <c r="AI264" s="319"/>
    </row>
    <row r="265" spans="34:35" ht="51" customHeight="1" x14ac:dyDescent="0.3">
      <c r="AH265" s="319"/>
      <c r="AI265" s="319"/>
    </row>
    <row r="266" spans="34:35" ht="51" customHeight="1" x14ac:dyDescent="0.3">
      <c r="AH266" s="319"/>
      <c r="AI266" s="319"/>
    </row>
    <row r="267" spans="34:35" ht="51" customHeight="1" x14ac:dyDescent="0.3">
      <c r="AH267" s="319"/>
      <c r="AI267" s="319"/>
    </row>
    <row r="268" spans="34:35" ht="51" customHeight="1" x14ac:dyDescent="0.3">
      <c r="AH268" s="319"/>
      <c r="AI268" s="319"/>
    </row>
    <row r="269" spans="34:35" ht="51" customHeight="1" x14ac:dyDescent="0.3">
      <c r="AH269" s="319"/>
      <c r="AI269" s="319"/>
    </row>
    <row r="270" spans="34:35" ht="51" customHeight="1" x14ac:dyDescent="0.3">
      <c r="AH270" s="319"/>
      <c r="AI270" s="319"/>
    </row>
    <row r="271" spans="34:35" ht="51" customHeight="1" x14ac:dyDescent="0.3">
      <c r="AH271" s="319"/>
      <c r="AI271" s="319"/>
    </row>
    <row r="272" spans="34:35" ht="51" customHeight="1" x14ac:dyDescent="0.3">
      <c r="AH272" s="319"/>
      <c r="AI272" s="319"/>
    </row>
    <row r="273" spans="34:35" ht="51" customHeight="1" x14ac:dyDescent="0.3">
      <c r="AH273" s="319"/>
      <c r="AI273" s="319"/>
    </row>
    <row r="274" spans="34:35" ht="51" customHeight="1" x14ac:dyDescent="0.3">
      <c r="AH274" s="319"/>
      <c r="AI274" s="319"/>
    </row>
    <row r="275" spans="34:35" ht="51" customHeight="1" x14ac:dyDescent="0.3">
      <c r="AH275" s="319"/>
      <c r="AI275" s="319"/>
    </row>
    <row r="276" spans="34:35" ht="51" customHeight="1" x14ac:dyDescent="0.3">
      <c r="AH276" s="319"/>
      <c r="AI276" s="319"/>
    </row>
    <row r="277" spans="34:35" ht="51" customHeight="1" x14ac:dyDescent="0.3">
      <c r="AH277" s="319"/>
      <c r="AI277" s="319"/>
    </row>
    <row r="278" spans="34:35" ht="51" customHeight="1" x14ac:dyDescent="0.3">
      <c r="AH278" s="319"/>
      <c r="AI278" s="319"/>
    </row>
    <row r="279" spans="34:35" ht="51" customHeight="1" x14ac:dyDescent="0.3">
      <c r="AH279" s="319"/>
      <c r="AI279" s="319"/>
    </row>
    <row r="280" spans="34:35" ht="51" customHeight="1" x14ac:dyDescent="0.3">
      <c r="AH280" s="319"/>
      <c r="AI280" s="319"/>
    </row>
    <row r="281" spans="34:35" ht="51" customHeight="1" x14ac:dyDescent="0.3">
      <c r="AH281" s="319"/>
      <c r="AI281" s="319"/>
    </row>
    <row r="282" spans="34:35" ht="51" customHeight="1" x14ac:dyDescent="0.3">
      <c r="AH282" s="319"/>
      <c r="AI282" s="319"/>
    </row>
    <row r="283" spans="34:35" ht="51" customHeight="1" x14ac:dyDescent="0.3">
      <c r="AH283" s="319"/>
      <c r="AI283" s="319"/>
    </row>
    <row r="284" spans="34:35" ht="51" customHeight="1" x14ac:dyDescent="0.3">
      <c r="AH284" s="319"/>
      <c r="AI284" s="319"/>
    </row>
    <row r="285" spans="34:35" ht="51" customHeight="1" x14ac:dyDescent="0.3">
      <c r="AH285" s="319"/>
      <c r="AI285" s="319"/>
    </row>
    <row r="286" spans="34:35" ht="51" customHeight="1" x14ac:dyDescent="0.3">
      <c r="AH286" s="319"/>
      <c r="AI286" s="319"/>
    </row>
    <row r="287" spans="34:35" ht="51" customHeight="1" x14ac:dyDescent="0.3">
      <c r="AH287" s="319"/>
      <c r="AI287" s="319"/>
    </row>
    <row r="288" spans="34:35" ht="51" customHeight="1" x14ac:dyDescent="0.3">
      <c r="AH288" s="319"/>
      <c r="AI288" s="319"/>
    </row>
    <row r="289" spans="34:35" ht="51" customHeight="1" x14ac:dyDescent="0.3">
      <c r="AH289" s="319"/>
      <c r="AI289" s="319"/>
    </row>
    <row r="290" spans="34:35" ht="51" customHeight="1" x14ac:dyDescent="0.3">
      <c r="AH290" s="319"/>
      <c r="AI290" s="319"/>
    </row>
    <row r="291" spans="34:35" ht="51" customHeight="1" x14ac:dyDescent="0.3">
      <c r="AH291" s="319"/>
      <c r="AI291" s="319"/>
    </row>
    <row r="292" spans="34:35" ht="51" customHeight="1" x14ac:dyDescent="0.3">
      <c r="AH292" s="319"/>
      <c r="AI292" s="319"/>
    </row>
    <row r="293" spans="34:35" ht="51" customHeight="1" x14ac:dyDescent="0.3">
      <c r="AH293" s="319"/>
      <c r="AI293" s="319"/>
    </row>
    <row r="294" spans="34:35" ht="51" customHeight="1" x14ac:dyDescent="0.3">
      <c r="AH294" s="319"/>
      <c r="AI294" s="319"/>
    </row>
    <row r="295" spans="34:35" ht="51" customHeight="1" x14ac:dyDescent="0.3">
      <c r="AH295" s="319"/>
      <c r="AI295" s="319"/>
    </row>
    <row r="296" spans="34:35" ht="51" customHeight="1" x14ac:dyDescent="0.3">
      <c r="AH296" s="319"/>
      <c r="AI296" s="319"/>
    </row>
    <row r="297" spans="34:35" ht="51" customHeight="1" x14ac:dyDescent="0.3">
      <c r="AH297" s="319"/>
      <c r="AI297" s="319"/>
    </row>
    <row r="298" spans="34:35" ht="51" customHeight="1" x14ac:dyDescent="0.3">
      <c r="AH298" s="319"/>
      <c r="AI298" s="319"/>
    </row>
    <row r="299" spans="34:35" ht="51" customHeight="1" x14ac:dyDescent="0.3">
      <c r="AH299" s="319"/>
      <c r="AI299" s="319"/>
    </row>
    <row r="300" spans="34:35" ht="51" customHeight="1" x14ac:dyDescent="0.3">
      <c r="AH300" s="319"/>
      <c r="AI300" s="319"/>
    </row>
    <row r="301" spans="34:35" ht="51" customHeight="1" x14ac:dyDescent="0.3">
      <c r="AH301" s="319"/>
      <c r="AI301" s="319"/>
    </row>
    <row r="302" spans="34:35" ht="51" customHeight="1" x14ac:dyDescent="0.3">
      <c r="AH302" s="319"/>
      <c r="AI302" s="319"/>
    </row>
    <row r="303" spans="34:35" ht="51" customHeight="1" x14ac:dyDescent="0.3">
      <c r="AH303" s="319"/>
      <c r="AI303" s="319"/>
    </row>
    <row r="304" spans="34:35" ht="51" customHeight="1" x14ac:dyDescent="0.3">
      <c r="AH304" s="319"/>
      <c r="AI304" s="319"/>
    </row>
    <row r="305" spans="34:35" ht="51" customHeight="1" x14ac:dyDescent="0.3">
      <c r="AH305" s="319"/>
      <c r="AI305" s="319"/>
    </row>
    <row r="306" spans="34:35" ht="51" customHeight="1" x14ac:dyDescent="0.3">
      <c r="AH306" s="319"/>
      <c r="AI306" s="319"/>
    </row>
    <row r="307" spans="34:35" ht="51" customHeight="1" x14ac:dyDescent="0.3">
      <c r="AH307" s="319"/>
      <c r="AI307" s="319"/>
    </row>
    <row r="308" spans="34:35" ht="51" customHeight="1" x14ac:dyDescent="0.3">
      <c r="AH308" s="319"/>
      <c r="AI308" s="319"/>
    </row>
    <row r="309" spans="34:35" ht="51" customHeight="1" x14ac:dyDescent="0.3">
      <c r="AH309" s="319"/>
      <c r="AI309" s="319"/>
    </row>
    <row r="310" spans="34:35" ht="51" customHeight="1" x14ac:dyDescent="0.3">
      <c r="AH310" s="319"/>
      <c r="AI310" s="319"/>
    </row>
    <row r="311" spans="34:35" ht="51" customHeight="1" x14ac:dyDescent="0.3">
      <c r="AH311" s="319"/>
      <c r="AI311" s="319"/>
    </row>
    <row r="312" spans="34:35" ht="51" customHeight="1" x14ac:dyDescent="0.3">
      <c r="AH312" s="319"/>
      <c r="AI312" s="319"/>
    </row>
    <row r="313" spans="34:35" ht="51" customHeight="1" x14ac:dyDescent="0.3">
      <c r="AH313" s="319"/>
      <c r="AI313" s="319"/>
    </row>
    <row r="314" spans="34:35" ht="51" customHeight="1" x14ac:dyDescent="0.3">
      <c r="AH314" s="319"/>
      <c r="AI314" s="319"/>
    </row>
    <row r="315" spans="34:35" ht="51" customHeight="1" x14ac:dyDescent="0.3">
      <c r="AH315" s="319"/>
      <c r="AI315" s="319"/>
    </row>
    <row r="316" spans="34:35" ht="51" customHeight="1" x14ac:dyDescent="0.3">
      <c r="AH316" s="319"/>
      <c r="AI316" s="319"/>
    </row>
    <row r="317" spans="34:35" ht="51" customHeight="1" x14ac:dyDescent="0.3">
      <c r="AH317" s="319"/>
      <c r="AI317" s="319"/>
    </row>
    <row r="318" spans="34:35" ht="51" customHeight="1" x14ac:dyDescent="0.3">
      <c r="AH318" s="319"/>
      <c r="AI318" s="319"/>
    </row>
    <row r="319" spans="34:35" ht="51" customHeight="1" x14ac:dyDescent="0.3">
      <c r="AH319" s="319"/>
      <c r="AI319" s="319"/>
    </row>
    <row r="320" spans="34:35" ht="51" customHeight="1" x14ac:dyDescent="0.3">
      <c r="AH320" s="319"/>
      <c r="AI320" s="319"/>
    </row>
    <row r="321" spans="34:35" ht="51" customHeight="1" x14ac:dyDescent="0.3">
      <c r="AH321" s="319"/>
      <c r="AI321" s="319"/>
    </row>
    <row r="322" spans="34:35" ht="51" customHeight="1" x14ac:dyDescent="0.3">
      <c r="AH322" s="319"/>
      <c r="AI322" s="319"/>
    </row>
    <row r="323" spans="34:35" ht="51" customHeight="1" x14ac:dyDescent="0.3">
      <c r="AH323" s="319"/>
      <c r="AI323" s="319"/>
    </row>
    <row r="324" spans="34:35" ht="51" customHeight="1" x14ac:dyDescent="0.3">
      <c r="AH324" s="319"/>
      <c r="AI324" s="319"/>
    </row>
    <row r="325" spans="34:35" ht="51" customHeight="1" x14ac:dyDescent="0.3">
      <c r="AH325" s="319"/>
      <c r="AI325" s="319"/>
    </row>
    <row r="326" spans="34:35" ht="51" customHeight="1" x14ac:dyDescent="0.3">
      <c r="AH326" s="319"/>
      <c r="AI326" s="319"/>
    </row>
    <row r="327" spans="34:35" ht="51" customHeight="1" x14ac:dyDescent="0.3">
      <c r="AH327" s="319"/>
      <c r="AI327" s="319"/>
    </row>
    <row r="328" spans="34:35" ht="51" customHeight="1" x14ac:dyDescent="0.3">
      <c r="AH328" s="319"/>
      <c r="AI328" s="319"/>
    </row>
    <row r="329" spans="34:35" ht="51" customHeight="1" x14ac:dyDescent="0.3">
      <c r="AH329" s="319"/>
      <c r="AI329" s="319"/>
    </row>
    <row r="330" spans="34:35" ht="51" customHeight="1" x14ac:dyDescent="0.3">
      <c r="AH330" s="319"/>
      <c r="AI330" s="319"/>
    </row>
    <row r="331" spans="34:35" ht="51" customHeight="1" x14ac:dyDescent="0.3">
      <c r="AH331" s="319"/>
      <c r="AI331" s="319"/>
    </row>
    <row r="332" spans="34:35" ht="51" customHeight="1" x14ac:dyDescent="0.3">
      <c r="AH332" s="319"/>
      <c r="AI332" s="319"/>
    </row>
    <row r="333" spans="34:35" ht="51" customHeight="1" x14ac:dyDescent="0.3">
      <c r="AH333" s="319"/>
      <c r="AI333" s="319"/>
    </row>
    <row r="334" spans="34:35" ht="51" customHeight="1" x14ac:dyDescent="0.3">
      <c r="AH334" s="319"/>
      <c r="AI334" s="319"/>
    </row>
    <row r="335" spans="34:35" ht="51" customHeight="1" x14ac:dyDescent="0.3">
      <c r="AH335" s="319"/>
      <c r="AI335" s="319"/>
    </row>
    <row r="336" spans="34:35" ht="51" customHeight="1" x14ac:dyDescent="0.3">
      <c r="AH336" s="319"/>
      <c r="AI336" s="319"/>
    </row>
    <row r="337" spans="34:35" ht="51" customHeight="1" x14ac:dyDescent="0.3">
      <c r="AH337" s="319"/>
      <c r="AI337" s="319"/>
    </row>
    <row r="338" spans="34:35" ht="51" customHeight="1" x14ac:dyDescent="0.3">
      <c r="AH338" s="319"/>
      <c r="AI338" s="319"/>
    </row>
    <row r="339" spans="34:35" ht="51" customHeight="1" x14ac:dyDescent="0.3">
      <c r="AH339" s="319"/>
      <c r="AI339" s="319"/>
    </row>
    <row r="340" spans="34:35" ht="51" customHeight="1" x14ac:dyDescent="0.3">
      <c r="AH340" s="319"/>
      <c r="AI340" s="319"/>
    </row>
    <row r="341" spans="34:35" ht="51" customHeight="1" x14ac:dyDescent="0.3">
      <c r="AH341" s="319"/>
      <c r="AI341" s="319"/>
    </row>
    <row r="342" spans="34:35" ht="51" customHeight="1" x14ac:dyDescent="0.3">
      <c r="AH342" s="319"/>
      <c r="AI342" s="319"/>
    </row>
    <row r="343" spans="34:35" ht="51" customHeight="1" x14ac:dyDescent="0.3">
      <c r="AH343" s="319"/>
      <c r="AI343" s="319"/>
    </row>
    <row r="344" spans="34:35" ht="51" customHeight="1" x14ac:dyDescent="0.3">
      <c r="AH344" s="319"/>
      <c r="AI344" s="319"/>
    </row>
    <row r="345" spans="34:35" ht="51" customHeight="1" x14ac:dyDescent="0.3">
      <c r="AH345" s="319"/>
      <c r="AI345" s="319"/>
    </row>
    <row r="346" spans="34:35" ht="51" customHeight="1" x14ac:dyDescent="0.3">
      <c r="AH346" s="319"/>
      <c r="AI346" s="319"/>
    </row>
    <row r="347" spans="34:35" ht="51" customHeight="1" x14ac:dyDescent="0.3">
      <c r="AH347" s="319"/>
      <c r="AI347" s="319"/>
    </row>
    <row r="348" spans="34:35" ht="51" customHeight="1" x14ac:dyDescent="0.3">
      <c r="AH348" s="319"/>
      <c r="AI348" s="319"/>
    </row>
    <row r="349" spans="34:35" ht="51" customHeight="1" x14ac:dyDescent="0.3">
      <c r="AH349" s="319"/>
      <c r="AI349" s="319"/>
    </row>
    <row r="350" spans="34:35" ht="51" customHeight="1" x14ac:dyDescent="0.3">
      <c r="AH350" s="319"/>
      <c r="AI350" s="319"/>
    </row>
  </sheetData>
  <sheetProtection formatCells="0" formatColumns="0" formatRows="0" insertColumns="0" insertRows="0" insertHyperlinks="0" deleteColumns="0" deleteRows="0" sort="0" autoFilter="0" pivotTables="0"/>
  <autoFilter ref="A7:BK233" xr:uid="{00000000-0001-0000-0000-00000000000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mergeCells count="509">
    <mergeCell ref="A9:A10"/>
    <mergeCell ref="A192:A210"/>
    <mergeCell ref="A211:A222"/>
    <mergeCell ref="A223:A227"/>
    <mergeCell ref="BJ5:BK5"/>
    <mergeCell ref="BJ6:BK6"/>
    <mergeCell ref="BJ9:BJ10"/>
    <mergeCell ref="BJ192:BJ210"/>
    <mergeCell ref="BK192:BK210"/>
    <mergeCell ref="BJ211:BJ222"/>
    <mergeCell ref="BK211:BK222"/>
    <mergeCell ref="BJ223:BJ227"/>
    <mergeCell ref="BK223:BK227"/>
    <mergeCell ref="AW5:BH5"/>
    <mergeCell ref="Q7:AB7"/>
    <mergeCell ref="AS8:AS9"/>
    <mergeCell ref="AT8:AT9"/>
    <mergeCell ref="AU8:AU9"/>
    <mergeCell ref="B9:B10"/>
    <mergeCell ref="E9:E10"/>
    <mergeCell ref="F9:F10"/>
    <mergeCell ref="G9:G10"/>
    <mergeCell ref="H9:H10"/>
    <mergeCell ref="S9:S10"/>
    <mergeCell ref="C2:H4"/>
    <mergeCell ref="I2:J2"/>
    <mergeCell ref="I3:J3"/>
    <mergeCell ref="I4:J4"/>
    <mergeCell ref="AJ5:AU5"/>
    <mergeCell ref="AV5:AV234"/>
    <mergeCell ref="I9:I10"/>
    <mergeCell ref="J9:J10"/>
    <mergeCell ref="K9:K10"/>
    <mergeCell ref="L9:L10"/>
    <mergeCell ref="AE9:AE10"/>
    <mergeCell ref="AF9:AF10"/>
    <mergeCell ref="AG9:AG10"/>
    <mergeCell ref="AH9:AH10"/>
    <mergeCell ref="AJ9:AJ10"/>
    <mergeCell ref="AK9:AK10"/>
    <mergeCell ref="Y9:Y10"/>
    <mergeCell ref="Z9:Z10"/>
    <mergeCell ref="AA9:AA10"/>
    <mergeCell ref="AB9:AB10"/>
    <mergeCell ref="AC9:AC10"/>
    <mergeCell ref="AD9:AD10"/>
    <mergeCell ref="AI16:AI17"/>
    <mergeCell ref="AI23:AI25"/>
    <mergeCell ref="T9:T10"/>
    <mergeCell ref="U9:U10"/>
    <mergeCell ref="V9:V10"/>
    <mergeCell ref="W9:W10"/>
    <mergeCell ref="X9:X10"/>
    <mergeCell ref="M9:M10"/>
    <mergeCell ref="N9:N10"/>
    <mergeCell ref="O9:O10"/>
    <mergeCell ref="P9:P10"/>
    <mergeCell ref="Q9:Q10"/>
    <mergeCell ref="R9:R10"/>
    <mergeCell ref="AI12:AI15"/>
    <mergeCell ref="AS12:AS15"/>
    <mergeCell ref="AT12:AT15"/>
    <mergeCell ref="AU12:AU15"/>
    <mergeCell ref="BF12:BF15"/>
    <mergeCell ref="BG12:BG15"/>
    <mergeCell ref="BH12:BH15"/>
    <mergeCell ref="BB9:BB10"/>
    <mergeCell ref="BC9:BC10"/>
    <mergeCell ref="BD9:BD10"/>
    <mergeCell ref="BE9:BE10"/>
    <mergeCell ref="BF9:BF10"/>
    <mergeCell ref="BG9:BG10"/>
    <mergeCell ref="AR9:AR10"/>
    <mergeCell ref="AW9:AW10"/>
    <mergeCell ref="AX9:AX10"/>
    <mergeCell ref="AY9:AY10"/>
    <mergeCell ref="AZ9:AZ10"/>
    <mergeCell ref="BA9:BA10"/>
    <mergeCell ref="AL9:AL10"/>
    <mergeCell ref="AM9:AM10"/>
    <mergeCell ref="AN9:AN10"/>
    <mergeCell ref="AO9:AO10"/>
    <mergeCell ref="AP9:AP10"/>
    <mergeCell ref="AQ9:AQ10"/>
    <mergeCell ref="BH9:BH10"/>
    <mergeCell ref="BF23:BF25"/>
    <mergeCell ref="BG23:BG25"/>
    <mergeCell ref="BH23:BH25"/>
    <mergeCell ref="AS27:AS28"/>
    <mergeCell ref="AT27:AT28"/>
    <mergeCell ref="AU27:AU28"/>
    <mergeCell ref="BF27:BF28"/>
    <mergeCell ref="BG27:BG28"/>
    <mergeCell ref="BH27:BH28"/>
    <mergeCell ref="BF16:BF17"/>
    <mergeCell ref="BG16:BG17"/>
    <mergeCell ref="BH16:BH17"/>
    <mergeCell ref="AS19:AS21"/>
    <mergeCell ref="AT19:AT21"/>
    <mergeCell ref="AU19:AU21"/>
    <mergeCell ref="BF19:BF22"/>
    <mergeCell ref="BG19:BG22"/>
    <mergeCell ref="BH19:BH22"/>
    <mergeCell ref="AI31:AI50"/>
    <mergeCell ref="AS31:AS50"/>
    <mergeCell ref="AT31:AT50"/>
    <mergeCell ref="AU31:AU50"/>
    <mergeCell ref="BF31:BF50"/>
    <mergeCell ref="BG31:BG50"/>
    <mergeCell ref="BH31:BH50"/>
    <mergeCell ref="BH51:BH54"/>
    <mergeCell ref="AI55:AI58"/>
    <mergeCell ref="AS55:AS58"/>
    <mergeCell ref="AT55:AT58"/>
    <mergeCell ref="AU55:AU58"/>
    <mergeCell ref="BF55:BF58"/>
    <mergeCell ref="BG55:BG58"/>
    <mergeCell ref="BH55:BH58"/>
    <mergeCell ref="AI51:AI54"/>
    <mergeCell ref="AS51:AS54"/>
    <mergeCell ref="AT51:AT54"/>
    <mergeCell ref="AU51:AU54"/>
    <mergeCell ref="BF51:BF54"/>
    <mergeCell ref="BG51:BG54"/>
    <mergeCell ref="BH59:BH62"/>
    <mergeCell ref="AI67:AI68"/>
    <mergeCell ref="AS67:AS68"/>
    <mergeCell ref="AT67:AT68"/>
    <mergeCell ref="AU67:AU68"/>
    <mergeCell ref="BF67:BF68"/>
    <mergeCell ref="BG67:BG68"/>
    <mergeCell ref="BH67:BH68"/>
    <mergeCell ref="AI59:AI62"/>
    <mergeCell ref="AS59:AS62"/>
    <mergeCell ref="AT59:AT62"/>
    <mergeCell ref="AU59:AU62"/>
    <mergeCell ref="BF59:BF62"/>
    <mergeCell ref="BG59:BG62"/>
    <mergeCell ref="BH69:BH70"/>
    <mergeCell ref="AI71:AI75"/>
    <mergeCell ref="AS71:AS75"/>
    <mergeCell ref="AT71:AT75"/>
    <mergeCell ref="AU71:AU75"/>
    <mergeCell ref="BF71:BF75"/>
    <mergeCell ref="BG71:BG75"/>
    <mergeCell ref="BH71:BH75"/>
    <mergeCell ref="AI69:AI70"/>
    <mergeCell ref="AU69:AU70"/>
    <mergeCell ref="BF69:BF70"/>
    <mergeCell ref="BG69:BG70"/>
    <mergeCell ref="AS69:AS70"/>
    <mergeCell ref="AT69:AT70"/>
    <mergeCell ref="AI82:AI84"/>
    <mergeCell ref="AS82:AS84"/>
    <mergeCell ref="AT82:AT84"/>
    <mergeCell ref="AU82:AU84"/>
    <mergeCell ref="AI86:AI94"/>
    <mergeCell ref="AS86:AS94"/>
    <mergeCell ref="AT86:AT94"/>
    <mergeCell ref="AU86:AU94"/>
    <mergeCell ref="AI76:AI77"/>
    <mergeCell ref="AS76:AS77"/>
    <mergeCell ref="AT76:AT77"/>
    <mergeCell ref="AU76:AU77"/>
    <mergeCell ref="AI80:AI81"/>
    <mergeCell ref="AS80:AS81"/>
    <mergeCell ref="AT80:AT81"/>
    <mergeCell ref="AU80:AU81"/>
    <mergeCell ref="AS107:AS108"/>
    <mergeCell ref="AT107:AT108"/>
    <mergeCell ref="AU107:AU108"/>
    <mergeCell ref="BF107:BF108"/>
    <mergeCell ref="BG107:BG108"/>
    <mergeCell ref="BH107:BH108"/>
    <mergeCell ref="AS101:AS102"/>
    <mergeCell ref="AT101:AT102"/>
    <mergeCell ref="AU101:AU102"/>
    <mergeCell ref="BF101:BF102"/>
    <mergeCell ref="BG101:BG102"/>
    <mergeCell ref="BH101:BH102"/>
    <mergeCell ref="AS113:AS114"/>
    <mergeCell ref="AT113:AT114"/>
    <mergeCell ref="AU113:AU114"/>
    <mergeCell ref="BF113:BF114"/>
    <mergeCell ref="BG113:BG114"/>
    <mergeCell ref="BH113:BH114"/>
    <mergeCell ref="AS110:AS112"/>
    <mergeCell ref="AT110:AT112"/>
    <mergeCell ref="AU110:AU112"/>
    <mergeCell ref="BF110:BF112"/>
    <mergeCell ref="BG110:BG112"/>
    <mergeCell ref="BH110:BH112"/>
    <mergeCell ref="AI128:AI131"/>
    <mergeCell ref="AS128:AS131"/>
    <mergeCell ref="AT128:AT131"/>
    <mergeCell ref="AU128:AU131"/>
    <mergeCell ref="BF128:BF131"/>
    <mergeCell ref="BG128:BG131"/>
    <mergeCell ref="BH128:BH131"/>
    <mergeCell ref="AS115:AS116"/>
    <mergeCell ref="AT115:AT116"/>
    <mergeCell ref="AU115:AU116"/>
    <mergeCell ref="AI125:AI127"/>
    <mergeCell ref="AS125:AS127"/>
    <mergeCell ref="AT125:AT127"/>
    <mergeCell ref="AU125:AU127"/>
    <mergeCell ref="AI150:AI151"/>
    <mergeCell ref="AS150:AS151"/>
    <mergeCell ref="AT150:AT151"/>
    <mergeCell ref="AU150:AU151"/>
    <mergeCell ref="BG155:BG158"/>
    <mergeCell ref="BH155:BH158"/>
    <mergeCell ref="BH133:BH138"/>
    <mergeCell ref="AI139:AI148"/>
    <mergeCell ref="AS139:AS148"/>
    <mergeCell ref="AT139:AT148"/>
    <mergeCell ref="AU139:AU148"/>
    <mergeCell ref="BF139:BF148"/>
    <mergeCell ref="BG139:BG148"/>
    <mergeCell ref="BH139:BH148"/>
    <mergeCell ref="AI133:AI138"/>
    <mergeCell ref="AS133:AS138"/>
    <mergeCell ref="AT133:AT138"/>
    <mergeCell ref="AU133:AU138"/>
    <mergeCell ref="BF133:BF138"/>
    <mergeCell ref="BG133:BG138"/>
    <mergeCell ref="AI152:AI154"/>
    <mergeCell ref="AS152:AS154"/>
    <mergeCell ref="AT152:AT154"/>
    <mergeCell ref="AU152:AU154"/>
    <mergeCell ref="AI155:AI158"/>
    <mergeCell ref="AS155:AS157"/>
    <mergeCell ref="AT155:AT157"/>
    <mergeCell ref="AU155:AU157"/>
    <mergeCell ref="BF155:BF158"/>
    <mergeCell ref="AI159:AI163"/>
    <mergeCell ref="AS159:AS163"/>
    <mergeCell ref="AT159:AT163"/>
    <mergeCell ref="AU159:AU163"/>
    <mergeCell ref="BF159:BF163"/>
    <mergeCell ref="AI167:AI169"/>
    <mergeCell ref="AS167:AS169"/>
    <mergeCell ref="AT167:AT169"/>
    <mergeCell ref="AU167:AU169"/>
    <mergeCell ref="BF167:BF169"/>
    <mergeCell ref="BG167:BG169"/>
    <mergeCell ref="BH167:BH169"/>
    <mergeCell ref="AI164:AI165"/>
    <mergeCell ref="AS164:AS165"/>
    <mergeCell ref="AT164:AT165"/>
    <mergeCell ref="AU164:AU165"/>
    <mergeCell ref="BF164:BF165"/>
    <mergeCell ref="BG164:BG165"/>
    <mergeCell ref="AI173:AI174"/>
    <mergeCell ref="AS173:AS174"/>
    <mergeCell ref="AT173:AT174"/>
    <mergeCell ref="AU173:AU174"/>
    <mergeCell ref="BF173:BF174"/>
    <mergeCell ref="BG173:BG174"/>
    <mergeCell ref="BH173:BH174"/>
    <mergeCell ref="AI171:AI172"/>
    <mergeCell ref="AS171:AS172"/>
    <mergeCell ref="AT171:AT172"/>
    <mergeCell ref="AU171:AU172"/>
    <mergeCell ref="BF171:BF172"/>
    <mergeCell ref="BG171:BG172"/>
    <mergeCell ref="AI182:AI185"/>
    <mergeCell ref="AS182:AS185"/>
    <mergeCell ref="AT182:AT185"/>
    <mergeCell ref="AU182:AU185"/>
    <mergeCell ref="BF182:BF185"/>
    <mergeCell ref="BG182:BG185"/>
    <mergeCell ref="BH182:BH185"/>
    <mergeCell ref="AI176:AI177"/>
    <mergeCell ref="BF176:BF177"/>
    <mergeCell ref="BG176:BG177"/>
    <mergeCell ref="BH176:BH177"/>
    <mergeCell ref="AI178:AI181"/>
    <mergeCell ref="AS178:AS181"/>
    <mergeCell ref="AT178:AT181"/>
    <mergeCell ref="AU178:AU181"/>
    <mergeCell ref="BF178:BF181"/>
    <mergeCell ref="BG178:BG181"/>
    <mergeCell ref="AS176:AS177"/>
    <mergeCell ref="AI186:AI187"/>
    <mergeCell ref="BF186:BF187"/>
    <mergeCell ref="BG186:BG187"/>
    <mergeCell ref="BH186:BH187"/>
    <mergeCell ref="AI188:AI191"/>
    <mergeCell ref="AS188:AS191"/>
    <mergeCell ref="AT188:AT191"/>
    <mergeCell ref="AU188:AU191"/>
    <mergeCell ref="BF188:BF191"/>
    <mergeCell ref="BG188:BG191"/>
    <mergeCell ref="BH188:BH191"/>
    <mergeCell ref="AS186:AS187"/>
    <mergeCell ref="L192:L210"/>
    <mergeCell ref="M192:M210"/>
    <mergeCell ref="N192:N210"/>
    <mergeCell ref="O192:O210"/>
    <mergeCell ref="P192:P210"/>
    <mergeCell ref="Q192:Q210"/>
    <mergeCell ref="B192:B210"/>
    <mergeCell ref="C192:C210"/>
    <mergeCell ref="E192:E210"/>
    <mergeCell ref="F192:F210"/>
    <mergeCell ref="G192:G210"/>
    <mergeCell ref="H192:H210"/>
    <mergeCell ref="I192:I210"/>
    <mergeCell ref="J192:J210"/>
    <mergeCell ref="K192:K210"/>
    <mergeCell ref="X192:X210"/>
    <mergeCell ref="Y192:Y210"/>
    <mergeCell ref="Z192:Z210"/>
    <mergeCell ref="AA192:AA210"/>
    <mergeCell ref="AB192:AB210"/>
    <mergeCell ref="AC192:AC210"/>
    <mergeCell ref="R192:R210"/>
    <mergeCell ref="S192:S210"/>
    <mergeCell ref="T192:T210"/>
    <mergeCell ref="U192:U210"/>
    <mergeCell ref="V192:V210"/>
    <mergeCell ref="W192:W210"/>
    <mergeCell ref="AW192:AW210"/>
    <mergeCell ref="AX192:AX210"/>
    <mergeCell ref="AY192:AY210"/>
    <mergeCell ref="AZ192:AZ210"/>
    <mergeCell ref="BA192:BA210"/>
    <mergeCell ref="BB192:BB210"/>
    <mergeCell ref="AG192:AG210"/>
    <mergeCell ref="AH192:AH210"/>
    <mergeCell ref="AI192:AI210"/>
    <mergeCell ref="B211:B222"/>
    <mergeCell ref="C211:C222"/>
    <mergeCell ref="E211:E222"/>
    <mergeCell ref="F211:F222"/>
    <mergeCell ref="G211:G222"/>
    <mergeCell ref="H211:H222"/>
    <mergeCell ref="BC192:BC210"/>
    <mergeCell ref="BD192:BD210"/>
    <mergeCell ref="BE192:BE210"/>
    <mergeCell ref="AP192:AP210"/>
    <mergeCell ref="AQ192:AQ210"/>
    <mergeCell ref="AR192:AR210"/>
    <mergeCell ref="AS192:AS210"/>
    <mergeCell ref="AT192:AT210"/>
    <mergeCell ref="AU192:AU210"/>
    <mergeCell ref="AJ192:AJ210"/>
    <mergeCell ref="AK192:AK210"/>
    <mergeCell ref="AL192:AL210"/>
    <mergeCell ref="AM192:AM210"/>
    <mergeCell ref="AN192:AN210"/>
    <mergeCell ref="AO192:AO210"/>
    <mergeCell ref="AD192:AD210"/>
    <mergeCell ref="AE192:AE210"/>
    <mergeCell ref="AF192:AF210"/>
    <mergeCell ref="O211:O222"/>
    <mergeCell ref="P211:P222"/>
    <mergeCell ref="Q211:Q222"/>
    <mergeCell ref="R211:R222"/>
    <mergeCell ref="S211:S222"/>
    <mergeCell ref="T211:T222"/>
    <mergeCell ref="I211:I222"/>
    <mergeCell ref="J211:J222"/>
    <mergeCell ref="K211:K222"/>
    <mergeCell ref="L211:L222"/>
    <mergeCell ref="M211:M222"/>
    <mergeCell ref="N211:N222"/>
    <mergeCell ref="J223:J227"/>
    <mergeCell ref="K223:K227"/>
    <mergeCell ref="L223:L227"/>
    <mergeCell ref="M223:M227"/>
    <mergeCell ref="N223:N227"/>
    <mergeCell ref="O223:O227"/>
    <mergeCell ref="AB223:AB227"/>
    <mergeCell ref="AO211:AO222"/>
    <mergeCell ref="AP211:AP222"/>
    <mergeCell ref="AG211:AG222"/>
    <mergeCell ref="AH211:AH222"/>
    <mergeCell ref="AI211:AI222"/>
    <mergeCell ref="AJ211:AJ222"/>
    <mergeCell ref="AK211:AK222"/>
    <mergeCell ref="AL211:AL222"/>
    <mergeCell ref="AA211:AA222"/>
    <mergeCell ref="AB211:AB222"/>
    <mergeCell ref="AC211:AC222"/>
    <mergeCell ref="AD211:AD222"/>
    <mergeCell ref="AE211:AE222"/>
    <mergeCell ref="AF211:AF222"/>
    <mergeCell ref="U211:U222"/>
    <mergeCell ref="V211:V222"/>
    <mergeCell ref="W211:W222"/>
    <mergeCell ref="BE211:BE222"/>
    <mergeCell ref="AS211:AS222"/>
    <mergeCell ref="AT211:AT222"/>
    <mergeCell ref="AU211:AU222"/>
    <mergeCell ref="AW211:AW222"/>
    <mergeCell ref="AX211:AX222"/>
    <mergeCell ref="AY211:AY222"/>
    <mergeCell ref="B223:B227"/>
    <mergeCell ref="C223:C227"/>
    <mergeCell ref="E223:E227"/>
    <mergeCell ref="F223:F227"/>
    <mergeCell ref="G223:G227"/>
    <mergeCell ref="H223:H227"/>
    <mergeCell ref="I223:I227"/>
    <mergeCell ref="AZ211:AZ222"/>
    <mergeCell ref="BA211:BA222"/>
    <mergeCell ref="AM211:AM222"/>
    <mergeCell ref="AN211:AN222"/>
    <mergeCell ref="P223:P227"/>
    <mergeCell ref="Q223:Q227"/>
    <mergeCell ref="R223:R227"/>
    <mergeCell ref="S223:S227"/>
    <mergeCell ref="T223:T227"/>
    <mergeCell ref="U223:U227"/>
    <mergeCell ref="V223:V227"/>
    <mergeCell ref="W223:W227"/>
    <mergeCell ref="X223:X227"/>
    <mergeCell ref="Y223:Y227"/>
    <mergeCell ref="Z223:Z227"/>
    <mergeCell ref="AA223:AA227"/>
    <mergeCell ref="BB211:BB222"/>
    <mergeCell ref="BC211:BC222"/>
    <mergeCell ref="BD211:BD222"/>
    <mergeCell ref="AQ211:AQ222"/>
    <mergeCell ref="AR211:AR222"/>
    <mergeCell ref="X211:X222"/>
    <mergeCell ref="Y211:Y222"/>
    <mergeCell ref="Z211:Z222"/>
    <mergeCell ref="AH223:AH227"/>
    <mergeCell ref="AI223:AI227"/>
    <mergeCell ref="AJ223:AJ227"/>
    <mergeCell ref="AK223:AK227"/>
    <mergeCell ref="AL223:AL227"/>
    <mergeCell ref="AM223:AM227"/>
    <mergeCell ref="AC223:AC227"/>
    <mergeCell ref="AD223:AD227"/>
    <mergeCell ref="AE223:AE227"/>
    <mergeCell ref="AF223:AF227"/>
    <mergeCell ref="AG223:AG227"/>
    <mergeCell ref="BH230:BH231"/>
    <mergeCell ref="BG223:BG227"/>
    <mergeCell ref="BH223:BH227"/>
    <mergeCell ref="AI228:AI229"/>
    <mergeCell ref="BH228:BH229"/>
    <mergeCell ref="BA223:BA227"/>
    <mergeCell ref="BB223:BB227"/>
    <mergeCell ref="BC223:BC227"/>
    <mergeCell ref="BD223:BD227"/>
    <mergeCell ref="BE223:BE227"/>
    <mergeCell ref="BF223:BF227"/>
    <mergeCell ref="AT223:AT227"/>
    <mergeCell ref="AU223:AU227"/>
    <mergeCell ref="AW223:AW227"/>
    <mergeCell ref="AX223:AX227"/>
    <mergeCell ref="AY223:AY227"/>
    <mergeCell ref="AZ223:AZ227"/>
    <mergeCell ref="AN223:AN227"/>
    <mergeCell ref="AO223:AO227"/>
    <mergeCell ref="AP223:AP227"/>
    <mergeCell ref="AQ223:AQ227"/>
    <mergeCell ref="AR223:AR227"/>
    <mergeCell ref="AS223:AS227"/>
    <mergeCell ref="BF86:BF100"/>
    <mergeCell ref="BG86:BG100"/>
    <mergeCell ref="BH86:BH100"/>
    <mergeCell ref="BF211:BF222"/>
    <mergeCell ref="BG211:BG222"/>
    <mergeCell ref="BH211:BH222"/>
    <mergeCell ref="BF76:BF77"/>
    <mergeCell ref="BG76:BG77"/>
    <mergeCell ref="BH76:BH77"/>
    <mergeCell ref="BF80:BF81"/>
    <mergeCell ref="BG80:BG81"/>
    <mergeCell ref="BH80:BH81"/>
    <mergeCell ref="BF82:BF84"/>
    <mergeCell ref="BG82:BG84"/>
    <mergeCell ref="BH82:BH84"/>
    <mergeCell ref="BF192:BF210"/>
    <mergeCell ref="BG192:BG210"/>
    <mergeCell ref="BH192:BH210"/>
    <mergeCell ref="BH178:BH181"/>
    <mergeCell ref="BH171:BH172"/>
    <mergeCell ref="BF125:BF127"/>
    <mergeCell ref="BG125:BG127"/>
    <mergeCell ref="BH125:BH127"/>
    <mergeCell ref="BG159:BG163"/>
    <mergeCell ref="BI171:BI172"/>
    <mergeCell ref="BI164:BI165"/>
    <mergeCell ref="BI167:BI169"/>
    <mergeCell ref="BI173:BI174"/>
    <mergeCell ref="BI176:BI177"/>
    <mergeCell ref="BI178:BI181"/>
    <mergeCell ref="BI182:BI185"/>
    <mergeCell ref="BI186:BI187"/>
    <mergeCell ref="BI188:BI191"/>
    <mergeCell ref="BF150:BF151"/>
    <mergeCell ref="BG150:BG151"/>
    <mergeCell ref="BH150:BH151"/>
    <mergeCell ref="BF152:BF154"/>
    <mergeCell ref="BG152:BG154"/>
    <mergeCell ref="BH152:BH154"/>
    <mergeCell ref="BF228:BF229"/>
    <mergeCell ref="BG228:BG229"/>
    <mergeCell ref="BF230:BF231"/>
    <mergeCell ref="BG230:BG231"/>
    <mergeCell ref="BH159:BH163"/>
    <mergeCell ref="BH164:BH165"/>
  </mergeCells>
  <conditionalFormatting sqref="AJ75">
    <cfRule type="containsText" dxfId="578" priority="712" operator="containsText" text="Medio">
      <formula>NOT(ISERROR(SEARCH("Medio",AJ75)))</formula>
    </cfRule>
    <cfRule type="containsText" dxfId="577" priority="713" operator="containsText" text="Satisfactorio">
      <formula>NOT(ISERROR(SEARCH("Satisfactorio",AJ75)))</formula>
    </cfRule>
  </conditionalFormatting>
  <conditionalFormatting sqref="AJ155 AJ156:AL156 AJ157:AJ161 AJ162:AL162 AJ163 AW9:AY9">
    <cfRule type="containsText" dxfId="576" priority="706" operator="containsText" text="Satisfactorio">
      <formula>NOT(ISERROR(SEARCH("Satisfactorio",AJ9)))</formula>
    </cfRule>
    <cfRule type="containsText" dxfId="575" priority="707" operator="containsText" text="Medio">
      <formula>NOT(ISERROR(SEARCH("Medio",AJ9)))</formula>
    </cfRule>
    <cfRule type="containsText" dxfId="574" priority="708" operator="containsText" text="Satisfactorio">
      <formula>NOT(ISERROR(SEARCH("Satisfactorio",AJ9)))</formula>
    </cfRule>
  </conditionalFormatting>
  <conditionalFormatting sqref="AJ231:AJ233 AM231:AM233">
    <cfRule type="containsText" dxfId="573" priority="647" operator="containsText" text="Medio">
      <formula>NOT(ISERROR(SEARCH("Medio",AJ231)))</formula>
    </cfRule>
    <cfRule type="containsText" dxfId="572" priority="648" operator="containsText" text="Satisfactorio">
      <formula>NOT(ISERROR(SEARCH("Satisfactorio",AJ231)))</formula>
    </cfRule>
  </conditionalFormatting>
  <conditionalFormatting sqref="AJ231:AJ233 AM231:AN233">
    <cfRule type="containsText" dxfId="571" priority="646" operator="containsText" text="Satisfactorio">
      <formula>NOT(ISERROR(SEARCH("Satisfactorio",AJ231)))</formula>
    </cfRule>
  </conditionalFormatting>
  <conditionalFormatting sqref="AJ231:AJ233 AM231:AO233">
    <cfRule type="containsText" dxfId="570" priority="649" operator="containsText" text="Satisfactorio">
      <formula>NOT(ISERROR(SEARCH("Satisfactorio",AJ231)))</formula>
    </cfRule>
  </conditionalFormatting>
  <conditionalFormatting sqref="AJ55:AL65">
    <cfRule type="containsText" dxfId="569" priority="621" operator="containsText" text="Satisfactorio">
      <formula>NOT(ISERROR(SEARCH("Satisfactorio",AJ55)))</formula>
    </cfRule>
    <cfRule type="containsText" dxfId="568" priority="622" operator="containsText" text="Medio">
      <formula>NOT(ISERROR(SEARCH("Medio",AJ55)))</formula>
    </cfRule>
    <cfRule type="containsText" dxfId="567" priority="623" operator="containsText" text="Satisfactorio">
      <formula>NOT(ISERROR(SEARCH("Satisfactorio",AJ55)))</formula>
    </cfRule>
  </conditionalFormatting>
  <conditionalFormatting sqref="AJ66:AL69 AJ71:AL75">
    <cfRule type="containsText" dxfId="566" priority="714" operator="containsText" text="Satisfactorio">
      <formula>NOT(ISERROR(SEARCH("Satisfactorio",AJ66)))</formula>
    </cfRule>
    <cfRule type="containsText" dxfId="565" priority="715" operator="containsText" text="Medio">
      <formula>NOT(ISERROR(SEARCH("Medio",AJ66)))</formula>
    </cfRule>
    <cfRule type="containsText" dxfId="564" priority="716" operator="containsText" text="Satisfactorio">
      <formula>NOT(ISERROR(SEARCH("Satisfactorio",AJ66)))</formula>
    </cfRule>
  </conditionalFormatting>
  <conditionalFormatting sqref="AJ101:AL106">
    <cfRule type="containsText" dxfId="563" priority="633" operator="containsText" text="Satisfactorio">
      <formula>NOT(ISERROR(SEARCH("Satisfactorio",AJ101)))</formula>
    </cfRule>
    <cfRule type="containsText" dxfId="562" priority="634" operator="containsText" text="Medio">
      <formula>NOT(ISERROR(SEARCH("Medio",AJ101)))</formula>
    </cfRule>
    <cfRule type="containsText" dxfId="561" priority="635" operator="containsText" text="Satisfactorio">
      <formula>NOT(ISERROR(SEARCH("Satisfactorio",AJ101)))</formula>
    </cfRule>
  </conditionalFormatting>
  <conditionalFormatting sqref="AJ27:AM28">
    <cfRule type="containsText" dxfId="560" priority="729" operator="containsText" text="Medio">
      <formula>NOT(ISERROR(SEARCH("Medio",AJ27)))</formula>
    </cfRule>
    <cfRule type="containsText" dxfId="559" priority="730" operator="containsText" text="Satisfactorio">
      <formula>NOT(ISERROR(SEARCH("Satisfactorio",AJ27)))</formula>
    </cfRule>
  </conditionalFormatting>
  <conditionalFormatting sqref="AJ51:AM54">
    <cfRule type="containsText" dxfId="558" priority="726" operator="containsText" text="Medio">
      <formula>NOT(ISERROR(SEARCH("Medio",AJ51)))</formula>
    </cfRule>
    <cfRule type="containsText" dxfId="557" priority="727" operator="containsText" text="Satisfactorio">
      <formula>NOT(ISERROR(SEARCH("Satisfactorio",AJ51)))</formula>
    </cfRule>
  </conditionalFormatting>
  <conditionalFormatting sqref="AJ111:AM111 AJ115:AM119 AM120:AM121 AJ122:AM124">
    <cfRule type="containsText" dxfId="556" priority="723" operator="containsText" text="Medio">
      <formula>NOT(ISERROR(SEARCH("Medio",AJ111)))</formula>
    </cfRule>
    <cfRule type="containsText" dxfId="555" priority="724" operator="containsText" text="Satisfactorio">
      <formula>NOT(ISERROR(SEARCH("Satisfactorio",AJ111)))</formula>
    </cfRule>
  </conditionalFormatting>
  <conditionalFormatting sqref="AJ192:AM192">
    <cfRule type="containsText" dxfId="554" priority="679" operator="containsText" text="Medio">
      <formula>NOT(ISERROR(SEARCH("Medio",AJ192)))</formula>
    </cfRule>
    <cfRule type="containsText" dxfId="553" priority="680" operator="containsText" text="Satisfactorio">
      <formula>NOT(ISERROR(SEARCH("Satisfactorio",AJ192)))</formula>
    </cfRule>
  </conditionalFormatting>
  <conditionalFormatting sqref="AJ211:AM211">
    <cfRule type="containsText" dxfId="552" priority="672" operator="containsText" text="Medio">
      <formula>NOT(ISERROR(SEARCH("Medio",AJ211)))</formula>
    </cfRule>
    <cfRule type="containsText" dxfId="551" priority="673" operator="containsText" text="Satisfactorio">
      <formula>NOT(ISERROR(SEARCH("Satisfactorio",AJ211)))</formula>
    </cfRule>
  </conditionalFormatting>
  <conditionalFormatting sqref="AJ223:AM223">
    <cfRule type="containsText" dxfId="550" priority="665" operator="containsText" text="Medio">
      <formula>NOT(ISERROR(SEARCH("Medio",AJ223)))</formula>
    </cfRule>
    <cfRule type="containsText" dxfId="549" priority="666" operator="containsText" text="Satisfactorio">
      <formula>NOT(ISERROR(SEARCH("Satisfactorio",AJ223)))</formula>
    </cfRule>
  </conditionalFormatting>
  <conditionalFormatting sqref="AJ228:AM230">
    <cfRule type="containsText" dxfId="548" priority="655" operator="containsText" text="Medio">
      <formula>NOT(ISERROR(SEARCH("Medio",AJ228)))</formula>
    </cfRule>
    <cfRule type="containsText" dxfId="547" priority="656" operator="containsText" text="Satisfactorio">
      <formula>NOT(ISERROR(SEARCH("Satisfactorio",AJ228)))</formula>
    </cfRule>
  </conditionalFormatting>
  <conditionalFormatting sqref="AJ27:AN28">
    <cfRule type="containsText" dxfId="546" priority="728" operator="containsText" text="Satisfactorio">
      <formula>NOT(ISERROR(SEARCH("Satisfactorio",AJ27)))</formula>
    </cfRule>
  </conditionalFormatting>
  <conditionalFormatting sqref="AJ51:AN54">
    <cfRule type="containsText" dxfId="545" priority="725" operator="containsText" text="Satisfactorio">
      <formula>NOT(ISERROR(SEARCH("Satisfactorio",AJ51)))</formula>
    </cfRule>
  </conditionalFormatting>
  <conditionalFormatting sqref="AJ111:AN111 AJ115:AN119 AM120:AN121 AJ122:AN124">
    <cfRule type="containsText" dxfId="544" priority="722" operator="containsText" text="Satisfactorio">
      <formula>NOT(ISERROR(SEARCH("Satisfactorio",AJ111)))</formula>
    </cfRule>
  </conditionalFormatting>
  <conditionalFormatting sqref="AJ192:AN192">
    <cfRule type="containsText" dxfId="543" priority="678" operator="containsText" text="Satisfactorio">
      <formula>NOT(ISERROR(SEARCH("Satisfactorio",AJ192)))</formula>
    </cfRule>
  </conditionalFormatting>
  <conditionalFormatting sqref="AJ211:AN211">
    <cfRule type="containsText" dxfId="542" priority="669" operator="containsText" text="Satisfactorio">
      <formula>NOT(ISERROR(SEARCH("Satisfactorio",AJ211)))</formula>
    </cfRule>
  </conditionalFormatting>
  <conditionalFormatting sqref="AJ223:AN223">
    <cfRule type="containsText" dxfId="541" priority="662" operator="containsText" text="Satisfactorio">
      <formula>NOT(ISERROR(SEARCH("Satisfactorio",AJ223)))</formula>
    </cfRule>
  </conditionalFormatting>
  <conditionalFormatting sqref="AJ228:AN230">
    <cfRule type="containsText" dxfId="540" priority="657" operator="containsText" text="Satisfactorio">
      <formula>NOT(ISERROR(SEARCH("Satisfactorio",AJ228)))</formula>
    </cfRule>
  </conditionalFormatting>
  <conditionalFormatting sqref="AJ228:AT228 AJ229:AN230 AP229:AT230">
    <cfRule type="containsText" dxfId="539" priority="654" operator="containsText" text="Satisfactorio">
      <formula>NOT(ISERROR(SEARCH("Satisfactorio",AJ228)))</formula>
    </cfRule>
  </conditionalFormatting>
  <conditionalFormatting sqref="AK231:AL231">
    <cfRule type="containsText" dxfId="538" priority="606" operator="containsText" text="Medio">
      <formula>NOT(ISERROR(SEARCH("Medio",AK231)))</formula>
    </cfRule>
    <cfRule type="containsText" dxfId="537" priority="607" operator="containsText" text="Satisfactorio">
      <formula>NOT(ISERROR(SEARCH("Satisfactorio",AK231)))</formula>
    </cfRule>
    <cfRule type="containsText" dxfId="536" priority="608" operator="containsText" text="Satisfactorio">
      <formula>NOT(ISERROR(SEARCH("Satisfactorio",AK231)))</formula>
    </cfRule>
  </conditionalFormatting>
  <conditionalFormatting sqref="AK231:AL232">
    <cfRule type="containsText" dxfId="535" priority="605" operator="containsText" text="Satisfactorio">
      <formula>NOT(ISERROR(SEARCH("Satisfactorio",AK231)))</formula>
    </cfRule>
  </conditionalFormatting>
  <conditionalFormatting sqref="AK232:AL232">
    <cfRule type="containsText" dxfId="534" priority="603" operator="containsText" text="Medio">
      <formula>NOT(ISERROR(SEARCH("Medio",AK232)))</formula>
    </cfRule>
    <cfRule type="containsText" dxfId="533" priority="604" operator="containsText" text="Satisfactorio">
      <formula>NOT(ISERROR(SEARCH("Satisfactorio",AK232)))</formula>
    </cfRule>
  </conditionalFormatting>
  <conditionalFormatting sqref="AK232:AL233">
    <cfRule type="containsText" dxfId="532" priority="602" operator="containsText" text="Satisfactorio">
      <formula>NOT(ISERROR(SEARCH("Satisfactorio",AK232)))</formula>
    </cfRule>
  </conditionalFormatting>
  <conditionalFormatting sqref="AK233:AL233">
    <cfRule type="containsText" dxfId="531" priority="599" operator="containsText" text="Satisfactorio">
      <formula>NOT(ISERROR(SEARCH("Satisfactorio",AK233)))</formula>
    </cfRule>
    <cfRule type="containsText" dxfId="530" priority="600" operator="containsText" text="Medio">
      <formula>NOT(ISERROR(SEARCH("Medio",AK233)))</formula>
    </cfRule>
    <cfRule type="containsText" dxfId="529" priority="601" operator="containsText" text="Satisfactorio">
      <formula>NOT(ISERROR(SEARCH("Satisfactorio",AK233)))</formula>
    </cfRule>
  </conditionalFormatting>
  <conditionalFormatting sqref="AM23:AM26">
    <cfRule type="containsText" dxfId="528" priority="642" operator="containsText" text="Medio">
      <formula>NOT(ISERROR(SEARCH("Medio",AM23)))</formula>
    </cfRule>
    <cfRule type="containsText" dxfId="527" priority="643" operator="containsText" text="Satisfactorio">
      <formula>NOT(ISERROR(SEARCH("Satisfactorio",AM23)))</formula>
    </cfRule>
  </conditionalFormatting>
  <conditionalFormatting sqref="AM55:AM69 AM71:AM110">
    <cfRule type="containsText" dxfId="526" priority="720" operator="containsText" text="Medio">
      <formula>NOT(ISERROR(SEARCH("Medio",AM55)))</formula>
    </cfRule>
    <cfRule type="containsText" dxfId="525" priority="721" operator="containsText" text="Satisfactorio">
      <formula>NOT(ISERROR(SEARCH("Satisfactorio",AM55)))</formula>
    </cfRule>
  </conditionalFormatting>
  <conditionalFormatting sqref="AM112:AM114">
    <cfRule type="containsText" dxfId="524" priority="718" operator="containsText" text="Medio">
      <formula>NOT(ISERROR(SEARCH("Medio",AM112)))</formula>
    </cfRule>
    <cfRule type="containsText" dxfId="523" priority="719" operator="containsText" text="Satisfactorio">
      <formula>NOT(ISERROR(SEARCH("Satisfactorio",AM112)))</formula>
    </cfRule>
  </conditionalFormatting>
  <conditionalFormatting sqref="AM211">
    <cfRule type="containsText" dxfId="522" priority="670" operator="containsText" text="Medio">
      <formula>NOT(ISERROR(SEARCH("Medio",AM211)))</formula>
    </cfRule>
    <cfRule type="containsText" dxfId="521" priority="671" operator="containsText" text="Satisfactorio">
      <formula>NOT(ISERROR(SEARCH("Satisfactorio",AM211)))</formula>
    </cfRule>
  </conditionalFormatting>
  <conditionalFormatting sqref="AM223">
    <cfRule type="containsText" dxfId="520" priority="663" operator="containsText" text="Medio">
      <formula>NOT(ISERROR(SEARCH("Medio",AM223)))</formula>
    </cfRule>
    <cfRule type="containsText" dxfId="519" priority="664" operator="containsText" text="Satisfactorio">
      <formula>NOT(ISERROR(SEARCH("Satisfactorio",AM223)))</formula>
    </cfRule>
  </conditionalFormatting>
  <conditionalFormatting sqref="AM228:AM230">
    <cfRule type="containsText" dxfId="518" priority="658" operator="containsText" text="Medio">
      <formula>NOT(ISERROR(SEARCH("Medio",AM228)))</formula>
    </cfRule>
    <cfRule type="containsText" dxfId="517" priority="659" operator="containsText" text="Satisfactorio">
      <formula>NOT(ISERROR(SEARCH("Satisfactorio",AM228)))</formula>
    </cfRule>
  </conditionalFormatting>
  <conditionalFormatting sqref="AM231:AM233">
    <cfRule type="containsText" dxfId="516" priority="650" operator="containsText" text="Medio">
      <formula>NOT(ISERROR(SEARCH("Medio",AM231)))</formula>
    </cfRule>
    <cfRule type="containsText" dxfId="515" priority="651" operator="containsText" text="Satisfactorio">
      <formula>NOT(ISERROR(SEARCH("Satisfactorio",AM231)))</formula>
    </cfRule>
  </conditionalFormatting>
  <conditionalFormatting sqref="AM23:AN26">
    <cfRule type="containsText" dxfId="514" priority="641" operator="containsText" text="Satisfactorio">
      <formula>NOT(ISERROR(SEARCH("Satisfactorio",AM23)))</formula>
    </cfRule>
  </conditionalFormatting>
  <conditionalFormatting sqref="AM55:AN69 AM71:AN110">
    <cfRule type="containsText" dxfId="513" priority="711" operator="containsText" text="Satisfactorio">
      <formula>NOT(ISERROR(SEARCH("Satisfactorio",AM55)))</formula>
    </cfRule>
  </conditionalFormatting>
  <conditionalFormatting sqref="AM112:AN114">
    <cfRule type="containsText" dxfId="512" priority="717" operator="containsText" text="Satisfactorio">
      <formula>NOT(ISERROR(SEARCH("Satisfactorio",AM112)))</formula>
    </cfRule>
  </conditionalFormatting>
  <conditionalFormatting sqref="AN8:AN9">
    <cfRule type="containsText" dxfId="511" priority="636" operator="containsText" text="Bajo">
      <formula>NOT(ISERROR(SEARCH("Bajo",AN8)))</formula>
    </cfRule>
    <cfRule type="containsText" dxfId="510" priority="637" operator="containsText" text="Medio">
      <formula>NOT(ISERROR(SEARCH("Medio",AN8)))</formula>
    </cfRule>
    <cfRule type="containsText" dxfId="509" priority="638" operator="containsText" text="Satisfactorio">
      <formula>NOT(ISERROR(SEARCH("Satisfactorio",AN8)))</formula>
    </cfRule>
  </conditionalFormatting>
  <conditionalFormatting sqref="AN23:AN28">
    <cfRule type="containsText" dxfId="508" priority="639" operator="containsText" text="Bajo">
      <formula>NOT(ISERROR(SEARCH("Bajo",AN23)))</formula>
    </cfRule>
    <cfRule type="containsText" dxfId="507" priority="640" operator="containsText" text="Medio">
      <formula>NOT(ISERROR(SEARCH("Medio",AN23)))</formula>
    </cfRule>
  </conditionalFormatting>
  <conditionalFormatting sqref="AN51:AN69 AN71:AN124">
    <cfRule type="containsText" dxfId="506" priority="709" operator="containsText" text="Bajo">
      <formula>NOT(ISERROR(SEARCH("Bajo",AN51)))</formula>
    </cfRule>
    <cfRule type="containsText" dxfId="505" priority="710" operator="containsText" text="Medio">
      <formula>NOT(ISERROR(SEARCH("Medio",AN51)))</formula>
    </cfRule>
  </conditionalFormatting>
  <conditionalFormatting sqref="AN150:AN191">
    <cfRule type="containsText" dxfId="504" priority="705" operator="containsText" text="Satisfactorio">
      <formula>NOT(ISERROR(SEARCH("Satisfactorio",AN150)))</formula>
    </cfRule>
  </conditionalFormatting>
  <conditionalFormatting sqref="AN150:AN192">
    <cfRule type="containsText" dxfId="503" priority="676" operator="containsText" text="Bajo">
      <formula>NOT(ISERROR(SEARCH("Bajo",AN150)))</formula>
    </cfRule>
    <cfRule type="containsText" dxfId="502" priority="677" operator="containsText" text="Medio">
      <formula>NOT(ISERROR(SEARCH("Medio",AN150)))</formula>
    </cfRule>
  </conditionalFormatting>
  <conditionalFormatting sqref="AN211">
    <cfRule type="containsText" dxfId="501" priority="674" operator="containsText" text="Bajo">
      <formula>NOT(ISERROR(SEARCH("Bajo",AN211)))</formula>
    </cfRule>
    <cfRule type="containsText" dxfId="500" priority="675" operator="containsText" text="Medio">
      <formula>NOT(ISERROR(SEARCH("Medio",AN211)))</formula>
    </cfRule>
  </conditionalFormatting>
  <conditionalFormatting sqref="AN223">
    <cfRule type="containsText" dxfId="499" priority="667" operator="containsText" text="Bajo">
      <formula>NOT(ISERROR(SEARCH("Bajo",AN223)))</formula>
    </cfRule>
    <cfRule type="containsText" dxfId="498" priority="668" operator="containsText" text="Medio">
      <formula>NOT(ISERROR(SEARCH("Medio",AN223)))</formula>
    </cfRule>
  </conditionalFormatting>
  <conditionalFormatting sqref="AN228:AN230">
    <cfRule type="containsText" dxfId="497" priority="660" operator="containsText" text="Bajo">
      <formula>NOT(ISERROR(SEARCH("Bajo",AN228)))</formula>
    </cfRule>
    <cfRule type="containsText" dxfId="496" priority="661" operator="containsText" text="Medio">
      <formula>NOT(ISERROR(SEARCH("Medio",AN228)))</formula>
    </cfRule>
  </conditionalFormatting>
  <conditionalFormatting sqref="AN231:AN233">
    <cfRule type="containsText" dxfId="495" priority="652" operator="containsText" text="Bajo">
      <formula>NOT(ISERROR(SEARCH("Bajo",AN231)))</formula>
    </cfRule>
    <cfRule type="containsText" dxfId="494" priority="653" operator="containsText" text="Medio">
      <formula>NOT(ISERROR(SEARCH("Medio",AN231)))</formula>
    </cfRule>
  </conditionalFormatting>
  <conditionalFormatting sqref="AP231:AT233">
    <cfRule type="containsText" dxfId="493" priority="645" operator="containsText" text="Satisfactorio">
      <formula>NOT(ISERROR(SEARCH("Satisfactorio",AP231)))</formula>
    </cfRule>
  </conditionalFormatting>
  <conditionalFormatting sqref="AU228:AU233">
    <cfRule type="containsText" dxfId="492" priority="644" operator="containsText" text="Satisfactorio">
      <formula>NOT(ISERROR(SEARCH("Satisfactorio",AU228)))</formula>
    </cfRule>
  </conditionalFormatting>
  <conditionalFormatting sqref="AW126:AW130 AZ125:AZ149">
    <cfRule type="containsText" dxfId="491" priority="580" operator="containsText" text="Medio">
      <formula>NOT(ISERROR(SEARCH("Medio",AW125)))</formula>
    </cfRule>
    <cfRule type="containsText" dxfId="490" priority="581" operator="containsText" text="Satisfactorio">
      <formula>NOT(ISERROR(SEARCH("Satisfactorio",AW125)))</formula>
    </cfRule>
  </conditionalFormatting>
  <conditionalFormatting sqref="AZ125:BA149">
    <cfRule type="containsText" dxfId="489" priority="579" operator="containsText" text="Satisfactorio">
      <formula>NOT(ISERROR(SEARCH("Satisfactorio",AZ125)))</formula>
    </cfRule>
  </conditionalFormatting>
  <conditionalFormatting sqref="BA125:BA149">
    <cfRule type="containsText" dxfId="488" priority="577" operator="containsText" text="Bajo">
      <formula>NOT(ISERROR(SEARCH("Bajo",BA125)))</formula>
    </cfRule>
    <cfRule type="containsText" dxfId="487" priority="578" operator="containsText" text="Medio">
      <formula>NOT(ISERROR(SEARCH("Medio",BA125)))</formula>
    </cfRule>
  </conditionalFormatting>
  <conditionalFormatting sqref="AW126:AW135">
    <cfRule type="containsText" dxfId="486" priority="568" operator="containsText" text="Satisfactorio">
      <formula>NOT(ISERROR(SEARCH("Satisfactorio",AW126)))</formula>
    </cfRule>
  </conditionalFormatting>
  <conditionalFormatting sqref="AW132:AW135">
    <cfRule type="containsText" dxfId="485" priority="569" operator="containsText" text="Medio">
      <formula>NOT(ISERROR(SEARCH("Medio",AW132)))</formula>
    </cfRule>
    <cfRule type="containsText" dxfId="484" priority="570" operator="containsText" text="Satisfactorio">
      <formula>NOT(ISERROR(SEARCH("Satisfactorio",AW132)))</formula>
    </cfRule>
  </conditionalFormatting>
  <conditionalFormatting sqref="AW131:AY131">
    <cfRule type="containsText" dxfId="483" priority="572" operator="containsText" text="Medio">
      <formula>NOT(ISERROR(SEARCH("Medio",AW131)))</formula>
    </cfRule>
    <cfRule type="containsText" dxfId="482" priority="573" operator="containsText" text="Satisfactorio">
      <formula>NOT(ISERROR(SEARCH("Satisfactorio",AW131)))</formula>
    </cfRule>
  </conditionalFormatting>
  <conditionalFormatting sqref="AW139:AY139">
    <cfRule type="containsText" dxfId="481" priority="562" operator="containsText" text="Satisfactorio">
      <formula>NOT(ISERROR(SEARCH("Satisfactorio",AW139)))</formula>
    </cfRule>
    <cfRule type="containsText" dxfId="480" priority="563" operator="containsText" text="Medio">
      <formula>NOT(ISERROR(SEARCH("Medio",AW139)))</formula>
    </cfRule>
    <cfRule type="containsText" dxfId="479" priority="564" operator="containsText" text="Satisfactorio">
      <formula>NOT(ISERROR(SEARCH("Satisfactorio",AW139)))</formula>
    </cfRule>
  </conditionalFormatting>
  <conditionalFormatting sqref="AW141:AY142 AW144:AY149 AW143">
    <cfRule type="containsText" dxfId="478" priority="559" operator="containsText" text="Satisfactorio">
      <formula>NOT(ISERROR(SEARCH("Satisfactorio",AW141)))</formula>
    </cfRule>
    <cfRule type="containsText" dxfId="477" priority="560" operator="containsText" text="Medio">
      <formula>NOT(ISERROR(SEARCH("Medio",AW141)))</formula>
    </cfRule>
    <cfRule type="containsText" dxfId="476" priority="561" operator="containsText" text="Satisfactorio">
      <formula>NOT(ISERROR(SEARCH("Satisfactorio",AW141)))</formula>
    </cfRule>
  </conditionalFormatting>
  <conditionalFormatting sqref="AX128:AY128">
    <cfRule type="containsText" dxfId="475" priority="574" operator="containsText" text="Satisfactorio">
      <formula>NOT(ISERROR(SEARCH("Satisfactorio",AX128)))</formula>
    </cfRule>
    <cfRule type="containsText" dxfId="474" priority="575" operator="containsText" text="Medio">
      <formula>NOT(ISERROR(SEARCH("Medio",AX128)))</formula>
    </cfRule>
    <cfRule type="containsText" dxfId="473" priority="576" operator="containsText" text="Satisfactorio">
      <formula>NOT(ISERROR(SEARCH("Satisfactorio",AX128)))</formula>
    </cfRule>
  </conditionalFormatting>
  <conditionalFormatting sqref="AX131:AY131">
    <cfRule type="containsText" dxfId="472" priority="571" operator="containsText" text="Satisfactorio">
      <formula>NOT(ISERROR(SEARCH("Satisfactorio",AX131)))</formula>
    </cfRule>
  </conditionalFormatting>
  <conditionalFormatting sqref="AX135:AY135">
    <cfRule type="containsText" dxfId="471" priority="565" operator="containsText" text="Satisfactorio">
      <formula>NOT(ISERROR(SEARCH("Satisfactorio",AX135)))</formula>
    </cfRule>
    <cfRule type="containsText" dxfId="470" priority="566" operator="containsText" text="Medio">
      <formula>NOT(ISERROR(SEARCH("Medio",AX135)))</formula>
    </cfRule>
    <cfRule type="containsText" dxfId="469" priority="567" operator="containsText" text="Satisfactorio">
      <formula>NOT(ISERROR(SEARCH("Satisfactorio",AX135)))</formula>
    </cfRule>
  </conditionalFormatting>
  <conditionalFormatting sqref="AW11:AY11">
    <cfRule type="containsText" dxfId="468" priority="554" operator="containsText" text="Medio">
      <formula>NOT(ISERROR(SEARCH("Medio",AW11)))</formula>
    </cfRule>
    <cfRule type="containsText" dxfId="467" priority="555" operator="containsText" text="Satisfactorio">
      <formula>NOT(ISERROR(SEARCH("Satisfactorio",AW11)))</formula>
    </cfRule>
  </conditionalFormatting>
  <conditionalFormatting sqref="AW11:AZ11">
    <cfRule type="containsText" dxfId="466" priority="553" operator="containsText" text="Satisfactorio">
      <formula>NOT(ISERROR(SEARCH("Satisfactorio",AW11)))</formula>
    </cfRule>
  </conditionalFormatting>
  <conditionalFormatting sqref="AZ11">
    <cfRule type="containsText" dxfId="465" priority="545" operator="containsText" text="Medio">
      <formula>NOT(ISERROR(SEARCH("Medio",AZ11)))</formula>
    </cfRule>
    <cfRule type="containsText" dxfId="464" priority="546" operator="containsText" text="Satisfactorio">
      <formula>NOT(ISERROR(SEARCH("Satisfactorio",AZ11)))</formula>
    </cfRule>
    <cfRule type="containsText" dxfId="463" priority="547" operator="containsText" text="Medio">
      <formula>NOT(ISERROR(SEARCH("Medio",AZ11)))</formula>
    </cfRule>
    <cfRule type="containsText" dxfId="462" priority="548" operator="containsText" text="Satisfactorio">
      <formula>NOT(ISERROR(SEARCH("Satisfactorio",AZ11)))</formula>
    </cfRule>
    <cfRule type="containsText" dxfId="461" priority="549" operator="containsText" text="Medio">
      <formula>NOT(ISERROR(SEARCH("Medio",AZ11)))</formula>
    </cfRule>
    <cfRule type="containsText" dxfId="460" priority="550" operator="containsText" text="Satisfactorio">
      <formula>NOT(ISERROR(SEARCH("Satisfactorio",AZ11)))</formula>
    </cfRule>
    <cfRule type="containsText" dxfId="459" priority="551" operator="containsText" text="Medio">
      <formula>NOT(ISERROR(SEARCH("Medio",AZ11)))</formula>
    </cfRule>
    <cfRule type="containsText" dxfId="458" priority="552" operator="containsText" text="Satisfactorio">
      <formula>NOT(ISERROR(SEARCH("Satisfactorio",AZ11)))</formula>
    </cfRule>
  </conditionalFormatting>
  <conditionalFormatting sqref="BA11 BA9">
    <cfRule type="containsText" dxfId="457" priority="558" operator="containsText" text="Satisfactorio">
      <formula>NOT(ISERROR(SEARCH("Satisfactorio",BA9)))</formula>
    </cfRule>
  </conditionalFormatting>
  <conditionalFormatting sqref="BA9 BA11">
    <cfRule type="containsText" dxfId="456" priority="557" operator="containsText" text="Medio">
      <formula>NOT(ISERROR(SEARCH("Medio",BA9)))</formula>
    </cfRule>
  </conditionalFormatting>
  <conditionalFormatting sqref="BA11 BA9">
    <cfRule type="containsText" dxfId="455" priority="556" operator="containsText" text="Bajo">
      <formula>NOT(ISERROR(SEARCH("Bajo",BA9)))</formula>
    </cfRule>
  </conditionalFormatting>
  <conditionalFormatting sqref="AZ9">
    <cfRule type="containsText" dxfId="454" priority="544" operator="containsText" text="Satisfactorio">
      <formula>NOT(ISERROR(SEARCH("Satisfactorio",AZ9)))</formula>
    </cfRule>
  </conditionalFormatting>
  <conditionalFormatting sqref="AZ9">
    <cfRule type="containsText" dxfId="453" priority="536" operator="containsText" text="Medio">
      <formula>NOT(ISERROR(SEARCH("Medio",AZ9)))</formula>
    </cfRule>
    <cfRule type="containsText" dxfId="452" priority="537" operator="containsText" text="Satisfactorio">
      <formula>NOT(ISERROR(SEARCH("Satisfactorio",AZ9)))</formula>
    </cfRule>
    <cfRule type="containsText" dxfId="451" priority="538" operator="containsText" text="Medio">
      <formula>NOT(ISERROR(SEARCH("Medio",AZ9)))</formula>
    </cfRule>
    <cfRule type="containsText" dxfId="450" priority="539" operator="containsText" text="Satisfactorio">
      <formula>NOT(ISERROR(SEARCH("Satisfactorio",AZ9)))</formula>
    </cfRule>
    <cfRule type="containsText" dxfId="449" priority="540" operator="containsText" text="Medio">
      <formula>NOT(ISERROR(SEARCH("Medio",AZ9)))</formula>
    </cfRule>
    <cfRule type="containsText" dxfId="448" priority="541" operator="containsText" text="Satisfactorio">
      <formula>NOT(ISERROR(SEARCH("Satisfactorio",AZ9)))</formula>
    </cfRule>
    <cfRule type="containsText" dxfId="447" priority="542" operator="containsText" text="Medio">
      <formula>NOT(ISERROR(SEARCH("Medio",AZ9)))</formula>
    </cfRule>
    <cfRule type="containsText" dxfId="446" priority="543" operator="containsText" text="Satisfactorio">
      <formula>NOT(ISERROR(SEARCH("Satisfactorio",AZ9)))</formula>
    </cfRule>
  </conditionalFormatting>
  <conditionalFormatting sqref="AW22:AY22">
    <cfRule type="containsText" dxfId="445" priority="532" operator="containsText" text="Medio">
      <formula>NOT(ISERROR(SEARCH("Medio",AW22)))</formula>
    </cfRule>
    <cfRule type="containsText" dxfId="444" priority="533" operator="containsText" text="Satisfactorio">
      <formula>NOT(ISERROR(SEARCH("Satisfactorio",AW22)))</formula>
    </cfRule>
  </conditionalFormatting>
  <conditionalFormatting sqref="AW22:AZ22">
    <cfRule type="containsText" dxfId="443" priority="531" operator="containsText" text="Satisfactorio">
      <formula>NOT(ISERROR(SEARCH("Satisfactorio",AW22)))</formula>
    </cfRule>
  </conditionalFormatting>
  <conditionalFormatting sqref="AZ22">
    <cfRule type="containsText" dxfId="442" priority="522" operator="containsText" text="Medio">
      <formula>NOT(ISERROR(SEARCH("Medio",AZ22)))</formula>
    </cfRule>
    <cfRule type="containsText" dxfId="441" priority="523" operator="containsText" text="Satisfactorio">
      <formula>NOT(ISERROR(SEARCH("Satisfactorio",AZ22)))</formula>
    </cfRule>
    <cfRule type="containsText" dxfId="440" priority="524" operator="containsText" text="Medio">
      <formula>NOT(ISERROR(SEARCH("Medio",AZ22)))</formula>
    </cfRule>
    <cfRule type="containsText" dxfId="439" priority="525" operator="containsText" text="Satisfactorio">
      <formula>NOT(ISERROR(SEARCH("Satisfactorio",AZ22)))</formula>
    </cfRule>
    <cfRule type="containsText" dxfId="438" priority="527" operator="containsText" text="Medio">
      <formula>NOT(ISERROR(SEARCH("Medio",AZ22)))</formula>
    </cfRule>
    <cfRule type="containsText" dxfId="437" priority="528" operator="containsText" text="Satisfactorio">
      <formula>NOT(ISERROR(SEARCH("Satisfactorio",AZ22)))</formula>
    </cfRule>
    <cfRule type="containsText" dxfId="436" priority="529" operator="containsText" text="Medio">
      <formula>NOT(ISERROR(SEARCH("Medio",AZ22)))</formula>
    </cfRule>
    <cfRule type="containsText" dxfId="435" priority="530" operator="containsText" text="Satisfactorio">
      <formula>NOT(ISERROR(SEARCH("Satisfactorio",AZ22)))</formula>
    </cfRule>
  </conditionalFormatting>
  <conditionalFormatting sqref="AZ22:BA22">
    <cfRule type="containsText" dxfId="434" priority="526" operator="containsText" text="Satisfactorio">
      <formula>NOT(ISERROR(SEARCH("Satisfactorio",AZ22)))</formula>
    </cfRule>
  </conditionalFormatting>
  <conditionalFormatting sqref="BA22">
    <cfRule type="containsText" dxfId="433" priority="535" operator="containsText" text="Medio">
      <formula>NOT(ISERROR(SEARCH("Medio",BA22)))</formula>
    </cfRule>
  </conditionalFormatting>
  <conditionalFormatting sqref="BA22">
    <cfRule type="containsText" dxfId="432" priority="534" operator="containsText" text="Bajo">
      <formula>NOT(ISERROR(SEARCH("Bajo",BA22)))</formula>
    </cfRule>
  </conditionalFormatting>
  <conditionalFormatting sqref="BA22">
    <cfRule type="containsText" dxfId="431" priority="521" operator="containsText" text="Satisfactorio">
      <formula>NOT(ISERROR(SEARCH("Satisfactorio",BA22)))</formula>
    </cfRule>
  </conditionalFormatting>
  <conditionalFormatting sqref="BA51:BA54">
    <cfRule type="containsText" dxfId="430" priority="516" operator="containsText" text="Bajo">
      <formula>NOT(ISERROR(SEARCH("Bajo",BA51)))</formula>
    </cfRule>
    <cfRule type="containsText" dxfId="429" priority="517" operator="containsText" text="Medio">
      <formula>NOT(ISERROR(SEARCH("Medio",BA51)))</formula>
    </cfRule>
  </conditionalFormatting>
  <conditionalFormatting sqref="AW51:AZ51 AZ52:AZ54">
    <cfRule type="containsText" dxfId="428" priority="519" operator="containsText" text="Medio">
      <formula>NOT(ISERROR(SEARCH("Medio",AW51)))</formula>
    </cfRule>
    <cfRule type="containsText" dxfId="427" priority="520" operator="containsText" text="Satisfactorio">
      <formula>NOT(ISERROR(SEARCH("Satisfactorio",AW51)))</formula>
    </cfRule>
  </conditionalFormatting>
  <conditionalFormatting sqref="AW51:BA51 AZ52:BA54">
    <cfRule type="containsText" dxfId="426" priority="518" operator="containsText" text="Satisfactorio">
      <formula>NOT(ISERROR(SEARCH("Satisfactorio",AW51)))</formula>
    </cfRule>
  </conditionalFormatting>
  <conditionalFormatting sqref="AX52:AY54">
    <cfRule type="containsText" dxfId="425" priority="513" operator="containsText" text="Satisfactorio">
      <formula>NOT(ISERROR(SEARCH("Satisfactorio",AX52)))</formula>
    </cfRule>
    <cfRule type="containsText" dxfId="424" priority="514" operator="containsText" text="Medio">
      <formula>NOT(ISERROR(SEARCH("Medio",AX52)))</formula>
    </cfRule>
    <cfRule type="containsText" dxfId="423" priority="515" operator="containsText" text="Satisfactorio">
      <formula>NOT(ISERROR(SEARCH("Satisfactorio",AX52)))</formula>
    </cfRule>
  </conditionalFormatting>
  <conditionalFormatting sqref="BA232:BA233">
    <cfRule type="containsText" dxfId="422" priority="508" operator="containsText" text="Bajo">
      <formula>NOT(ISERROR(SEARCH("Bajo",BA232)))</formula>
    </cfRule>
    <cfRule type="containsText" dxfId="421" priority="509" operator="containsText" text="Medio">
      <formula>NOT(ISERROR(SEARCH("Medio",BA232)))</formula>
    </cfRule>
  </conditionalFormatting>
  <conditionalFormatting sqref="AW232:AZ232 AZ233">
    <cfRule type="containsText" dxfId="420" priority="511" operator="containsText" text="Medio">
      <formula>NOT(ISERROR(SEARCH("Medio",AW232)))</formula>
    </cfRule>
    <cfRule type="containsText" dxfId="419" priority="512" operator="containsText" text="Satisfactorio">
      <formula>NOT(ISERROR(SEARCH("Satisfactorio",AW232)))</formula>
    </cfRule>
  </conditionalFormatting>
  <conditionalFormatting sqref="AW232:BA232 AZ233:BA233">
    <cfRule type="containsText" dxfId="418" priority="510" operator="containsText" text="Satisfactorio">
      <formula>NOT(ISERROR(SEARCH("Satisfactorio",AW232)))</formula>
    </cfRule>
  </conditionalFormatting>
  <conditionalFormatting sqref="AW233:AY233">
    <cfRule type="containsText" dxfId="417" priority="505" operator="containsText" text="Satisfactorio">
      <formula>NOT(ISERROR(SEARCH("Satisfactorio",AW233)))</formula>
    </cfRule>
    <cfRule type="containsText" dxfId="416" priority="506" operator="containsText" text="Medio">
      <formula>NOT(ISERROR(SEARCH("Medio",AW233)))</formula>
    </cfRule>
    <cfRule type="containsText" dxfId="415" priority="507" operator="containsText" text="Satisfactorio">
      <formula>NOT(ISERROR(SEARCH("Satisfactorio",AW233)))</formula>
    </cfRule>
  </conditionalFormatting>
  <conditionalFormatting sqref="BC233">
    <cfRule type="containsText" dxfId="414" priority="502" operator="containsText" text="Satisfactorio">
      <formula>NOT(ISERROR(SEARCH("Satisfactorio",BC233)))</formula>
    </cfRule>
    <cfRule type="containsText" dxfId="413" priority="503" operator="containsText" text="Medio">
      <formula>NOT(ISERROR(SEARCH("Medio",BC233)))</formula>
    </cfRule>
    <cfRule type="containsText" dxfId="412" priority="504" operator="containsText" text="Satisfactorio">
      <formula>NOT(ISERROR(SEARCH("Satisfactorio",BC233)))</formula>
    </cfRule>
  </conditionalFormatting>
  <conditionalFormatting sqref="AZ29">
    <cfRule type="containsText" dxfId="411" priority="485" operator="containsText" text="Medio">
      <formula>NOT(ISERROR(SEARCH("Medio",AZ29)))</formula>
    </cfRule>
    <cfRule type="containsText" dxfId="410" priority="486" operator="containsText" text="Satisfactorio">
      <formula>NOT(ISERROR(SEARCH("Satisfactorio",AZ29)))</formula>
    </cfRule>
  </conditionalFormatting>
  <conditionalFormatting sqref="BA29">
    <cfRule type="containsText" dxfId="409" priority="482" operator="containsText" text="Bajo">
      <formula>NOT(ISERROR(SEARCH("Bajo",BA29)))</formula>
    </cfRule>
    <cfRule type="containsText" dxfId="408" priority="483" operator="containsText" text="Medio">
      <formula>NOT(ISERROR(SEARCH("Medio",BA29)))</formula>
    </cfRule>
  </conditionalFormatting>
  <conditionalFormatting sqref="AZ29:BA29">
    <cfRule type="containsText" dxfId="407" priority="484" operator="containsText" text="Satisfactorio">
      <formula>NOT(ISERROR(SEARCH("Satisfactorio",AZ29)))</formula>
    </cfRule>
  </conditionalFormatting>
  <conditionalFormatting sqref="AX30:AY30">
    <cfRule type="containsText" dxfId="406" priority="480" operator="containsText" text="Medio">
      <formula>NOT(ISERROR(SEARCH("Medio",AX30)))</formula>
    </cfRule>
    <cfRule type="containsText" dxfId="405" priority="481" operator="containsText" text="Satisfactorio">
      <formula>NOT(ISERROR(SEARCH("Satisfactorio",AX30)))</formula>
    </cfRule>
  </conditionalFormatting>
  <conditionalFormatting sqref="AX30:AY30">
    <cfRule type="containsText" dxfId="404" priority="479" operator="containsText" text="Satisfactorio">
      <formula>NOT(ISERROR(SEARCH("Satisfactorio",AX30)))</formula>
    </cfRule>
  </conditionalFormatting>
  <conditionalFormatting sqref="AZ30:AZ31">
    <cfRule type="containsText" dxfId="403" priority="477" operator="containsText" text="Medio">
      <formula>NOT(ISERROR(SEARCH("Medio",AZ30)))</formula>
    </cfRule>
    <cfRule type="containsText" dxfId="402" priority="478" operator="containsText" text="Satisfactorio">
      <formula>NOT(ISERROR(SEARCH("Satisfactorio",AZ30)))</formula>
    </cfRule>
  </conditionalFormatting>
  <conditionalFormatting sqref="BA30">
    <cfRule type="containsText" dxfId="401" priority="474" operator="containsText" text="Bajo">
      <formula>NOT(ISERROR(SEARCH("Bajo",BA30)))</formula>
    </cfRule>
    <cfRule type="containsText" dxfId="400" priority="475" operator="containsText" text="Medio">
      <formula>NOT(ISERROR(SEARCH("Medio",BA30)))</formula>
    </cfRule>
  </conditionalFormatting>
  <conditionalFormatting sqref="AZ30:BA30 AZ31">
    <cfRule type="containsText" dxfId="399" priority="476" operator="containsText" text="Satisfactorio">
      <formula>NOT(ISERROR(SEARCH("Satisfactorio",AZ30)))</formula>
    </cfRule>
  </conditionalFormatting>
  <conditionalFormatting sqref="BA26:BA28">
    <cfRule type="containsText" dxfId="398" priority="469" operator="containsText" text="Bajo">
      <formula>NOT(ISERROR(SEARCH("Bajo",BA26)))</formula>
    </cfRule>
    <cfRule type="containsText" dxfId="397" priority="470" operator="containsText" text="Medio">
      <formula>NOT(ISERROR(SEARCH("Medio",BA26)))</formula>
    </cfRule>
  </conditionalFormatting>
  <conditionalFormatting sqref="AZ26:AZ28">
    <cfRule type="containsText" dxfId="396" priority="472" operator="containsText" text="Medio">
      <formula>NOT(ISERROR(SEARCH("Medio",AZ26)))</formula>
    </cfRule>
    <cfRule type="containsText" dxfId="395" priority="473" operator="containsText" text="Satisfactorio">
      <formula>NOT(ISERROR(SEARCH("Satisfactorio",AZ26)))</formula>
    </cfRule>
  </conditionalFormatting>
  <conditionalFormatting sqref="AZ26:BA28">
    <cfRule type="containsText" dxfId="394" priority="471" operator="containsText" text="Satisfactorio">
      <formula>NOT(ISERROR(SEARCH("Satisfactorio",AZ26)))</formula>
    </cfRule>
  </conditionalFormatting>
  <conditionalFormatting sqref="AW24:AY25 AW23:AX23">
    <cfRule type="containsText" dxfId="393" priority="467" operator="containsText" text="Medio">
      <formula>NOT(ISERROR(SEARCH("Medio",AW23)))</formula>
    </cfRule>
    <cfRule type="containsText" dxfId="392" priority="468" operator="containsText" text="Satisfactorio">
      <formula>NOT(ISERROR(SEARCH("Satisfactorio",AW23)))</formula>
    </cfRule>
  </conditionalFormatting>
  <conditionalFormatting sqref="AW24:AY25 AW23:AX23">
    <cfRule type="containsText" dxfId="391" priority="466" operator="containsText" text="Satisfactorio">
      <formula>NOT(ISERROR(SEARCH("Satisfactorio",AW23)))</formula>
    </cfRule>
  </conditionalFormatting>
  <conditionalFormatting sqref="AZ23:AZ25">
    <cfRule type="containsText" dxfId="390" priority="464" operator="containsText" text="Medio">
      <formula>NOT(ISERROR(SEARCH("Medio",AZ23)))</formula>
    </cfRule>
    <cfRule type="containsText" dxfId="389" priority="465" operator="containsText" text="Satisfactorio">
      <formula>NOT(ISERROR(SEARCH("Satisfactorio",AZ23)))</formula>
    </cfRule>
  </conditionalFormatting>
  <conditionalFormatting sqref="AZ23:BA25">
    <cfRule type="containsText" dxfId="388" priority="463" operator="containsText" text="Satisfactorio">
      <formula>NOT(ISERROR(SEARCH("Satisfactorio",AZ23)))</formula>
    </cfRule>
  </conditionalFormatting>
  <conditionalFormatting sqref="BA23:BA25">
    <cfRule type="containsText" dxfId="387" priority="461" operator="containsText" text="Bajo">
      <formula>NOT(ISERROR(SEARCH("Bajo",BA23)))</formula>
    </cfRule>
    <cfRule type="containsText" dxfId="386" priority="462" operator="containsText" text="Medio">
      <formula>NOT(ISERROR(SEARCH("Medio",BA23)))</formula>
    </cfRule>
  </conditionalFormatting>
  <conditionalFormatting sqref="AW31:AX31">
    <cfRule type="containsText" dxfId="385" priority="458" operator="containsText" text="Satisfactorio">
      <formula>NOT(ISERROR(SEARCH("Satisfactorio",AW31)))</formula>
    </cfRule>
    <cfRule type="containsText" dxfId="384" priority="459" operator="containsText" text="Medio">
      <formula>NOT(ISERROR(SEARCH("Medio",AW31)))</formula>
    </cfRule>
    <cfRule type="containsText" dxfId="383" priority="460" operator="containsText" text="Satisfactorio">
      <formula>NOT(ISERROR(SEARCH("Satisfactorio",AW31)))</formula>
    </cfRule>
  </conditionalFormatting>
  <conditionalFormatting sqref="AY31">
    <cfRule type="containsText" dxfId="382" priority="455" operator="containsText" text="Satisfactorio">
      <formula>NOT(ISERROR(SEARCH("Satisfactorio",AY31)))</formula>
    </cfRule>
    <cfRule type="containsText" dxfId="381" priority="456" operator="containsText" text="Medio">
      <formula>NOT(ISERROR(SEARCH("Medio",AY31)))</formula>
    </cfRule>
    <cfRule type="containsText" dxfId="380" priority="457" operator="containsText" text="Satisfactorio">
      <formula>NOT(ISERROR(SEARCH("Satisfactorio",AY31)))</formula>
    </cfRule>
  </conditionalFormatting>
  <conditionalFormatting sqref="BA31:BA50">
    <cfRule type="containsText" dxfId="379" priority="450" operator="containsText" text="Bajo">
      <formula>NOT(ISERROR(SEARCH("Bajo",BA31)))</formula>
    </cfRule>
    <cfRule type="containsText" dxfId="378" priority="451" operator="containsText" text="Medio">
      <formula>NOT(ISERROR(SEARCH("Medio",BA31)))</formula>
    </cfRule>
  </conditionalFormatting>
  <conditionalFormatting sqref="AZ32:AZ36 AZ38:AZ50">
    <cfRule type="containsText" dxfId="377" priority="453" operator="containsText" text="Medio">
      <formula>NOT(ISERROR(SEARCH("Medio",AZ32)))</formula>
    </cfRule>
    <cfRule type="containsText" dxfId="376" priority="454" operator="containsText" text="Satisfactorio">
      <formula>NOT(ISERROR(SEARCH("Satisfactorio",AZ32)))</formula>
    </cfRule>
  </conditionalFormatting>
  <conditionalFormatting sqref="BA31 AZ32:BA36 AZ38:BA50 BA37">
    <cfRule type="containsText" dxfId="375" priority="452" operator="containsText" text="Satisfactorio">
      <formula>NOT(ISERROR(SEARCH("Satisfactorio",AZ31)))</formula>
    </cfRule>
  </conditionalFormatting>
  <conditionalFormatting sqref="AZ164:AZ191">
    <cfRule type="containsText" dxfId="374" priority="448" operator="containsText" text="Medio">
      <formula>NOT(ISERROR(SEARCH("Medio",AZ164)))</formula>
    </cfRule>
    <cfRule type="containsText" dxfId="373" priority="449" operator="containsText" text="Satisfactorio">
      <formula>NOT(ISERROR(SEARCH("Satisfactorio",AZ164)))</formula>
    </cfRule>
  </conditionalFormatting>
  <conditionalFormatting sqref="AZ164:BA191">
    <cfRule type="containsText" dxfId="372" priority="447" operator="containsText" text="Satisfactorio">
      <formula>NOT(ISERROR(SEARCH("Satisfactorio",AZ164)))</formula>
    </cfRule>
  </conditionalFormatting>
  <conditionalFormatting sqref="BA164:BA191">
    <cfRule type="containsText" dxfId="371" priority="445" operator="containsText" text="Bajo">
      <formula>NOT(ISERROR(SEARCH("Bajo",BA164)))</formula>
    </cfRule>
    <cfRule type="containsText" dxfId="370" priority="446" operator="containsText" text="Medio">
      <formula>NOT(ISERROR(SEARCH("Medio",BA164)))</formula>
    </cfRule>
  </conditionalFormatting>
  <conditionalFormatting sqref="AW8">
    <cfRule type="containsText" dxfId="369" priority="438" operator="containsText" text="Medio">
      <formula>NOT(ISERROR(SEARCH("Medio",AW8)))</formula>
    </cfRule>
    <cfRule type="containsText" dxfId="368" priority="439" operator="containsText" text="Satisfactorio">
      <formula>NOT(ISERROR(SEARCH("Satisfactorio",AW8)))</formula>
    </cfRule>
  </conditionalFormatting>
  <conditionalFormatting sqref="AZ8">
    <cfRule type="containsText" dxfId="367" priority="443" operator="containsText" text="Medio">
      <formula>NOT(ISERROR(SEARCH("Medio",AZ8)))</formula>
    </cfRule>
    <cfRule type="containsText" dxfId="366" priority="444" operator="containsText" text="Satisfactorio">
      <formula>NOT(ISERROR(SEARCH("Satisfactorio",AZ8)))</formula>
    </cfRule>
  </conditionalFormatting>
  <conditionalFormatting sqref="AZ8:BA8">
    <cfRule type="containsText" dxfId="365" priority="442" operator="containsText" text="Satisfactorio">
      <formula>NOT(ISERROR(SEARCH("Satisfactorio",AZ8)))</formula>
    </cfRule>
  </conditionalFormatting>
  <conditionalFormatting sqref="BA8">
    <cfRule type="containsText" dxfId="364" priority="441" operator="containsText" text="Medio">
      <formula>NOT(ISERROR(SEARCH("Medio",BA8)))</formula>
    </cfRule>
  </conditionalFormatting>
  <conditionalFormatting sqref="BA8">
    <cfRule type="containsText" dxfId="363" priority="440" operator="containsText" text="Bajo">
      <formula>NOT(ISERROR(SEARCH("Bajo",BA8)))</formula>
    </cfRule>
  </conditionalFormatting>
  <conditionalFormatting sqref="AW8">
    <cfRule type="containsText" dxfId="362" priority="437" operator="containsText" text="Satisfactorio">
      <formula>NOT(ISERROR(SEARCH("Satisfactorio",AW8)))</formula>
    </cfRule>
  </conditionalFormatting>
  <conditionalFormatting sqref="AJ12:AL15">
    <cfRule type="containsText" dxfId="361" priority="432" operator="containsText" text="Medio">
      <formula>NOT(ISERROR(SEARCH("Medio",AJ12)))</formula>
    </cfRule>
    <cfRule type="containsText" dxfId="360" priority="433" operator="containsText" text="Satisfactorio">
      <formula>NOT(ISERROR(SEARCH("Satisfactorio",AJ12)))</formula>
    </cfRule>
  </conditionalFormatting>
  <conditionalFormatting sqref="AJ12:AM15 AM18:AM19">
    <cfRule type="containsText" dxfId="359" priority="431" operator="containsText" text="Satisfactorio">
      <formula>NOT(ISERROR(SEARCH("Satisfactorio",AJ12)))</formula>
    </cfRule>
  </conditionalFormatting>
  <conditionalFormatting sqref="AM12:AM15 AM18:AM19">
    <cfRule type="containsText" dxfId="358" priority="423" operator="containsText" text="Medio">
      <formula>NOT(ISERROR(SEARCH("Medio",AM12)))</formula>
    </cfRule>
    <cfRule type="containsText" dxfId="357" priority="424" operator="containsText" text="Satisfactorio">
      <formula>NOT(ISERROR(SEARCH("Satisfactorio",AM12)))</formula>
    </cfRule>
    <cfRule type="containsText" dxfId="356" priority="425" operator="containsText" text="Medio">
      <formula>NOT(ISERROR(SEARCH("Medio",AM12)))</formula>
    </cfRule>
    <cfRule type="containsText" dxfId="355" priority="426" operator="containsText" text="Satisfactorio">
      <formula>NOT(ISERROR(SEARCH("Satisfactorio",AM12)))</formula>
    </cfRule>
    <cfRule type="containsText" dxfId="354" priority="427" operator="containsText" text="Medio">
      <formula>NOT(ISERROR(SEARCH("Medio",AM12)))</formula>
    </cfRule>
    <cfRule type="containsText" dxfId="353" priority="428" operator="containsText" text="Satisfactorio">
      <formula>NOT(ISERROR(SEARCH("Satisfactorio",AM12)))</formula>
    </cfRule>
    <cfRule type="containsText" dxfId="352" priority="429" operator="containsText" text="Medio">
      <formula>NOT(ISERROR(SEARCH("Medio",AM12)))</formula>
    </cfRule>
    <cfRule type="containsText" dxfId="351" priority="430" operator="containsText" text="Satisfactorio">
      <formula>NOT(ISERROR(SEARCH("Satisfactorio",AM12)))</formula>
    </cfRule>
  </conditionalFormatting>
  <conditionalFormatting sqref="AN12:AN15">
    <cfRule type="containsText" dxfId="350" priority="436" operator="containsText" text="Satisfactorio">
      <formula>NOT(ISERROR(SEARCH("Satisfactorio",AN12)))</formula>
    </cfRule>
  </conditionalFormatting>
  <conditionalFormatting sqref="AN12:AN15">
    <cfRule type="containsText" dxfId="349" priority="435" operator="containsText" text="Medio">
      <formula>NOT(ISERROR(SEARCH("Medio",AN12)))</formula>
    </cfRule>
  </conditionalFormatting>
  <conditionalFormatting sqref="AN12:AN15">
    <cfRule type="containsText" dxfId="348" priority="434" operator="containsText" text="Bajo">
      <formula>NOT(ISERROR(SEARCH("Bajo",AN12)))</formula>
    </cfRule>
  </conditionalFormatting>
  <conditionalFormatting sqref="AP12:AP15">
    <cfRule type="containsText" dxfId="347" priority="420" operator="containsText" text="Satisfactorio">
      <formula>NOT(ISERROR(SEARCH("Satisfactorio",AP12)))</formula>
    </cfRule>
    <cfRule type="containsText" dxfId="346" priority="421" operator="containsText" text="Medio">
      <formula>NOT(ISERROR(SEARCH("Medio",AP12)))</formula>
    </cfRule>
    <cfRule type="containsText" dxfId="345" priority="422" operator="containsText" text="Satisfactorio">
      <formula>NOT(ISERROR(SEARCH("Satisfactorio",AP12)))</formula>
    </cfRule>
  </conditionalFormatting>
  <conditionalFormatting sqref="AW12:AY15">
    <cfRule type="containsText" dxfId="344" priority="415" operator="containsText" text="Medio">
      <formula>NOT(ISERROR(SEARCH("Medio",AW12)))</formula>
    </cfRule>
    <cfRule type="containsText" dxfId="343" priority="416" operator="containsText" text="Satisfactorio">
      <formula>NOT(ISERROR(SEARCH("Satisfactorio",AW12)))</formula>
    </cfRule>
  </conditionalFormatting>
  <conditionalFormatting sqref="AW12:AY15">
    <cfRule type="containsText" dxfId="342" priority="414" operator="containsText" text="Satisfactorio">
      <formula>NOT(ISERROR(SEARCH("Satisfactorio",AW12)))</formula>
    </cfRule>
  </conditionalFormatting>
  <conditionalFormatting sqref="BA12:BA15">
    <cfRule type="containsText" dxfId="341" priority="419" operator="containsText" text="Satisfactorio">
      <formula>NOT(ISERROR(SEARCH("Satisfactorio",BA12)))</formula>
    </cfRule>
  </conditionalFormatting>
  <conditionalFormatting sqref="BA12:BA15">
    <cfRule type="containsText" dxfId="340" priority="418" operator="containsText" text="Medio">
      <formula>NOT(ISERROR(SEARCH("Medio",BA12)))</formula>
    </cfRule>
  </conditionalFormatting>
  <conditionalFormatting sqref="BA12:BA15">
    <cfRule type="containsText" dxfId="339" priority="417" operator="containsText" text="Bajo">
      <formula>NOT(ISERROR(SEARCH("Bajo",BA12)))</formula>
    </cfRule>
  </conditionalFormatting>
  <conditionalFormatting sqref="AZ12:AZ15">
    <cfRule type="containsText" dxfId="338" priority="412" operator="containsText" text="Medio">
      <formula>NOT(ISERROR(SEARCH("Medio",AZ12)))</formula>
    </cfRule>
    <cfRule type="containsText" dxfId="337" priority="413" operator="containsText" text="Satisfactorio">
      <formula>NOT(ISERROR(SEARCH("Satisfactorio",AZ12)))</formula>
    </cfRule>
  </conditionalFormatting>
  <conditionalFormatting sqref="AZ12:AZ15">
    <cfRule type="containsText" dxfId="336" priority="411" operator="containsText" text="Satisfactorio">
      <formula>NOT(ISERROR(SEARCH("Satisfactorio",AZ12)))</formula>
    </cfRule>
  </conditionalFormatting>
  <conditionalFormatting sqref="AM16:AM17">
    <cfRule type="containsText" dxfId="335" priority="407" operator="containsText" text="Satisfactorio">
      <formula>NOT(ISERROR(SEARCH("Satisfactorio",AM16)))</formula>
    </cfRule>
  </conditionalFormatting>
  <conditionalFormatting sqref="AM16:AM17">
    <cfRule type="containsText" dxfId="334" priority="398" operator="containsText" text="Medio">
      <formula>NOT(ISERROR(SEARCH("Medio",AM16)))</formula>
    </cfRule>
    <cfRule type="containsText" dxfId="333" priority="399" operator="containsText" text="Satisfactorio">
      <formula>NOT(ISERROR(SEARCH("Satisfactorio",AM16)))</formula>
    </cfRule>
    <cfRule type="containsText" dxfId="332" priority="400" operator="containsText" text="Medio">
      <formula>NOT(ISERROR(SEARCH("Medio",AM16)))</formula>
    </cfRule>
    <cfRule type="containsText" dxfId="331" priority="401" operator="containsText" text="Satisfactorio">
      <formula>NOT(ISERROR(SEARCH("Satisfactorio",AM16)))</formula>
    </cfRule>
    <cfRule type="containsText" dxfId="330" priority="403" operator="containsText" text="Medio">
      <formula>NOT(ISERROR(SEARCH("Medio",AM16)))</formula>
    </cfRule>
    <cfRule type="containsText" dxfId="329" priority="404" operator="containsText" text="Satisfactorio">
      <formula>NOT(ISERROR(SEARCH("Satisfactorio",AM16)))</formula>
    </cfRule>
    <cfRule type="containsText" dxfId="328" priority="405" operator="containsText" text="Medio">
      <formula>NOT(ISERROR(SEARCH("Medio",AM16)))</formula>
    </cfRule>
    <cfRule type="containsText" dxfId="327" priority="406" operator="containsText" text="Satisfactorio">
      <formula>NOT(ISERROR(SEARCH("Satisfactorio",AM16)))</formula>
    </cfRule>
  </conditionalFormatting>
  <conditionalFormatting sqref="AN16">
    <cfRule type="containsText" dxfId="326" priority="410" operator="containsText" text="Satisfactorio">
      <formula>NOT(ISERROR(SEARCH("Satisfactorio",AN16)))</formula>
    </cfRule>
  </conditionalFormatting>
  <conditionalFormatting sqref="AM17:AN17">
    <cfRule type="containsText" dxfId="325" priority="402" operator="containsText" text="Satisfactorio">
      <formula>NOT(ISERROR(SEARCH("Satisfactorio",AM17)))</formula>
    </cfRule>
  </conditionalFormatting>
  <conditionalFormatting sqref="AN16:AN17">
    <cfRule type="containsText" dxfId="324" priority="409" operator="containsText" text="Medio">
      <formula>NOT(ISERROR(SEARCH("Medio",AN16)))</formula>
    </cfRule>
  </conditionalFormatting>
  <conditionalFormatting sqref="AN16:AN17">
    <cfRule type="containsText" dxfId="323" priority="408" operator="containsText" text="Bajo">
      <formula>NOT(ISERROR(SEARCH("Bajo",AN16)))</formula>
    </cfRule>
  </conditionalFormatting>
  <conditionalFormatting sqref="AN17">
    <cfRule type="containsText" dxfId="322" priority="397" operator="containsText" text="Satisfactorio">
      <formula>NOT(ISERROR(SEARCH("Satisfactorio",AN17)))</formula>
    </cfRule>
  </conditionalFormatting>
  <conditionalFormatting sqref="AP16:AP17">
    <cfRule type="containsText" dxfId="321" priority="394" operator="containsText" text="Satisfactorio">
      <formula>NOT(ISERROR(SEARCH("Satisfactorio",AP16)))</formula>
    </cfRule>
    <cfRule type="containsText" dxfId="320" priority="395" operator="containsText" text="Medio">
      <formula>NOT(ISERROR(SEARCH("Medio",AP16)))</formula>
    </cfRule>
    <cfRule type="containsText" dxfId="319" priority="396" operator="containsText" text="Satisfactorio">
      <formula>NOT(ISERROR(SEARCH("Satisfactorio",AP16)))</formula>
    </cfRule>
  </conditionalFormatting>
  <conditionalFormatting sqref="AZ16:AZ18">
    <cfRule type="containsText" dxfId="318" priority="390" operator="containsText" text="Satisfactorio">
      <formula>NOT(ISERROR(SEARCH("Satisfactorio",AZ16)))</formula>
    </cfRule>
  </conditionalFormatting>
  <conditionalFormatting sqref="AZ16:AZ18">
    <cfRule type="containsText" dxfId="317" priority="381" operator="containsText" text="Medio">
      <formula>NOT(ISERROR(SEARCH("Medio",AZ16)))</formula>
    </cfRule>
    <cfRule type="containsText" dxfId="316" priority="382" operator="containsText" text="Satisfactorio">
      <formula>NOT(ISERROR(SEARCH("Satisfactorio",AZ16)))</formula>
    </cfRule>
    <cfRule type="containsText" dxfId="315" priority="383" operator="containsText" text="Medio">
      <formula>NOT(ISERROR(SEARCH("Medio",AZ16)))</formula>
    </cfRule>
    <cfRule type="containsText" dxfId="314" priority="384" operator="containsText" text="Satisfactorio">
      <formula>NOT(ISERROR(SEARCH("Satisfactorio",AZ16)))</formula>
    </cfRule>
    <cfRule type="containsText" dxfId="313" priority="386" operator="containsText" text="Medio">
      <formula>NOT(ISERROR(SEARCH("Medio",AZ16)))</formula>
    </cfRule>
    <cfRule type="containsText" dxfId="312" priority="387" operator="containsText" text="Satisfactorio">
      <formula>NOT(ISERROR(SEARCH("Satisfactorio",AZ16)))</formula>
    </cfRule>
    <cfRule type="containsText" dxfId="311" priority="388" operator="containsText" text="Medio">
      <formula>NOT(ISERROR(SEARCH("Medio",AZ16)))</formula>
    </cfRule>
    <cfRule type="containsText" dxfId="310" priority="389" operator="containsText" text="Satisfactorio">
      <formula>NOT(ISERROR(SEARCH("Satisfactorio",AZ16)))</formula>
    </cfRule>
  </conditionalFormatting>
  <conditionalFormatting sqref="BA16">
    <cfRule type="containsText" dxfId="309" priority="393" operator="containsText" text="Satisfactorio">
      <formula>NOT(ISERROR(SEARCH("Satisfactorio",BA16)))</formula>
    </cfRule>
  </conditionalFormatting>
  <conditionalFormatting sqref="AZ17:BA18">
    <cfRule type="containsText" dxfId="308" priority="385" operator="containsText" text="Satisfactorio">
      <formula>NOT(ISERROR(SEARCH("Satisfactorio",AZ17)))</formula>
    </cfRule>
  </conditionalFormatting>
  <conditionalFormatting sqref="BA16:BA18">
    <cfRule type="containsText" dxfId="307" priority="392" operator="containsText" text="Medio">
      <formula>NOT(ISERROR(SEARCH("Medio",BA16)))</formula>
    </cfRule>
  </conditionalFormatting>
  <conditionalFormatting sqref="BA16:BA18">
    <cfRule type="containsText" dxfId="306" priority="391" operator="containsText" text="Bajo">
      <formula>NOT(ISERROR(SEARCH("Bajo",BA16)))</formula>
    </cfRule>
  </conditionalFormatting>
  <conditionalFormatting sqref="BA17:BA18">
    <cfRule type="containsText" dxfId="305" priority="380" operator="containsText" text="Satisfactorio">
      <formula>NOT(ISERROR(SEARCH("Satisfactorio",BA17)))</formula>
    </cfRule>
  </conditionalFormatting>
  <conditionalFormatting sqref="BA63:BA69">
    <cfRule type="containsText" dxfId="304" priority="375" operator="containsText" text="Bajo">
      <formula>NOT(ISERROR(SEARCH("Bajo",BA63)))</formula>
    </cfRule>
    <cfRule type="containsText" dxfId="303" priority="376" operator="containsText" text="Medio">
      <formula>NOT(ISERROR(SEARCH("Medio",BA63)))</formula>
    </cfRule>
  </conditionalFormatting>
  <conditionalFormatting sqref="AY63:AZ63 AW65:AZ65 AW66 AW69:AY69 AZ66:AZ69 AW63:AW64 AZ64">
    <cfRule type="containsText" dxfId="302" priority="378" operator="containsText" text="Medio">
      <formula>NOT(ISERROR(SEARCH("Medio",AW63)))</formula>
    </cfRule>
    <cfRule type="containsText" dxfId="301" priority="379" operator="containsText" text="Satisfactorio">
      <formula>NOT(ISERROR(SEARCH("Satisfactorio",AW63)))</formula>
    </cfRule>
  </conditionalFormatting>
  <conditionalFormatting sqref="AY63:BA63 AW65:BA65 AW66 AW69:AY69 AZ66:BA69 AW63:AW64 AZ64:BA64">
    <cfRule type="containsText" dxfId="300" priority="377" operator="containsText" text="Satisfactorio">
      <formula>NOT(ISERROR(SEARCH("Satisfactorio",AW63)))</formula>
    </cfRule>
  </conditionalFormatting>
  <conditionalFormatting sqref="AW19:AY19 AW20">
    <cfRule type="containsText" dxfId="299" priority="366" operator="containsText" text="Medio">
      <formula>NOT(ISERROR(SEARCH("Medio",AW19)))</formula>
    </cfRule>
    <cfRule type="containsText" dxfId="298" priority="367" operator="containsText" text="Satisfactorio">
      <formula>NOT(ISERROR(SEARCH("Satisfactorio",AW19)))</formula>
    </cfRule>
  </conditionalFormatting>
  <conditionalFormatting sqref="AW19:AZ19 AW20 AZ20">
    <cfRule type="containsText" dxfId="297" priority="365" operator="containsText" text="Satisfactorio">
      <formula>NOT(ISERROR(SEARCH("Satisfactorio",AW19)))</formula>
    </cfRule>
  </conditionalFormatting>
  <conditionalFormatting sqref="AZ19:AZ21">
    <cfRule type="containsText" dxfId="296" priority="356" operator="containsText" text="Medio">
      <formula>NOT(ISERROR(SEARCH("Medio",AZ19)))</formula>
    </cfRule>
    <cfRule type="containsText" dxfId="295" priority="357" operator="containsText" text="Satisfactorio">
      <formula>NOT(ISERROR(SEARCH("Satisfactorio",AZ19)))</formula>
    </cfRule>
    <cfRule type="containsText" dxfId="294" priority="358" operator="containsText" text="Medio">
      <formula>NOT(ISERROR(SEARCH("Medio",AZ19)))</formula>
    </cfRule>
    <cfRule type="containsText" dxfId="293" priority="359" operator="containsText" text="Satisfactorio">
      <formula>NOT(ISERROR(SEARCH("Satisfactorio",AZ19)))</formula>
    </cfRule>
    <cfRule type="containsText" dxfId="292" priority="361" operator="containsText" text="Medio">
      <formula>NOT(ISERROR(SEARCH("Medio",AZ19)))</formula>
    </cfRule>
    <cfRule type="containsText" dxfId="291" priority="362" operator="containsText" text="Satisfactorio">
      <formula>NOT(ISERROR(SEARCH("Satisfactorio",AZ19)))</formula>
    </cfRule>
    <cfRule type="containsText" dxfId="290" priority="363" operator="containsText" text="Medio">
      <formula>NOT(ISERROR(SEARCH("Medio",AZ19)))</formula>
    </cfRule>
    <cfRule type="containsText" dxfId="289" priority="364" operator="containsText" text="Satisfactorio">
      <formula>NOT(ISERROR(SEARCH("Satisfactorio",AZ19)))</formula>
    </cfRule>
  </conditionalFormatting>
  <conditionalFormatting sqref="AZ19:BA20">
    <cfRule type="containsText" dxfId="288" priority="360" operator="containsText" text="Satisfactorio">
      <formula>NOT(ISERROR(SEARCH("Satisfactorio",AZ19)))</formula>
    </cfRule>
  </conditionalFormatting>
  <conditionalFormatting sqref="BA19:BA20">
    <cfRule type="containsText" dxfId="287" priority="369" operator="containsText" text="Medio">
      <formula>NOT(ISERROR(SEARCH("Medio",BA19)))</formula>
    </cfRule>
  </conditionalFormatting>
  <conditionalFormatting sqref="BA19:BA20">
    <cfRule type="containsText" dxfId="286" priority="368" operator="containsText" text="Bajo">
      <formula>NOT(ISERROR(SEARCH("Bajo",BA19)))</formula>
    </cfRule>
  </conditionalFormatting>
  <conditionalFormatting sqref="BA19:BA20">
    <cfRule type="containsText" dxfId="285" priority="355" operator="containsText" text="Satisfactorio">
      <formula>NOT(ISERROR(SEARCH("Satisfactorio",BA19)))</formula>
    </cfRule>
  </conditionalFormatting>
  <conditionalFormatting sqref="AW21:AY21">
    <cfRule type="containsText" dxfId="284" priority="351" operator="containsText" text="Medio">
      <formula>NOT(ISERROR(SEARCH("Medio",AW21)))</formula>
    </cfRule>
    <cfRule type="containsText" dxfId="283" priority="352" operator="containsText" text="Satisfactorio">
      <formula>NOT(ISERROR(SEARCH("Satisfactorio",AW21)))</formula>
    </cfRule>
  </conditionalFormatting>
  <conditionalFormatting sqref="AW21:AY21">
    <cfRule type="containsText" dxfId="282" priority="350" operator="containsText" text="Satisfactorio">
      <formula>NOT(ISERROR(SEARCH("Satisfactorio",AW21)))</formula>
    </cfRule>
  </conditionalFormatting>
  <conditionalFormatting sqref="BA21">
    <cfRule type="containsText" dxfId="281" priority="349" operator="containsText" text="Satisfactorio">
      <formula>NOT(ISERROR(SEARCH("Satisfactorio",BA21)))</formula>
    </cfRule>
  </conditionalFormatting>
  <conditionalFormatting sqref="BA21">
    <cfRule type="containsText" dxfId="280" priority="354" operator="containsText" text="Medio">
      <formula>NOT(ISERROR(SEARCH("Medio",BA21)))</formula>
    </cfRule>
  </conditionalFormatting>
  <conditionalFormatting sqref="BA21">
    <cfRule type="containsText" dxfId="279" priority="353" operator="containsText" text="Bajo">
      <formula>NOT(ISERROR(SEARCH("Bajo",BA21)))</formula>
    </cfRule>
  </conditionalFormatting>
  <conditionalFormatting sqref="BA21">
    <cfRule type="containsText" dxfId="278" priority="348" operator="containsText" text="Satisfactorio">
      <formula>NOT(ISERROR(SEARCH("Satisfactorio",BA21)))</formula>
    </cfRule>
  </conditionalFormatting>
  <conditionalFormatting sqref="AZ21">
    <cfRule type="containsText" dxfId="277" priority="347" operator="containsText" text="Satisfactorio">
      <formula>NOT(ISERROR(SEARCH("Satisfactorio",AZ21)))</formula>
    </cfRule>
  </conditionalFormatting>
  <conditionalFormatting sqref="AZ21">
    <cfRule type="containsText" dxfId="276" priority="346" operator="containsText" text="Satisfactorio">
      <formula>NOT(ISERROR(SEARCH("Satisfactorio",AZ21)))</formula>
    </cfRule>
  </conditionalFormatting>
  <conditionalFormatting sqref="AW56:AZ56 AZ55 AW58:AZ60 AW62:AY62 AZ57 AZ61:AZ62">
    <cfRule type="containsText" dxfId="275" priority="344" operator="containsText" text="Medio">
      <formula>NOT(ISERROR(SEARCH("Medio",AW55)))</formula>
    </cfRule>
    <cfRule type="containsText" dxfId="274" priority="345" operator="containsText" text="Satisfactorio">
      <formula>NOT(ISERROR(SEARCH("Satisfactorio",AW55)))</formula>
    </cfRule>
  </conditionalFormatting>
  <conditionalFormatting sqref="AW56:BA56 AZ55:BA55 AW62:AY62 AZ57:BA57 AW58:BA60 AZ61:BA62">
    <cfRule type="containsText" dxfId="273" priority="343" operator="containsText" text="Satisfactorio">
      <formula>NOT(ISERROR(SEARCH("Satisfactorio",AW55)))</formula>
    </cfRule>
  </conditionalFormatting>
  <conditionalFormatting sqref="BA55:BA62">
    <cfRule type="containsText" dxfId="272" priority="341" operator="containsText" text="Bajo">
      <formula>NOT(ISERROR(SEARCH("Bajo",BA55)))</formula>
    </cfRule>
    <cfRule type="containsText" dxfId="271" priority="342" operator="containsText" text="Medio">
      <formula>NOT(ISERROR(SEARCH("Medio",BA55)))</formula>
    </cfRule>
  </conditionalFormatting>
  <conditionalFormatting sqref="AW55:AY55">
    <cfRule type="containsText" dxfId="270" priority="338" operator="containsText" text="Satisfactorio">
      <formula>NOT(ISERROR(SEARCH("Satisfactorio",AW55)))</formula>
    </cfRule>
    <cfRule type="containsText" dxfId="269" priority="339" operator="containsText" text="Medio">
      <formula>NOT(ISERROR(SEARCH("Medio",AW55)))</formula>
    </cfRule>
    <cfRule type="containsText" dxfId="268" priority="340" operator="containsText" text="Satisfactorio">
      <formula>NOT(ISERROR(SEARCH("Satisfactorio",AW55)))</formula>
    </cfRule>
  </conditionalFormatting>
  <conditionalFormatting sqref="AW57:AY57">
    <cfRule type="containsText" dxfId="267" priority="335" operator="containsText" text="Satisfactorio">
      <formula>NOT(ISERROR(SEARCH("Satisfactorio",AW57)))</formula>
    </cfRule>
    <cfRule type="containsText" dxfId="266" priority="336" operator="containsText" text="Medio">
      <formula>NOT(ISERROR(SEARCH("Medio",AW57)))</formula>
    </cfRule>
    <cfRule type="containsText" dxfId="265" priority="337" operator="containsText" text="Satisfactorio">
      <formula>NOT(ISERROR(SEARCH("Satisfactorio",AW57)))</formula>
    </cfRule>
  </conditionalFormatting>
  <conditionalFormatting sqref="AW61:AY61">
    <cfRule type="containsText" dxfId="264" priority="332" operator="containsText" text="Satisfactorio">
      <formula>NOT(ISERROR(SEARCH("Satisfactorio",AW61)))</formula>
    </cfRule>
    <cfRule type="containsText" dxfId="263" priority="333" operator="containsText" text="Medio">
      <formula>NOT(ISERROR(SEARCH("Medio",AW61)))</formula>
    </cfRule>
    <cfRule type="containsText" dxfId="262" priority="334" operator="containsText" text="Satisfactorio">
      <formula>NOT(ISERROR(SEARCH("Satisfactorio",AW61)))</formula>
    </cfRule>
  </conditionalFormatting>
  <conditionalFormatting sqref="AW52:AW54">
    <cfRule type="containsText" dxfId="261" priority="329" operator="containsText" text="Satisfactorio">
      <formula>NOT(ISERROR(SEARCH("Satisfactorio",AW52)))</formula>
    </cfRule>
    <cfRule type="containsText" dxfId="260" priority="330" operator="containsText" text="Medio">
      <formula>NOT(ISERROR(SEARCH("Medio",AW52)))</formula>
    </cfRule>
    <cfRule type="containsText" dxfId="259" priority="331" operator="containsText" text="Satisfactorio">
      <formula>NOT(ISERROR(SEARCH("Satisfactorio",AW52)))</formula>
    </cfRule>
  </conditionalFormatting>
  <conditionalFormatting sqref="BA76:BA98">
    <cfRule type="containsText" dxfId="258" priority="324" operator="containsText" text="Bajo">
      <formula>NOT(ISERROR(SEARCH("Bajo",BA76)))</formula>
    </cfRule>
    <cfRule type="containsText" dxfId="257" priority="325" operator="containsText" text="Medio">
      <formula>NOT(ISERROR(SEARCH("Medio",BA76)))</formula>
    </cfRule>
  </conditionalFormatting>
  <conditionalFormatting sqref="AZ76:AZ98">
    <cfRule type="containsText" dxfId="256" priority="327" operator="containsText" text="Medio">
      <formula>NOT(ISERROR(SEARCH("Medio",AZ76)))</formula>
    </cfRule>
    <cfRule type="containsText" dxfId="255" priority="328" operator="containsText" text="Satisfactorio">
      <formula>NOT(ISERROR(SEARCH("Satisfactorio",AZ76)))</formula>
    </cfRule>
  </conditionalFormatting>
  <conditionalFormatting sqref="AZ76:BA98">
    <cfRule type="containsText" dxfId="254" priority="326" operator="containsText" text="Satisfactorio">
      <formula>NOT(ISERROR(SEARCH("Satisfactorio",AZ76)))</formula>
    </cfRule>
  </conditionalFormatting>
  <conditionalFormatting sqref="BA99:BA100">
    <cfRule type="containsText" dxfId="253" priority="319" operator="containsText" text="Bajo">
      <formula>NOT(ISERROR(SEARCH("Bajo",BA99)))</formula>
    </cfRule>
    <cfRule type="containsText" dxfId="252" priority="320" operator="containsText" text="Medio">
      <formula>NOT(ISERROR(SEARCH("Medio",BA99)))</formula>
    </cfRule>
  </conditionalFormatting>
  <conditionalFormatting sqref="AZ99:AZ100">
    <cfRule type="containsText" dxfId="251" priority="322" operator="containsText" text="Medio">
      <formula>NOT(ISERROR(SEARCH("Medio",AZ99)))</formula>
    </cfRule>
    <cfRule type="containsText" dxfId="250" priority="323" operator="containsText" text="Satisfactorio">
      <formula>NOT(ISERROR(SEARCH("Satisfactorio",AZ99)))</formula>
    </cfRule>
  </conditionalFormatting>
  <conditionalFormatting sqref="AZ99:BA100">
    <cfRule type="containsText" dxfId="249" priority="321" operator="containsText" text="Satisfactorio">
      <formula>NOT(ISERROR(SEARCH("Satisfactorio",AZ99)))</formula>
    </cfRule>
  </conditionalFormatting>
  <conditionalFormatting sqref="BA101:BA102 BA104:BA106">
    <cfRule type="containsText" dxfId="248" priority="314" operator="containsText" text="Bajo">
      <formula>NOT(ISERROR(SEARCH("Bajo",BA101)))</formula>
    </cfRule>
    <cfRule type="containsText" dxfId="247" priority="315" operator="containsText" text="Medio">
      <formula>NOT(ISERROR(SEARCH("Medio",BA101)))</formula>
    </cfRule>
  </conditionalFormatting>
  <conditionalFormatting sqref="AZ101:AZ102 AZ104:AZ106">
    <cfRule type="containsText" dxfId="246" priority="317" operator="containsText" text="Medio">
      <formula>NOT(ISERROR(SEARCH("Medio",AZ101)))</formula>
    </cfRule>
    <cfRule type="containsText" dxfId="245" priority="318" operator="containsText" text="Satisfactorio">
      <formula>NOT(ISERROR(SEARCH("Satisfactorio",AZ101)))</formula>
    </cfRule>
  </conditionalFormatting>
  <conditionalFormatting sqref="AZ101:BA102">
    <cfRule type="containsText" dxfId="244" priority="316" operator="containsText" text="Satisfactorio">
      <formula>NOT(ISERROR(SEARCH("Satisfactorio",AZ101)))</formula>
    </cfRule>
  </conditionalFormatting>
  <conditionalFormatting sqref="AX64:AY64">
    <cfRule type="containsText" dxfId="243" priority="311" operator="containsText" text="Satisfactorio">
      <formula>NOT(ISERROR(SEARCH("Satisfactorio",AX64)))</formula>
    </cfRule>
    <cfRule type="containsText" dxfId="242" priority="312" operator="containsText" text="Medio">
      <formula>NOT(ISERROR(SEARCH("Medio",AX64)))</formula>
    </cfRule>
    <cfRule type="containsText" dxfId="241" priority="313" operator="containsText" text="Satisfactorio">
      <formula>NOT(ISERROR(SEARCH("Satisfactorio",AX64)))</formula>
    </cfRule>
  </conditionalFormatting>
  <conditionalFormatting sqref="AW102 AW104:AW106">
    <cfRule type="containsText" dxfId="240" priority="309" operator="containsText" text="Medio">
      <formula>NOT(ISERROR(SEARCH("Medio",AW102)))</formula>
    </cfRule>
    <cfRule type="containsText" dxfId="239" priority="310" operator="containsText" text="Satisfactorio">
      <formula>NOT(ISERROR(SEARCH("Satisfactorio",AW102)))</formula>
    </cfRule>
  </conditionalFormatting>
  <conditionalFormatting sqref="AW102 AW104:AW106">
    <cfRule type="containsText" dxfId="238" priority="308" operator="containsText" text="Satisfactorio">
      <formula>NOT(ISERROR(SEARCH("Satisfactorio",AW102)))</formula>
    </cfRule>
  </conditionalFormatting>
  <conditionalFormatting sqref="AX102:AY102">
    <cfRule type="containsText" dxfId="237" priority="305" operator="containsText" text="Satisfactorio">
      <formula>NOT(ISERROR(SEARCH("Satisfactorio",AX102)))</formula>
    </cfRule>
    <cfRule type="containsText" dxfId="236" priority="306" operator="containsText" text="Medio">
      <formula>NOT(ISERROR(SEARCH("Medio",AX102)))</formula>
    </cfRule>
    <cfRule type="containsText" dxfId="235" priority="307" operator="containsText" text="Satisfactorio">
      <formula>NOT(ISERROR(SEARCH("Satisfactorio",AX102)))</formula>
    </cfRule>
  </conditionalFormatting>
  <conditionalFormatting sqref="AZ104:BA106">
    <cfRule type="containsText" dxfId="234" priority="304" operator="containsText" text="Satisfactorio">
      <formula>NOT(ISERROR(SEARCH("Satisfactorio",AZ104)))</formula>
    </cfRule>
  </conditionalFormatting>
  <conditionalFormatting sqref="AX104:AY106">
    <cfRule type="containsText" dxfId="233" priority="301" operator="containsText" text="Satisfactorio">
      <formula>NOT(ISERROR(SEARCH("Satisfactorio",AX104)))</formula>
    </cfRule>
    <cfRule type="containsText" dxfId="232" priority="302" operator="containsText" text="Medio">
      <formula>NOT(ISERROR(SEARCH("Medio",AX104)))</formula>
    </cfRule>
    <cfRule type="containsText" dxfId="231" priority="303" operator="containsText" text="Satisfactorio">
      <formula>NOT(ISERROR(SEARCH("Satisfactorio",AX104)))</formula>
    </cfRule>
  </conditionalFormatting>
  <conditionalFormatting sqref="BA107">
    <cfRule type="containsText" dxfId="230" priority="296" operator="containsText" text="Bajo">
      <formula>NOT(ISERROR(SEARCH("Bajo",BA107)))</formula>
    </cfRule>
    <cfRule type="containsText" dxfId="229" priority="297" operator="containsText" text="Medio">
      <formula>NOT(ISERROR(SEARCH("Medio",BA107)))</formula>
    </cfRule>
  </conditionalFormatting>
  <conditionalFormatting sqref="AZ107">
    <cfRule type="containsText" dxfId="228" priority="299" operator="containsText" text="Medio">
      <formula>NOT(ISERROR(SEARCH("Medio",AZ107)))</formula>
    </cfRule>
    <cfRule type="containsText" dxfId="227" priority="300" operator="containsText" text="Satisfactorio">
      <formula>NOT(ISERROR(SEARCH("Satisfactorio",AZ107)))</formula>
    </cfRule>
  </conditionalFormatting>
  <conditionalFormatting sqref="AZ107:BA107">
    <cfRule type="containsText" dxfId="226" priority="298" operator="containsText" text="Satisfactorio">
      <formula>NOT(ISERROR(SEARCH("Satisfactorio",AZ107)))</formula>
    </cfRule>
  </conditionalFormatting>
  <conditionalFormatting sqref="BA108:BA112">
    <cfRule type="containsText" dxfId="225" priority="291" operator="containsText" text="Bajo">
      <formula>NOT(ISERROR(SEARCH("Bajo",BA108)))</formula>
    </cfRule>
    <cfRule type="containsText" dxfId="224" priority="292" operator="containsText" text="Medio">
      <formula>NOT(ISERROR(SEARCH("Medio",BA108)))</formula>
    </cfRule>
  </conditionalFormatting>
  <conditionalFormatting sqref="AZ108:AZ112">
    <cfRule type="containsText" dxfId="223" priority="294" operator="containsText" text="Medio">
      <formula>NOT(ISERROR(SEARCH("Medio",AZ108)))</formula>
    </cfRule>
    <cfRule type="containsText" dxfId="222" priority="295" operator="containsText" text="Satisfactorio">
      <formula>NOT(ISERROR(SEARCH("Satisfactorio",AZ108)))</formula>
    </cfRule>
  </conditionalFormatting>
  <conditionalFormatting sqref="AZ108:BA112">
    <cfRule type="containsText" dxfId="221" priority="293" operator="containsText" text="Satisfactorio">
      <formula>NOT(ISERROR(SEARCH("Satisfactorio",AZ108)))</formula>
    </cfRule>
  </conditionalFormatting>
  <conditionalFormatting sqref="BA113">
    <cfRule type="containsText" dxfId="220" priority="286" operator="containsText" text="Bajo">
      <formula>NOT(ISERROR(SEARCH("Bajo",BA113)))</formula>
    </cfRule>
    <cfRule type="containsText" dxfId="219" priority="287" operator="containsText" text="Medio">
      <formula>NOT(ISERROR(SEARCH("Medio",BA113)))</formula>
    </cfRule>
  </conditionalFormatting>
  <conditionalFormatting sqref="AZ122 AZ113:AZ119">
    <cfRule type="containsText" dxfId="218" priority="289" operator="containsText" text="Medio">
      <formula>NOT(ISERROR(SEARCH("Medio",AZ113)))</formula>
    </cfRule>
    <cfRule type="containsText" dxfId="217" priority="290" operator="containsText" text="Satisfactorio">
      <formula>NOT(ISERROR(SEARCH("Satisfactorio",AZ113)))</formula>
    </cfRule>
  </conditionalFormatting>
  <conditionalFormatting sqref="AZ113:BA113 AZ122 AZ114:AZ119">
    <cfRule type="containsText" dxfId="216" priority="288" operator="containsText" text="Satisfactorio">
      <formula>NOT(ISERROR(SEARCH("Satisfactorio",AZ113)))</formula>
    </cfRule>
  </conditionalFormatting>
  <conditionalFormatting sqref="BA114:BA120 BA122">
    <cfRule type="containsText" dxfId="215" priority="283" operator="containsText" text="Bajo">
      <formula>NOT(ISERROR(SEARCH("Bajo",BA114)))</formula>
    </cfRule>
    <cfRule type="containsText" dxfId="214" priority="284" operator="containsText" text="Medio">
      <formula>NOT(ISERROR(SEARCH("Medio",BA114)))</formula>
    </cfRule>
  </conditionalFormatting>
  <conditionalFormatting sqref="BA114:BA120 BA122">
    <cfRule type="containsText" dxfId="213" priority="285" operator="containsText" text="Satisfactorio">
      <formula>NOT(ISERROR(SEARCH("Satisfactorio",BA114)))</formula>
    </cfRule>
  </conditionalFormatting>
  <conditionalFormatting sqref="AW112">
    <cfRule type="containsText" dxfId="212" priority="281" operator="containsText" text="Medio">
      <formula>NOT(ISERROR(SEARCH("Medio",AW112)))</formula>
    </cfRule>
    <cfRule type="containsText" dxfId="211" priority="282" operator="containsText" text="Satisfactorio">
      <formula>NOT(ISERROR(SEARCH("Satisfactorio",AW112)))</formula>
    </cfRule>
  </conditionalFormatting>
  <conditionalFormatting sqref="AW112">
    <cfRule type="containsText" dxfId="210" priority="280" operator="containsText" text="Satisfactorio">
      <formula>NOT(ISERROR(SEARCH("Satisfactorio",AW112)))</formula>
    </cfRule>
  </conditionalFormatting>
  <conditionalFormatting sqref="AX111:AY111">
    <cfRule type="containsText" dxfId="209" priority="277" operator="containsText" text="Satisfactorio">
      <formula>NOT(ISERROR(SEARCH("Satisfactorio",AX111)))</formula>
    </cfRule>
    <cfRule type="containsText" dxfId="208" priority="278" operator="containsText" text="Medio">
      <formula>NOT(ISERROR(SEARCH("Medio",AX111)))</formula>
    </cfRule>
    <cfRule type="containsText" dxfId="207" priority="279" operator="containsText" text="Satisfactorio">
      <formula>NOT(ISERROR(SEARCH("Satisfactorio",AX111)))</formula>
    </cfRule>
  </conditionalFormatting>
  <conditionalFormatting sqref="AW115">
    <cfRule type="containsText" dxfId="206" priority="275" operator="containsText" text="Medio">
      <formula>NOT(ISERROR(SEARCH("Medio",AW115)))</formula>
    </cfRule>
    <cfRule type="containsText" dxfId="205" priority="276" operator="containsText" text="Satisfactorio">
      <formula>NOT(ISERROR(SEARCH("Satisfactorio",AW115)))</formula>
    </cfRule>
  </conditionalFormatting>
  <conditionalFormatting sqref="AW115">
    <cfRule type="containsText" dxfId="204" priority="274" operator="containsText" text="Satisfactorio">
      <formula>NOT(ISERROR(SEARCH("Satisfactorio",AW115)))</formula>
    </cfRule>
  </conditionalFormatting>
  <conditionalFormatting sqref="AX116:AY116">
    <cfRule type="containsText" dxfId="203" priority="271" operator="containsText" text="Satisfactorio">
      <formula>NOT(ISERROR(SEARCH("Satisfactorio",AX116)))</formula>
    </cfRule>
    <cfRule type="containsText" dxfId="202" priority="272" operator="containsText" text="Medio">
      <formula>NOT(ISERROR(SEARCH("Medio",AX116)))</formula>
    </cfRule>
    <cfRule type="containsText" dxfId="201" priority="273" operator="containsText" text="Satisfactorio">
      <formula>NOT(ISERROR(SEARCH("Satisfactorio",AX116)))</formula>
    </cfRule>
  </conditionalFormatting>
  <conditionalFormatting sqref="BA123:BA124">
    <cfRule type="containsText" dxfId="200" priority="266" operator="containsText" text="Bajo">
      <formula>NOT(ISERROR(SEARCH("Bajo",BA123)))</formula>
    </cfRule>
    <cfRule type="containsText" dxfId="199" priority="267" operator="containsText" text="Medio">
      <formula>NOT(ISERROR(SEARCH("Medio",BA123)))</formula>
    </cfRule>
  </conditionalFormatting>
  <conditionalFormatting sqref="AZ123">
    <cfRule type="containsText" dxfId="198" priority="269" operator="containsText" text="Medio">
      <formula>NOT(ISERROR(SEARCH("Medio",AZ123)))</formula>
    </cfRule>
    <cfRule type="containsText" dxfId="197" priority="270" operator="containsText" text="Satisfactorio">
      <formula>NOT(ISERROR(SEARCH("Satisfactorio",AZ123)))</formula>
    </cfRule>
  </conditionalFormatting>
  <conditionalFormatting sqref="AZ123:BA123 BA124">
    <cfRule type="containsText" dxfId="196" priority="268" operator="containsText" text="Satisfactorio">
      <formula>NOT(ISERROR(SEARCH("Satisfactorio",AZ123)))</formula>
    </cfRule>
  </conditionalFormatting>
  <conditionalFormatting sqref="AX117:AY119">
    <cfRule type="containsText" dxfId="195" priority="263" operator="containsText" text="Satisfactorio">
      <formula>NOT(ISERROR(SEARCH("Satisfactorio",AX117)))</formula>
    </cfRule>
    <cfRule type="containsText" dxfId="194" priority="264" operator="containsText" text="Medio">
      <formula>NOT(ISERROR(SEARCH("Medio",AX117)))</formula>
    </cfRule>
    <cfRule type="containsText" dxfId="193" priority="265" operator="containsText" text="Satisfactorio">
      <formula>NOT(ISERROR(SEARCH("Satisfactorio",AX117)))</formula>
    </cfRule>
  </conditionalFormatting>
  <conditionalFormatting sqref="AY120 AX122:AY122">
    <cfRule type="containsText" dxfId="192" priority="260" operator="containsText" text="Satisfactorio">
      <formula>NOT(ISERROR(SEARCH("Satisfactorio",AX120)))</formula>
    </cfRule>
    <cfRule type="containsText" dxfId="191" priority="261" operator="containsText" text="Medio">
      <formula>NOT(ISERROR(SEARCH("Medio",AX120)))</formula>
    </cfRule>
    <cfRule type="containsText" dxfId="190" priority="262" operator="containsText" text="Satisfactorio">
      <formula>NOT(ISERROR(SEARCH("Satisfactorio",AX120)))</formula>
    </cfRule>
  </conditionalFormatting>
  <conditionalFormatting sqref="AZ124">
    <cfRule type="containsText" dxfId="189" priority="258" operator="containsText" text="Medio">
      <formula>NOT(ISERROR(SEARCH("Medio",AZ124)))</formula>
    </cfRule>
    <cfRule type="containsText" dxfId="188" priority="259" operator="containsText" text="Satisfactorio">
      <formula>NOT(ISERROR(SEARCH("Satisfactorio",AZ124)))</formula>
    </cfRule>
  </conditionalFormatting>
  <conditionalFormatting sqref="AZ124">
    <cfRule type="containsText" dxfId="187" priority="257" operator="containsText" text="Satisfactorio">
      <formula>NOT(ISERROR(SEARCH("Satisfactorio",AZ124)))</formula>
    </cfRule>
  </conditionalFormatting>
  <conditionalFormatting sqref="AX124:AY124">
    <cfRule type="containsText" dxfId="186" priority="254" operator="containsText" text="Satisfactorio">
      <formula>NOT(ISERROR(SEARCH("Satisfactorio",AX124)))</formula>
    </cfRule>
    <cfRule type="containsText" dxfId="185" priority="255" operator="containsText" text="Medio">
      <formula>NOT(ISERROR(SEARCH("Medio",AX124)))</formula>
    </cfRule>
    <cfRule type="containsText" dxfId="184" priority="256" operator="containsText" text="Satisfactorio">
      <formula>NOT(ISERROR(SEARCH("Satisfactorio",AX124)))</formula>
    </cfRule>
  </conditionalFormatting>
  <conditionalFormatting sqref="BA150:BA154">
    <cfRule type="containsText" dxfId="183" priority="253" operator="containsText" text="Satisfactorio">
      <formula>NOT(ISERROR(SEARCH("Satisfactorio",BA150)))</formula>
    </cfRule>
  </conditionalFormatting>
  <conditionalFormatting sqref="BA150:BA154">
    <cfRule type="containsText" dxfId="182" priority="251" operator="containsText" text="Bajo">
      <formula>NOT(ISERROR(SEARCH("Bajo",BA150)))</formula>
    </cfRule>
    <cfRule type="containsText" dxfId="181" priority="252" operator="containsText" text="Medio">
      <formula>NOT(ISERROR(SEARCH("Medio",BA150)))</formula>
    </cfRule>
  </conditionalFormatting>
  <conditionalFormatting sqref="BA155:BA163">
    <cfRule type="containsText" dxfId="180" priority="246" operator="containsText" text="Bajo">
      <formula>NOT(ISERROR(SEARCH("Bajo",BA155)))</formula>
    </cfRule>
    <cfRule type="containsText" dxfId="179" priority="247" operator="containsText" text="Medio">
      <formula>NOT(ISERROR(SEARCH("Medio",BA155)))</formula>
    </cfRule>
  </conditionalFormatting>
  <conditionalFormatting sqref="AW157:AZ158 AW159:AY159 AW160:AW163 AW155:AY156 AZ159:AZ163">
    <cfRule type="containsText" dxfId="178" priority="249" operator="containsText" text="Medio">
      <formula>NOT(ISERROR(SEARCH("Medio",AW155)))</formula>
    </cfRule>
    <cfRule type="containsText" dxfId="177" priority="250" operator="containsText" text="Satisfactorio">
      <formula>NOT(ISERROR(SEARCH("Satisfactorio",AW155)))</formula>
    </cfRule>
  </conditionalFormatting>
  <conditionalFormatting sqref="AW157:BA158 AW159:AY159 AW160:AW163 AW155:AY156 BA155:BA156 AZ159:BA163">
    <cfRule type="containsText" dxfId="176" priority="248" operator="containsText" text="Satisfactorio">
      <formula>NOT(ISERROR(SEARCH("Satisfactorio",AW155)))</formula>
    </cfRule>
  </conditionalFormatting>
  <conditionalFormatting sqref="BA103">
    <cfRule type="containsText" dxfId="175" priority="241" operator="containsText" text="Bajo">
      <formula>NOT(ISERROR(SEARCH("Bajo",BA103)))</formula>
    </cfRule>
    <cfRule type="containsText" dxfId="174" priority="242" operator="containsText" text="Medio">
      <formula>NOT(ISERROR(SEARCH("Medio",BA103)))</formula>
    </cfRule>
  </conditionalFormatting>
  <conditionalFormatting sqref="AZ103">
    <cfRule type="containsText" dxfId="173" priority="244" operator="containsText" text="Medio">
      <formula>NOT(ISERROR(SEARCH("Medio",AZ103)))</formula>
    </cfRule>
    <cfRule type="containsText" dxfId="172" priority="245" operator="containsText" text="Satisfactorio">
      <formula>NOT(ISERROR(SEARCH("Satisfactorio",AZ103)))</formula>
    </cfRule>
  </conditionalFormatting>
  <conditionalFormatting sqref="AZ103:BA103">
    <cfRule type="containsText" dxfId="171" priority="243" operator="containsText" text="Satisfactorio">
      <formula>NOT(ISERROR(SEARCH("Satisfactorio",AZ103)))</formula>
    </cfRule>
  </conditionalFormatting>
  <conditionalFormatting sqref="BA121">
    <cfRule type="containsText" dxfId="170" priority="236" operator="containsText" text="Bajo">
      <formula>NOT(ISERROR(SEARCH("Bajo",BA121)))</formula>
    </cfRule>
    <cfRule type="containsText" dxfId="169" priority="237" operator="containsText" text="Medio">
      <formula>NOT(ISERROR(SEARCH("Medio",BA121)))</formula>
    </cfRule>
  </conditionalFormatting>
  <conditionalFormatting sqref="AZ121">
    <cfRule type="containsText" dxfId="168" priority="239" operator="containsText" text="Medio">
      <formula>NOT(ISERROR(SEARCH("Medio",AZ121)))</formula>
    </cfRule>
    <cfRule type="containsText" dxfId="167" priority="240" operator="containsText" text="Satisfactorio">
      <formula>NOT(ISERROR(SEARCH("Satisfactorio",AZ121)))</formula>
    </cfRule>
  </conditionalFormatting>
  <conditionalFormatting sqref="AZ121:BA121">
    <cfRule type="containsText" dxfId="166" priority="238" operator="containsText" text="Satisfactorio">
      <formula>NOT(ISERROR(SEARCH("Satisfactorio",AZ121)))</formula>
    </cfRule>
  </conditionalFormatting>
  <conditionalFormatting sqref="AZ192">
    <cfRule type="containsText" dxfId="165" priority="234" operator="containsText" text="Medio">
      <formula>NOT(ISERROR(SEARCH("Medio",AZ192)))</formula>
    </cfRule>
    <cfRule type="containsText" dxfId="164" priority="235" operator="containsText" text="Satisfactorio">
      <formula>NOT(ISERROR(SEARCH("Satisfactorio",AZ192)))</formula>
    </cfRule>
  </conditionalFormatting>
  <conditionalFormatting sqref="AZ192:BA192">
    <cfRule type="containsText" dxfId="163" priority="233" operator="containsText" text="Satisfactorio">
      <formula>NOT(ISERROR(SEARCH("Satisfactorio",AZ192)))</formula>
    </cfRule>
  </conditionalFormatting>
  <conditionalFormatting sqref="AW192:AY192">
    <cfRule type="containsText" dxfId="162" priority="226" operator="containsText" text="Satisfactorio">
      <formula>NOT(ISERROR(SEARCH("Satisfactorio",AW192)))</formula>
    </cfRule>
    <cfRule type="containsText" dxfId="161" priority="227" operator="containsText" text="Medio">
      <formula>NOT(ISERROR(SEARCH("Medio",AW192)))</formula>
    </cfRule>
    <cfRule type="containsText" dxfId="160" priority="228" operator="containsText" text="Satisfactorio">
      <formula>NOT(ISERROR(SEARCH("Satisfactorio",AW192)))</formula>
    </cfRule>
  </conditionalFormatting>
  <conditionalFormatting sqref="AW211:AZ211">
    <cfRule type="containsText" dxfId="159" priority="221" operator="containsText" text="Medio">
      <formula>NOT(ISERROR(SEARCH("Medio",AW211)))</formula>
    </cfRule>
    <cfRule type="containsText" dxfId="158" priority="222" operator="containsText" text="Satisfactorio">
      <formula>NOT(ISERROR(SEARCH("Satisfactorio",AW211)))</formula>
    </cfRule>
  </conditionalFormatting>
  <conditionalFormatting sqref="AW223:AZ223">
    <cfRule type="containsText" dxfId="157" priority="224" operator="containsText" text="Medio">
      <formula>NOT(ISERROR(SEARCH("Medio",AW223)))</formula>
    </cfRule>
    <cfRule type="containsText" dxfId="156" priority="225" operator="containsText" text="Satisfactorio">
      <formula>NOT(ISERROR(SEARCH("Satisfactorio",AW223)))</formula>
    </cfRule>
  </conditionalFormatting>
  <conditionalFormatting sqref="AW211:BA211">
    <cfRule type="containsText" dxfId="155" priority="220" operator="containsText" text="Satisfactorio">
      <formula>NOT(ISERROR(SEARCH("Satisfactorio",AW211)))</formula>
    </cfRule>
  </conditionalFormatting>
  <conditionalFormatting sqref="AW223:BA223">
    <cfRule type="containsText" dxfId="154" priority="223" operator="containsText" text="Satisfactorio">
      <formula>NOT(ISERROR(SEARCH("Satisfactorio",AW223)))</formula>
    </cfRule>
  </conditionalFormatting>
  <conditionalFormatting sqref="AZ211 AZ223">
    <cfRule type="containsText" dxfId="153" priority="230" operator="containsText" text="Satisfactorio">
      <formula>NOT(ISERROR(SEARCH("Satisfactorio",AZ211)))</formula>
    </cfRule>
  </conditionalFormatting>
  <conditionalFormatting sqref="AZ223 AZ211">
    <cfRule type="containsText" dxfId="152" priority="229" operator="containsText" text="Medio">
      <formula>NOT(ISERROR(SEARCH("Medio",AZ211)))</formula>
    </cfRule>
  </conditionalFormatting>
  <conditionalFormatting sqref="BA192:BA223">
    <cfRule type="containsText" dxfId="151" priority="231" operator="containsText" text="Bajo">
      <formula>NOT(ISERROR(SEARCH("Bajo",BA192)))</formula>
    </cfRule>
    <cfRule type="containsText" dxfId="150" priority="232" operator="containsText" text="Medio">
      <formula>NOT(ISERROR(SEARCH("Medio",BA192)))</formula>
    </cfRule>
  </conditionalFormatting>
  <conditionalFormatting sqref="BH228 BH230">
    <cfRule type="containsText" dxfId="149" priority="219" operator="containsText" text="Satisfactorio">
      <formula>NOT(ISERROR(SEARCH("Satisfactorio",BH228)))</formula>
    </cfRule>
  </conditionalFormatting>
  <conditionalFormatting sqref="AY20">
    <cfRule type="containsText" dxfId="148" priority="217" operator="containsText" text="Medio">
      <formula>NOT(ISERROR(SEARCH("Medio",AY20)))</formula>
    </cfRule>
    <cfRule type="containsText" dxfId="147" priority="218" operator="containsText" text="Satisfactorio">
      <formula>NOT(ISERROR(SEARCH("Satisfactorio",AY20)))</formula>
    </cfRule>
  </conditionalFormatting>
  <conditionalFormatting sqref="AY20">
    <cfRule type="containsText" dxfId="146" priority="216" operator="containsText" text="Satisfactorio">
      <formula>NOT(ISERROR(SEARCH("Satisfactorio",AY20)))</formula>
    </cfRule>
  </conditionalFormatting>
  <conditionalFormatting sqref="AW70">
    <cfRule type="containsText" dxfId="145" priority="214" operator="containsText" text="Medio">
      <formula>NOT(ISERROR(SEARCH("Medio",AW70)))</formula>
    </cfRule>
    <cfRule type="containsText" dxfId="144" priority="215" operator="containsText" text="Satisfactorio">
      <formula>NOT(ISERROR(SEARCH("Satisfactorio",AW70)))</formula>
    </cfRule>
  </conditionalFormatting>
  <conditionalFormatting sqref="AW70">
    <cfRule type="containsText" dxfId="143" priority="213" operator="containsText" text="Satisfactorio">
      <formula>NOT(ISERROR(SEARCH("Satisfactorio",AW70)))</formula>
    </cfRule>
  </conditionalFormatting>
  <conditionalFormatting sqref="AZ70">
    <cfRule type="containsText" dxfId="142" priority="211" operator="containsText" text="Medio">
      <formula>NOT(ISERROR(SEARCH("Medio",AZ70)))</formula>
    </cfRule>
    <cfRule type="containsText" dxfId="141" priority="212" operator="containsText" text="Satisfactorio">
      <formula>NOT(ISERROR(SEARCH("Satisfactorio",AZ70)))</formula>
    </cfRule>
  </conditionalFormatting>
  <conditionalFormatting sqref="AZ70">
    <cfRule type="containsText" dxfId="140" priority="210" operator="containsText" text="Satisfactorio">
      <formula>NOT(ISERROR(SEARCH("Satisfactorio",AZ70)))</formula>
    </cfRule>
  </conditionalFormatting>
  <conditionalFormatting sqref="BA70">
    <cfRule type="containsText" dxfId="139" priority="209" operator="containsText" text="Satisfactorio">
      <formula>NOT(ISERROR(SEARCH("Satisfactorio",BA70)))</formula>
    </cfRule>
  </conditionalFormatting>
  <conditionalFormatting sqref="BA70">
    <cfRule type="containsText" dxfId="138" priority="207" operator="containsText" text="Bajo">
      <formula>NOT(ISERROR(SEARCH("Bajo",BA70)))</formula>
    </cfRule>
    <cfRule type="containsText" dxfId="137" priority="208" operator="containsText" text="Medio">
      <formula>NOT(ISERROR(SEARCH("Medio",BA70)))</formula>
    </cfRule>
  </conditionalFormatting>
  <conditionalFormatting sqref="AX20">
    <cfRule type="containsText" dxfId="136" priority="205" operator="containsText" text="Medio">
      <formula>NOT(ISERROR(SEARCH("Medio",AX20)))</formula>
    </cfRule>
    <cfRule type="containsText" dxfId="135" priority="206" operator="containsText" text="Satisfactorio">
      <formula>NOT(ISERROR(SEARCH("Satisfactorio",AX20)))</formula>
    </cfRule>
  </conditionalFormatting>
  <conditionalFormatting sqref="AX20">
    <cfRule type="containsText" dxfId="134" priority="204" operator="containsText" text="Satisfactorio">
      <formula>NOT(ISERROR(SEARCH("Satisfactorio",AX20)))</formula>
    </cfRule>
  </conditionalFormatting>
  <conditionalFormatting sqref="AX70:AY70">
    <cfRule type="containsText" dxfId="133" priority="202" operator="containsText" text="Medio">
      <formula>NOT(ISERROR(SEARCH("Medio",AX70)))</formula>
    </cfRule>
    <cfRule type="containsText" dxfId="132" priority="203" operator="containsText" text="Satisfactorio">
      <formula>NOT(ISERROR(SEARCH("Satisfactorio",AX70)))</formula>
    </cfRule>
  </conditionalFormatting>
  <conditionalFormatting sqref="AX70:AY70">
    <cfRule type="containsText" dxfId="131" priority="201" operator="containsText" text="Satisfactorio">
      <formula>NOT(ISERROR(SEARCH("Satisfactorio",AX70)))</formula>
    </cfRule>
  </conditionalFormatting>
  <conditionalFormatting sqref="AX120">
    <cfRule type="containsText" dxfId="130" priority="198" operator="containsText" text="Satisfactorio">
      <formula>NOT(ISERROR(SEARCH("Satisfactorio",AX120)))</formula>
    </cfRule>
    <cfRule type="containsText" dxfId="129" priority="199" operator="containsText" text="Medio">
      <formula>NOT(ISERROR(SEARCH("Medio",AX120)))</formula>
    </cfRule>
    <cfRule type="containsText" dxfId="128" priority="200" operator="containsText" text="Satisfactorio">
      <formula>NOT(ISERROR(SEARCH("Satisfactorio",AX120)))</formula>
    </cfRule>
  </conditionalFormatting>
  <conditionalFormatting sqref="AX143:AY143">
    <cfRule type="containsText" dxfId="127" priority="195" operator="containsText" text="Satisfactorio">
      <formula>NOT(ISERROR(SEARCH("Satisfactorio",AX143)))</formula>
    </cfRule>
    <cfRule type="containsText" dxfId="126" priority="196" operator="containsText" text="Medio">
      <formula>NOT(ISERROR(SEARCH("Medio",AX143)))</formula>
    </cfRule>
    <cfRule type="containsText" dxfId="125" priority="197" operator="containsText" text="Satisfactorio">
      <formula>NOT(ISERROR(SEARCH("Satisfactorio",AX143)))</formula>
    </cfRule>
  </conditionalFormatting>
  <conditionalFormatting sqref="BC8:BC9 BC211 BC223 BC232 BC11:BC192">
    <cfRule type="containsText" dxfId="124" priority="192" operator="containsText" text="Satisfactorio">
      <formula>NOT(ISERROR(SEARCH("Satisfactorio",BC8)))</formula>
    </cfRule>
    <cfRule type="containsText" dxfId="123" priority="193" operator="containsText" text="Medio">
      <formula>NOT(ISERROR(SEARCH("Medio",BC8)))</formula>
    </cfRule>
    <cfRule type="containsText" dxfId="122" priority="194" operator="containsText" text="Satisfactorio">
      <formula>NOT(ISERROR(SEARCH("Satisfactorio",BC8)))</formula>
    </cfRule>
  </conditionalFormatting>
  <conditionalFormatting sqref="AW110">
    <cfRule type="containsText" dxfId="121" priority="190" operator="containsText" text="Medio">
      <formula>NOT(ISERROR(SEARCH("Medio",AW110)))</formula>
    </cfRule>
    <cfRule type="containsText" dxfId="120" priority="191" operator="containsText" text="Satisfactorio">
      <formula>NOT(ISERROR(SEARCH("Satisfactorio",AW110)))</formula>
    </cfRule>
  </conditionalFormatting>
  <conditionalFormatting sqref="AW110">
    <cfRule type="containsText" dxfId="119" priority="189" operator="containsText" text="Satisfactorio">
      <formula>NOT(ISERROR(SEARCH("Satisfactorio",AW110)))</formula>
    </cfRule>
  </conditionalFormatting>
  <conditionalFormatting sqref="AW111">
    <cfRule type="containsText" dxfId="118" priority="187" operator="containsText" text="Medio">
      <formula>NOT(ISERROR(SEARCH("Medio",AW111)))</formula>
    </cfRule>
    <cfRule type="containsText" dxfId="117" priority="188" operator="containsText" text="Satisfactorio">
      <formula>NOT(ISERROR(SEARCH("Satisfactorio",AW111)))</formula>
    </cfRule>
  </conditionalFormatting>
  <conditionalFormatting sqref="AW111">
    <cfRule type="containsText" dxfId="116" priority="186" operator="containsText" text="Satisfactorio">
      <formula>NOT(ISERROR(SEARCH("Satisfactorio",AW111)))</formula>
    </cfRule>
  </conditionalFormatting>
  <conditionalFormatting sqref="AW116">
    <cfRule type="containsText" dxfId="115" priority="184" operator="containsText" text="Medio">
      <formula>NOT(ISERROR(SEARCH("Medio",AW116)))</formula>
    </cfRule>
    <cfRule type="containsText" dxfId="114" priority="185" operator="containsText" text="Satisfactorio">
      <formula>NOT(ISERROR(SEARCH("Satisfactorio",AW116)))</formula>
    </cfRule>
  </conditionalFormatting>
  <conditionalFormatting sqref="AW116">
    <cfRule type="containsText" dxfId="113" priority="183" operator="containsText" text="Satisfactorio">
      <formula>NOT(ISERROR(SEARCH("Satisfactorio",AW116)))</formula>
    </cfRule>
  </conditionalFormatting>
  <conditionalFormatting sqref="AW117">
    <cfRule type="containsText" dxfId="112" priority="181" operator="containsText" text="Medio">
      <formula>NOT(ISERROR(SEARCH("Medio",AW117)))</formula>
    </cfRule>
    <cfRule type="containsText" dxfId="111" priority="182" operator="containsText" text="Satisfactorio">
      <formula>NOT(ISERROR(SEARCH("Satisfactorio",AW117)))</formula>
    </cfRule>
  </conditionalFormatting>
  <conditionalFormatting sqref="AW117">
    <cfRule type="containsText" dxfId="110" priority="180" operator="containsText" text="Satisfactorio">
      <formula>NOT(ISERROR(SEARCH("Satisfactorio",AW117)))</formula>
    </cfRule>
  </conditionalFormatting>
  <conditionalFormatting sqref="AW118">
    <cfRule type="containsText" dxfId="109" priority="178" operator="containsText" text="Medio">
      <formula>NOT(ISERROR(SEARCH("Medio",AW118)))</formula>
    </cfRule>
    <cfRule type="containsText" dxfId="108" priority="179" operator="containsText" text="Satisfactorio">
      <formula>NOT(ISERROR(SEARCH("Satisfactorio",AW118)))</formula>
    </cfRule>
  </conditionalFormatting>
  <conditionalFormatting sqref="AW118">
    <cfRule type="containsText" dxfId="107" priority="177" operator="containsText" text="Satisfactorio">
      <formula>NOT(ISERROR(SEARCH("Satisfactorio",AW118)))</formula>
    </cfRule>
  </conditionalFormatting>
  <conditionalFormatting sqref="AW119">
    <cfRule type="containsText" dxfId="106" priority="175" operator="containsText" text="Medio">
      <formula>NOT(ISERROR(SEARCH("Medio",AW119)))</formula>
    </cfRule>
    <cfRule type="containsText" dxfId="105" priority="176" operator="containsText" text="Satisfactorio">
      <formula>NOT(ISERROR(SEARCH("Satisfactorio",AW119)))</formula>
    </cfRule>
  </conditionalFormatting>
  <conditionalFormatting sqref="AW119">
    <cfRule type="containsText" dxfId="104" priority="174" operator="containsText" text="Satisfactorio">
      <formula>NOT(ISERROR(SEARCH("Satisfactorio",AW119)))</formula>
    </cfRule>
  </conditionalFormatting>
  <conditionalFormatting sqref="AW120">
    <cfRule type="containsText" dxfId="103" priority="172" operator="containsText" text="Medio">
      <formula>NOT(ISERROR(SEARCH("Medio",AW120)))</formula>
    </cfRule>
    <cfRule type="containsText" dxfId="102" priority="173" operator="containsText" text="Satisfactorio">
      <formula>NOT(ISERROR(SEARCH("Satisfactorio",AW120)))</formula>
    </cfRule>
  </conditionalFormatting>
  <conditionalFormatting sqref="AW120">
    <cfRule type="containsText" dxfId="101" priority="171" operator="containsText" text="Satisfactorio">
      <formula>NOT(ISERROR(SEARCH("Satisfactorio",AW120)))</formula>
    </cfRule>
  </conditionalFormatting>
  <conditionalFormatting sqref="AW122">
    <cfRule type="containsText" dxfId="100" priority="169" operator="containsText" text="Medio">
      <formula>NOT(ISERROR(SEARCH("Medio",AW122)))</formula>
    </cfRule>
    <cfRule type="containsText" dxfId="99" priority="170" operator="containsText" text="Satisfactorio">
      <formula>NOT(ISERROR(SEARCH("Satisfactorio",AW122)))</formula>
    </cfRule>
  </conditionalFormatting>
  <conditionalFormatting sqref="AW122">
    <cfRule type="containsText" dxfId="98" priority="168" operator="containsText" text="Satisfactorio">
      <formula>NOT(ISERROR(SEARCH("Satisfactorio",AW122)))</formula>
    </cfRule>
  </conditionalFormatting>
  <conditionalFormatting sqref="AW124">
    <cfRule type="containsText" dxfId="97" priority="166" operator="containsText" text="Medio">
      <formula>NOT(ISERROR(SEARCH("Medio",AW124)))</formula>
    </cfRule>
    <cfRule type="containsText" dxfId="96" priority="167" operator="containsText" text="Satisfactorio">
      <formula>NOT(ISERROR(SEARCH("Satisfactorio",AW124)))</formula>
    </cfRule>
  </conditionalFormatting>
  <conditionalFormatting sqref="AW124">
    <cfRule type="containsText" dxfId="95" priority="165" operator="containsText" text="Satisfactorio">
      <formula>NOT(ISERROR(SEARCH("Satisfactorio",AW124)))</formula>
    </cfRule>
  </conditionalFormatting>
  <conditionalFormatting sqref="AN70">
    <cfRule type="containsText" dxfId="94" priority="160" operator="containsText" text="Bajo">
      <formula>NOT(ISERROR(SEARCH("Bajo",AN70)))</formula>
    </cfRule>
    <cfRule type="containsText" dxfId="93" priority="161" operator="containsText" text="Medio">
      <formula>NOT(ISERROR(SEARCH("Medio",AN70)))</formula>
    </cfRule>
  </conditionalFormatting>
  <conditionalFormatting sqref="AJ70:AM70">
    <cfRule type="containsText" dxfId="92" priority="163" operator="containsText" text="Medio">
      <formula>NOT(ISERROR(SEARCH("Medio",AJ70)))</formula>
    </cfRule>
    <cfRule type="containsText" dxfId="91" priority="164" operator="containsText" text="Satisfactorio">
      <formula>NOT(ISERROR(SEARCH("Satisfactorio",AJ70)))</formula>
    </cfRule>
  </conditionalFormatting>
  <conditionalFormatting sqref="AJ70:AN70">
    <cfRule type="containsText" dxfId="90" priority="162" operator="containsText" text="Satisfactorio">
      <formula>NOT(ISERROR(SEARCH("Satisfactorio",AJ70)))</formula>
    </cfRule>
  </conditionalFormatting>
  <conditionalFormatting sqref="BA71:BA75">
    <cfRule type="containsText" dxfId="89" priority="155" operator="containsText" text="Bajo">
      <formula>NOT(ISERROR(SEARCH("Bajo",BA71)))</formula>
    </cfRule>
    <cfRule type="containsText" dxfId="88" priority="156" operator="containsText" text="Medio">
      <formula>NOT(ISERROR(SEARCH("Medio",BA71)))</formula>
    </cfRule>
  </conditionalFormatting>
  <conditionalFormatting sqref="AZ71:AZ75">
    <cfRule type="containsText" dxfId="87" priority="158" operator="containsText" text="Medio">
      <formula>NOT(ISERROR(SEARCH("Medio",AZ71)))</formula>
    </cfRule>
    <cfRule type="containsText" dxfId="86" priority="159" operator="containsText" text="Satisfactorio">
      <formula>NOT(ISERROR(SEARCH("Satisfactorio",AZ71)))</formula>
    </cfRule>
  </conditionalFormatting>
  <conditionalFormatting sqref="AZ71:BA75">
    <cfRule type="containsText" dxfId="85" priority="157" operator="containsText" text="Satisfactorio">
      <formula>NOT(ISERROR(SEARCH("Satisfactorio",AZ71)))</formula>
    </cfRule>
  </conditionalFormatting>
  <conditionalFormatting sqref="AW75">
    <cfRule type="containsText" dxfId="84" priority="150" operator="containsText" text="Medio">
      <formula>NOT(ISERROR(SEARCH("Medio",AW75)))</formula>
    </cfRule>
    <cfRule type="containsText" dxfId="83" priority="151" operator="containsText" text="Satisfactorio">
      <formula>NOT(ISERROR(SEARCH("Satisfactorio",AW75)))</formula>
    </cfRule>
  </conditionalFormatting>
  <conditionalFormatting sqref="AW71:AY75">
    <cfRule type="containsText" dxfId="82" priority="152" operator="containsText" text="Satisfactorio">
      <formula>NOT(ISERROR(SEARCH("Satisfactorio",AW71)))</formula>
    </cfRule>
    <cfRule type="containsText" dxfId="81" priority="153" operator="containsText" text="Medio">
      <formula>NOT(ISERROR(SEARCH("Medio",AW71)))</formula>
    </cfRule>
    <cfRule type="containsText" dxfId="80" priority="154" operator="containsText" text="Satisfactorio">
      <formula>NOT(ISERROR(SEARCH("Satisfactorio",AW71)))</formula>
    </cfRule>
  </conditionalFormatting>
  <conditionalFormatting sqref="AW230:AY230 AW229:AX229 AZ229:BA229 AW228:BA228 BA230">
    <cfRule type="containsText" dxfId="79" priority="87" operator="containsText" text="Satisfactorio">
      <formula>NOT(ISERROR(SEARCH("Satisfactorio",AW228)))</formula>
    </cfRule>
  </conditionalFormatting>
  <conditionalFormatting sqref="AW230:AY230 AW229:AX229 AZ229 AW228:AZ228">
    <cfRule type="containsText" dxfId="78" priority="85" operator="containsText" text="Medio">
      <formula>NOT(ISERROR(SEARCH("Medio",AW228)))</formula>
    </cfRule>
    <cfRule type="containsText" dxfId="77" priority="86" operator="containsText" text="Satisfactorio">
      <formula>NOT(ISERROR(SEARCH("Satisfactorio",AW228)))</formula>
    </cfRule>
  </conditionalFormatting>
  <conditionalFormatting sqref="BD230:BG230 AW230:AY230 AW229:AX229 AZ229:BE229 AW228:BG228 BA230">
    <cfRule type="containsText" dxfId="76" priority="82" operator="containsText" text="Satisfactorio">
      <formula>NOT(ISERROR(SEARCH("Satisfactorio",AW228)))</formula>
    </cfRule>
  </conditionalFormatting>
  <conditionalFormatting sqref="AX230:AY230">
    <cfRule type="containsText" dxfId="75" priority="79" operator="containsText" text="Satisfactorio">
      <formula>NOT(ISERROR(SEARCH("Satisfactorio",AX230)))</formula>
    </cfRule>
    <cfRule type="containsText" dxfId="74" priority="80" operator="containsText" text="Medio">
      <formula>NOT(ISERROR(SEARCH("Medio",AX230)))</formula>
    </cfRule>
    <cfRule type="containsText" dxfId="73" priority="81" operator="containsText" text="Satisfactorio">
      <formula>NOT(ISERROR(SEARCH("Satisfactorio",AX230)))</formula>
    </cfRule>
  </conditionalFormatting>
  <conditionalFormatting sqref="AZ228:AZ229">
    <cfRule type="containsText" dxfId="72" priority="83" operator="containsText" text="Medio">
      <formula>NOT(ISERROR(SEARCH("Medio",AZ228)))</formula>
    </cfRule>
    <cfRule type="containsText" dxfId="71" priority="84" operator="containsText" text="Satisfactorio">
      <formula>NOT(ISERROR(SEARCH("Satisfactorio",AZ228)))</formula>
    </cfRule>
  </conditionalFormatting>
  <conditionalFormatting sqref="BA228:BA230">
    <cfRule type="containsText" dxfId="70" priority="88" operator="containsText" text="Bajo">
      <formula>NOT(ISERROR(SEARCH("Bajo",BA228)))</formula>
    </cfRule>
    <cfRule type="containsText" dxfId="69" priority="89" operator="containsText" text="Medio">
      <formula>NOT(ISERROR(SEARCH("Medio",BA228)))</formula>
    </cfRule>
  </conditionalFormatting>
  <conditionalFormatting sqref="BC230">
    <cfRule type="containsText" dxfId="68" priority="76" operator="containsText" text="Satisfactorio">
      <formula>NOT(ISERROR(SEARCH("Satisfactorio",BC230)))</formula>
    </cfRule>
    <cfRule type="containsText" dxfId="67" priority="77" operator="containsText" text="Medio">
      <formula>NOT(ISERROR(SEARCH("Medio",BC230)))</formula>
    </cfRule>
    <cfRule type="containsText" dxfId="66" priority="78" operator="containsText" text="Satisfactorio">
      <formula>NOT(ISERROR(SEARCH("Satisfactorio",BC230)))</formula>
    </cfRule>
  </conditionalFormatting>
  <conditionalFormatting sqref="AW228">
    <cfRule type="containsText" dxfId="65" priority="75" operator="containsText" text="Satisfactorio">
      <formula>NOT(ISERROR(SEARCH("Satisfactorio",AW228)))</formula>
    </cfRule>
  </conditionalFormatting>
  <conditionalFormatting sqref="AW228">
    <cfRule type="containsText" dxfId="64" priority="72" operator="containsText" text="Satisfactorio">
      <formula>NOT(ISERROR(SEARCH("Satisfactorio",AW228)))</formula>
    </cfRule>
    <cfRule type="containsText" dxfId="63" priority="73" operator="containsText" text="Medio">
      <formula>NOT(ISERROR(SEARCH("Medio",AW228)))</formula>
    </cfRule>
    <cfRule type="containsText" dxfId="62" priority="74" operator="containsText" text="Satisfactorio">
      <formula>NOT(ISERROR(SEARCH("Satisfactorio",AW228)))</formula>
    </cfRule>
  </conditionalFormatting>
  <conditionalFormatting sqref="AW228">
    <cfRule type="containsText" dxfId="61" priority="71" operator="containsText" text="Satisfactorio">
      <formula>NOT(ISERROR(SEARCH("Satisfactorio",AW228)))</formula>
    </cfRule>
  </conditionalFormatting>
  <conditionalFormatting sqref="AW228">
    <cfRule type="containsText" dxfId="60" priority="70" operator="containsText" text="Satisfactorio">
      <formula>NOT(ISERROR(SEARCH("Satisfactorio",AW228)))</formula>
    </cfRule>
  </conditionalFormatting>
  <conditionalFormatting sqref="AW231">
    <cfRule type="containsText" dxfId="59" priority="65" operator="containsText" text="Satisfactorio">
      <formula>NOT(ISERROR(SEARCH("Satisfactorio",AW231)))</formula>
    </cfRule>
  </conditionalFormatting>
  <conditionalFormatting sqref="BA231">
    <cfRule type="containsText" dxfId="58" priority="68" operator="containsText" text="Bajo">
      <formula>NOT(ISERROR(SEARCH("Bajo",BA231)))</formula>
    </cfRule>
    <cfRule type="containsText" dxfId="57" priority="69" operator="containsText" text="Medio">
      <formula>NOT(ISERROR(SEARCH("Medio",BA231)))</formula>
    </cfRule>
  </conditionalFormatting>
  <conditionalFormatting sqref="BA231">
    <cfRule type="containsText" dxfId="56" priority="64" operator="containsText" text="Satisfactorio">
      <formula>NOT(ISERROR(SEARCH("Satisfactorio",BA231)))</formula>
    </cfRule>
  </conditionalFormatting>
  <conditionalFormatting sqref="AW231:AY231">
    <cfRule type="containsText" dxfId="55" priority="52" operator="containsText" text="Satisfactorio">
      <formula>NOT(ISERROR(SEARCH("Satisfactorio",AW231)))</formula>
    </cfRule>
    <cfRule type="containsText" dxfId="54" priority="53" operator="containsText" text="Medio">
      <formula>NOT(ISERROR(SEARCH("Medio",AW231)))</formula>
    </cfRule>
    <cfRule type="containsText" dxfId="53" priority="54" operator="containsText" text="Satisfactorio">
      <formula>NOT(ISERROR(SEARCH("Satisfactorio",AW231)))</formula>
    </cfRule>
  </conditionalFormatting>
  <conditionalFormatting sqref="AW231:AY231">
    <cfRule type="containsText" dxfId="52" priority="58" operator="containsText" text="Medio">
      <formula>NOT(ISERROR(SEARCH("Medio",AW231)))</formula>
    </cfRule>
    <cfRule type="containsText" dxfId="51" priority="59" operator="containsText" text="Satisfactorio">
      <formula>NOT(ISERROR(SEARCH("Satisfactorio",AW231)))</formula>
    </cfRule>
  </conditionalFormatting>
  <conditionalFormatting sqref="BD231:BE231 AW231:AY231 BA231">
    <cfRule type="containsText" dxfId="50" priority="55" operator="containsText" text="Satisfactorio">
      <formula>NOT(ISERROR(SEARCH("Satisfactorio",AW231)))</formula>
    </cfRule>
  </conditionalFormatting>
  <conditionalFormatting sqref="BA231">
    <cfRule type="containsText" dxfId="49" priority="60" operator="containsText" text="Bajo">
      <formula>NOT(ISERROR(SEARCH("Bajo",BA231)))</formula>
    </cfRule>
    <cfRule type="containsText" dxfId="48" priority="61" operator="containsText" text="Medio">
      <formula>NOT(ISERROR(SEARCH("Medio",BA231)))</formula>
    </cfRule>
  </conditionalFormatting>
  <conditionalFormatting sqref="BC231">
    <cfRule type="containsText" dxfId="47" priority="49" operator="containsText" text="Satisfactorio">
      <formula>NOT(ISERROR(SEARCH("Satisfactorio",BC231)))</formula>
    </cfRule>
    <cfRule type="containsText" dxfId="46" priority="50" operator="containsText" text="Medio">
      <formula>NOT(ISERROR(SEARCH("Medio",BC231)))</formula>
    </cfRule>
    <cfRule type="containsText" dxfId="45" priority="51" operator="containsText" text="Satisfactorio">
      <formula>NOT(ISERROR(SEARCH("Satisfactorio",BC231)))</formula>
    </cfRule>
  </conditionalFormatting>
  <conditionalFormatting sqref="AW231">
    <cfRule type="containsText" dxfId="44" priority="48" operator="containsText" text="Satisfactorio">
      <formula>NOT(ISERROR(SEARCH("Satisfactorio",AW231)))</formula>
    </cfRule>
  </conditionalFormatting>
  <conditionalFormatting sqref="AW231">
    <cfRule type="containsText" dxfId="43" priority="47" operator="containsText" text="Satisfactorio">
      <formula>NOT(ISERROR(SEARCH("Satisfactorio",AW231)))</formula>
    </cfRule>
  </conditionalFormatting>
  <conditionalFormatting sqref="AZ37">
    <cfRule type="containsText" dxfId="42" priority="45" operator="containsText" text="Medio">
      <formula>NOT(ISERROR(SEARCH("Medio",AZ37)))</formula>
    </cfRule>
    <cfRule type="containsText" dxfId="41" priority="46" operator="containsText" text="Satisfactorio">
      <formula>NOT(ISERROR(SEARCH("Satisfactorio",AZ37)))</formula>
    </cfRule>
  </conditionalFormatting>
  <conditionalFormatting sqref="AZ37">
    <cfRule type="containsText" dxfId="40" priority="44" operator="containsText" text="Satisfactorio">
      <formula>NOT(ISERROR(SEARCH("Satisfactorio",AZ37)))</formula>
    </cfRule>
  </conditionalFormatting>
  <conditionalFormatting sqref="AZ230">
    <cfRule type="containsText" dxfId="39" priority="40" operator="containsText" text="Medio">
      <formula>NOT(ISERROR(SEARCH("Medio",AZ230)))</formula>
    </cfRule>
    <cfRule type="containsText" dxfId="38" priority="41" operator="containsText" text="Satisfactorio">
      <formula>NOT(ISERROR(SEARCH("Satisfactorio",AZ230)))</formula>
    </cfRule>
  </conditionalFormatting>
  <conditionalFormatting sqref="AZ230">
    <cfRule type="containsText" dxfId="37" priority="39" operator="containsText" text="Satisfactorio">
      <formula>NOT(ISERROR(SEARCH("Satisfactorio",AZ230)))</formula>
    </cfRule>
  </conditionalFormatting>
  <conditionalFormatting sqref="AZ230">
    <cfRule type="containsText" dxfId="36" priority="43" operator="containsText" text="Satisfactorio">
      <formula>NOT(ISERROR(SEARCH("Satisfactorio",AZ230)))</formula>
    </cfRule>
  </conditionalFormatting>
  <conditionalFormatting sqref="AZ230">
    <cfRule type="containsText" dxfId="35" priority="42" operator="containsText" text="Medio">
      <formula>NOT(ISERROR(SEARCH("Medio",AZ230)))</formula>
    </cfRule>
  </conditionalFormatting>
  <conditionalFormatting sqref="AZ231">
    <cfRule type="containsText" dxfId="34" priority="35" operator="containsText" text="Medio">
      <formula>NOT(ISERROR(SEARCH("Medio",AZ231)))</formula>
    </cfRule>
    <cfRule type="containsText" dxfId="33" priority="36" operator="containsText" text="Satisfactorio">
      <formula>NOT(ISERROR(SEARCH("Satisfactorio",AZ231)))</formula>
    </cfRule>
  </conditionalFormatting>
  <conditionalFormatting sqref="AZ231">
    <cfRule type="containsText" dxfId="32" priority="34" operator="containsText" text="Satisfactorio">
      <formula>NOT(ISERROR(SEARCH("Satisfactorio",AZ231)))</formula>
    </cfRule>
  </conditionalFormatting>
  <conditionalFormatting sqref="AZ231">
    <cfRule type="containsText" dxfId="31" priority="38" operator="containsText" text="Satisfactorio">
      <formula>NOT(ISERROR(SEARCH("Satisfactorio",AZ231)))</formula>
    </cfRule>
  </conditionalFormatting>
  <conditionalFormatting sqref="AZ231">
    <cfRule type="containsText" dxfId="30" priority="37" operator="containsText" text="Medio">
      <formula>NOT(ISERROR(SEARCH("Medio",AZ231)))</formula>
    </cfRule>
  </conditionalFormatting>
  <conditionalFormatting sqref="AZ120">
    <cfRule type="containsText" dxfId="29" priority="32" operator="containsText" text="Medio">
      <formula>NOT(ISERROR(SEARCH("Medio",AZ120)))</formula>
    </cfRule>
    <cfRule type="containsText" dxfId="28" priority="33" operator="containsText" text="Satisfactorio">
      <formula>NOT(ISERROR(SEARCH("Satisfactorio",AZ120)))</formula>
    </cfRule>
  </conditionalFormatting>
  <conditionalFormatting sqref="AZ120">
    <cfRule type="containsText" dxfId="27" priority="31" operator="containsText" text="Satisfactorio">
      <formula>NOT(ISERROR(SEARCH("Satisfactorio",AZ120)))</formula>
    </cfRule>
  </conditionalFormatting>
  <conditionalFormatting sqref="BJ211:BK211 BJ223:BK223 BJ228:BK228 BJ8:BJ9 BJ233:BK233 BJ229:BJ232">
    <cfRule type="containsText" dxfId="26" priority="28" operator="containsText" text="Satisfactorio">
      <formula>NOT(ISERROR(SEARCH("Satisfactorio",BJ8)))</formula>
    </cfRule>
    <cfRule type="containsText" dxfId="25" priority="29" operator="containsText" text="Medio">
      <formula>NOT(ISERROR(SEARCH("Medio",BJ8)))</formula>
    </cfRule>
    <cfRule type="containsText" dxfId="24" priority="30" operator="containsText" text="Satisfactorio">
      <formula>NOT(ISERROR(SEARCH("Satisfactorio",BJ8)))</formula>
    </cfRule>
  </conditionalFormatting>
  <conditionalFormatting sqref="BJ11:BK11 BJ122:BK149 BJ111:BK119 BJ110 BJ120:BJ121 BJ32:BK32 BJ34:BK47 BJ33 BJ49:BK50 BJ48 BJ18:BK18 BJ12:BJ17 BJ23:BK27 BJ19:BJ22 BJ52:BK55 BJ51 BJ57:BK57 BJ56 BJ61:BK61 BJ58:BJ60 BJ64:BK64 BJ62:BJ63 BJ89:BK89 BJ155:BK163 BJ150:BJ154 BJ28:BJ31 BJ65:BJ88 BJ101:BK109 BJ90:BJ100 BJ166:BK166 BJ164:BJ165 BJ169:BK169 BJ167:BJ168 BJ176:BK176 BJ170:BJ175 BJ178:BK178 BJ177 BJ184:BK184 BJ179:BJ183 BJ186:BK186 BJ185 BJ189:BK189 BJ187:BJ188 BJ192:BK192 BJ190:BJ191">
    <cfRule type="containsText" dxfId="23" priority="25" operator="containsText" text="Satisfactorio">
      <formula>NOT(ISERROR(SEARCH("Satisfactorio",BJ11)))</formula>
    </cfRule>
    <cfRule type="containsText" dxfId="22" priority="26" operator="containsText" text="Medio">
      <formula>NOT(ISERROR(SEARCH("Medio",BJ11)))</formula>
    </cfRule>
    <cfRule type="containsText" dxfId="21" priority="27" operator="containsText" text="Satisfactorio">
      <formula>NOT(ISERROR(SEARCH("Satisfactorio",BJ11)))</formula>
    </cfRule>
  </conditionalFormatting>
  <conditionalFormatting sqref="BK110">
    <cfRule type="containsText" dxfId="20" priority="22" operator="containsText" text="Satisfactorio">
      <formula>NOT(ISERROR(SEARCH("Satisfactorio",BK110)))</formula>
    </cfRule>
    <cfRule type="containsText" dxfId="19" priority="23" operator="containsText" text="Medio">
      <formula>NOT(ISERROR(SEARCH("Medio",BK110)))</formula>
    </cfRule>
    <cfRule type="containsText" dxfId="18" priority="24" operator="containsText" text="Satisfactorio">
      <formula>NOT(ISERROR(SEARCH("Satisfactorio",BK110)))</formula>
    </cfRule>
  </conditionalFormatting>
  <conditionalFormatting sqref="BK120">
    <cfRule type="containsText" dxfId="17" priority="19" operator="containsText" text="Satisfactorio">
      <formula>NOT(ISERROR(SEARCH("Satisfactorio",BK120)))</formula>
    </cfRule>
    <cfRule type="containsText" dxfId="16" priority="20" operator="containsText" text="Medio">
      <formula>NOT(ISERROR(SEARCH("Medio",BK120)))</formula>
    </cfRule>
    <cfRule type="containsText" dxfId="15" priority="21" operator="containsText" text="Satisfactorio">
      <formula>NOT(ISERROR(SEARCH("Satisfactorio",BK120)))</formula>
    </cfRule>
  </conditionalFormatting>
  <conditionalFormatting sqref="BK121">
    <cfRule type="containsText" dxfId="14" priority="16" operator="containsText" text="Satisfactorio">
      <formula>NOT(ISERROR(SEARCH("Satisfactorio",BK121)))</formula>
    </cfRule>
    <cfRule type="containsText" dxfId="13" priority="17" operator="containsText" text="Medio">
      <formula>NOT(ISERROR(SEARCH("Medio",BK121)))</formula>
    </cfRule>
    <cfRule type="containsText" dxfId="12" priority="18" operator="containsText" text="Satisfactorio">
      <formula>NOT(ISERROR(SEARCH("Satisfactorio",BK121)))</formula>
    </cfRule>
  </conditionalFormatting>
  <conditionalFormatting sqref="BK31">
    <cfRule type="containsText" dxfId="11" priority="13" operator="containsText" text="Satisfactorio">
      <formula>NOT(ISERROR(SEARCH("Satisfactorio",BK31)))</formula>
    </cfRule>
    <cfRule type="containsText" dxfId="10" priority="14" operator="containsText" text="Medio">
      <formula>NOT(ISERROR(SEARCH("Medio",BK31)))</formula>
    </cfRule>
    <cfRule type="containsText" dxfId="9" priority="15" operator="containsText" text="Satisfactorio">
      <formula>NOT(ISERROR(SEARCH("Satisfactorio",BK31)))</formula>
    </cfRule>
  </conditionalFormatting>
  <conditionalFormatting sqref="BK33">
    <cfRule type="containsText" dxfId="8" priority="10" operator="containsText" text="Satisfactorio">
      <formula>NOT(ISERROR(SEARCH("Satisfactorio",BK33)))</formula>
    </cfRule>
    <cfRule type="containsText" dxfId="7" priority="11" operator="containsText" text="Medio">
      <formula>NOT(ISERROR(SEARCH("Medio",BK33)))</formula>
    </cfRule>
    <cfRule type="containsText" dxfId="6" priority="12" operator="containsText" text="Satisfactorio">
      <formula>NOT(ISERROR(SEARCH("Satisfactorio",BK33)))</formula>
    </cfRule>
  </conditionalFormatting>
  <conditionalFormatting sqref="BK48">
    <cfRule type="containsText" dxfId="5" priority="7" operator="containsText" text="Satisfactorio">
      <formula>NOT(ISERROR(SEARCH("Satisfactorio",BK48)))</formula>
    </cfRule>
    <cfRule type="containsText" dxfId="4" priority="8" operator="containsText" text="Medio">
      <formula>NOT(ISERROR(SEARCH("Medio",BK48)))</formula>
    </cfRule>
    <cfRule type="containsText" dxfId="3" priority="9" operator="containsText" text="Satisfactorio">
      <formula>NOT(ISERROR(SEARCH("Satisfactorio",BK48)))</formula>
    </cfRule>
  </conditionalFormatting>
  <conditionalFormatting sqref="BK28">
    <cfRule type="containsText" dxfId="2" priority="1" operator="containsText" text="Satisfactorio">
      <formula>NOT(ISERROR(SEARCH("Satisfactorio",BK28)))</formula>
    </cfRule>
    <cfRule type="containsText" dxfId="1" priority="2" operator="containsText" text="Medio">
      <formula>NOT(ISERROR(SEARCH("Medio",BK28)))</formula>
    </cfRule>
    <cfRule type="containsText" dxfId="0" priority="3" operator="containsText" text="Satisfactorio">
      <formula>NOT(ISERROR(SEARCH("Satisfactorio",BK28)))</formula>
    </cfRule>
  </conditionalFormatting>
  <dataValidations disablePrompts="1" count="1">
    <dataValidation type="list" allowBlank="1" showInputMessage="1" showErrorMessage="1" sqref="D101:D124" xr:uid="{00000000-0002-0000-0000-000000000000}">
      <formula1>INDIRECT($B101)</formula1>
    </dataValidation>
  </dataValidations>
  <hyperlinks>
    <hyperlink ref="AY8" r:id="rId1" display="https://www.dane.gov.co/index.php/servicios-al-ciudadano/servicios-informacion/serie-notas-estadisticas" xr:uid="{00000000-0004-0000-0000-000000000000}"/>
    <hyperlink ref="AY223" r:id="rId2" xr:uid="{00000000-0004-0000-0000-000001000000}"/>
    <hyperlink ref="AY231" r:id="rId3" xr:uid="{00000000-0004-0000-0000-000002000000}"/>
    <hyperlink ref="AY230" r:id="rId4" xr:uid="{00000000-0004-0000-0000-000003000000}"/>
    <hyperlink ref="AY229" r:id="rId5" xr:uid="{00000000-0004-0000-0000-000004000000}"/>
    <hyperlink ref="AY228" r:id="rId6" xr:uid="{00000000-0004-0000-0000-000005000000}"/>
  </hyperlinks>
  <pageMargins left="0.7" right="0.7" top="0.75" bottom="0.75" header="0.3" footer="0.3"/>
  <pageSetup paperSize="9" scale="18" orientation="portrait" horizontalDpi="300" verticalDpi="300" r:id="rId7"/>
  <drawing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AI31"/>
  <sheetViews>
    <sheetView showGridLines="0" workbookViewId="0">
      <selection activeCell="A8" sqref="A8"/>
    </sheetView>
  </sheetViews>
  <sheetFormatPr baseColWidth="10" defaultColWidth="11" defaultRowHeight="15.75" x14ac:dyDescent="0.25"/>
  <cols>
    <col min="1" max="1" width="41.625" customWidth="1"/>
    <col min="2" max="2" width="13.625" customWidth="1"/>
    <col min="3" max="3" width="4.125" customWidth="1"/>
    <col min="4" max="4" width="47.5" bestFit="1" customWidth="1"/>
    <col min="5" max="5" width="16.625" customWidth="1"/>
    <col min="18" max="18" width="36.5" bestFit="1" customWidth="1"/>
    <col min="21" max="21" width="56.625" bestFit="1" customWidth="1"/>
    <col min="22" max="22" width="17.375" bestFit="1" customWidth="1"/>
    <col min="24" max="24" width="30.875" customWidth="1"/>
    <col min="26" max="26" width="31.125" customWidth="1"/>
    <col min="28" max="29" width="24.125" customWidth="1"/>
    <col min="30" max="30" width="27.125" customWidth="1"/>
    <col min="31" max="35" width="24.125" customWidth="1"/>
  </cols>
  <sheetData>
    <row r="1" spans="1:35" x14ac:dyDescent="0.25">
      <c r="A1" s="14" t="s">
        <v>1641</v>
      </c>
      <c r="D1" s="14" t="s">
        <v>1642</v>
      </c>
      <c r="E1" t="s">
        <v>118</v>
      </c>
      <c r="F1" t="s">
        <v>120</v>
      </c>
      <c r="G1" t="s">
        <v>981</v>
      </c>
      <c r="H1" t="s">
        <v>129</v>
      </c>
      <c r="I1" t="s">
        <v>1269</v>
      </c>
      <c r="J1" t="s">
        <v>320</v>
      </c>
      <c r="K1" t="s">
        <v>1643</v>
      </c>
      <c r="L1" t="s">
        <v>1644</v>
      </c>
      <c r="M1" t="s">
        <v>630</v>
      </c>
      <c r="N1" t="s">
        <v>1545</v>
      </c>
      <c r="O1" t="s">
        <v>167</v>
      </c>
      <c r="P1" t="s">
        <v>1625</v>
      </c>
      <c r="Q1" t="s">
        <v>1645</v>
      </c>
      <c r="R1" s="1" t="s">
        <v>614</v>
      </c>
      <c r="U1" t="s">
        <v>118</v>
      </c>
      <c r="V1" t="s">
        <v>1646</v>
      </c>
      <c r="X1" s="14" t="s">
        <v>1647</v>
      </c>
      <c r="Y1" s="14" t="s">
        <v>1648</v>
      </c>
      <c r="Z1" s="14" t="s">
        <v>1642</v>
      </c>
      <c r="AA1" s="14" t="s">
        <v>1647</v>
      </c>
      <c r="AB1" s="14" t="s">
        <v>11</v>
      </c>
      <c r="AC1" s="14" t="s">
        <v>14</v>
      </c>
      <c r="AD1" s="14" t="s">
        <v>1649</v>
      </c>
      <c r="AE1" s="14" t="s">
        <v>21</v>
      </c>
      <c r="AF1" s="14" t="s">
        <v>34</v>
      </c>
      <c r="AG1" s="14" t="s">
        <v>1650</v>
      </c>
      <c r="AH1" s="14" t="s">
        <v>1651</v>
      </c>
      <c r="AI1" s="14" t="s">
        <v>1652</v>
      </c>
    </row>
    <row r="2" spans="1:35" s="20" customFormat="1" ht="19.5" customHeight="1" x14ac:dyDescent="0.25">
      <c r="A2" s="19" t="s">
        <v>1134</v>
      </c>
      <c r="B2" s="20" t="s">
        <v>1653</v>
      </c>
      <c r="D2" s="20" t="s">
        <v>1644</v>
      </c>
      <c r="E2" s="20" t="s">
        <v>1646</v>
      </c>
      <c r="F2" s="20" t="s">
        <v>1654</v>
      </c>
      <c r="G2" s="20" t="s">
        <v>1655</v>
      </c>
      <c r="H2" s="20" t="s">
        <v>1656</v>
      </c>
      <c r="I2" s="20" t="s">
        <v>1657</v>
      </c>
      <c r="J2" s="20" t="s">
        <v>1658</v>
      </c>
      <c r="K2" s="20" t="s">
        <v>1659</v>
      </c>
      <c r="L2" s="20" t="s">
        <v>1660</v>
      </c>
      <c r="M2" s="20" t="s">
        <v>1661</v>
      </c>
      <c r="N2" s="20" t="s">
        <v>1662</v>
      </c>
      <c r="O2" s="20" t="s">
        <v>1663</v>
      </c>
      <c r="P2" s="20" t="s">
        <v>1664</v>
      </c>
      <c r="Q2" s="20" t="s">
        <v>1665</v>
      </c>
      <c r="R2" s="21" t="s">
        <v>1666</v>
      </c>
      <c r="U2" s="20" t="s">
        <v>120</v>
      </c>
      <c r="V2" s="20" t="s">
        <v>1654</v>
      </c>
      <c r="X2" s="20" t="s">
        <v>1667</v>
      </c>
      <c r="Y2" s="20" t="s">
        <v>1668</v>
      </c>
      <c r="Z2" s="20" t="s">
        <v>1644</v>
      </c>
      <c r="AA2" s="20" t="s">
        <v>1667</v>
      </c>
      <c r="AB2" s="20" t="s">
        <v>197</v>
      </c>
      <c r="AC2" s="22" t="s">
        <v>1669</v>
      </c>
      <c r="AD2" s="20" t="s">
        <v>94</v>
      </c>
      <c r="AE2" s="22" t="s">
        <v>297</v>
      </c>
      <c r="AF2" s="23" t="s">
        <v>97</v>
      </c>
      <c r="AG2" s="23" t="s">
        <v>97</v>
      </c>
      <c r="AH2" s="23" t="s">
        <v>97</v>
      </c>
      <c r="AI2" s="23" t="s">
        <v>97</v>
      </c>
    </row>
    <row r="3" spans="1:35" s="20" customFormat="1" ht="24.75" customHeight="1" x14ac:dyDescent="0.25">
      <c r="A3" s="19" t="s">
        <v>1367</v>
      </c>
      <c r="B3" s="20" t="s">
        <v>1670</v>
      </c>
      <c r="D3" s="20" t="s">
        <v>1671</v>
      </c>
      <c r="E3" s="26" t="s">
        <v>1135</v>
      </c>
      <c r="F3" s="26" t="s">
        <v>741</v>
      </c>
      <c r="G3" s="26" t="s">
        <v>1045</v>
      </c>
      <c r="H3" s="26" t="s">
        <v>130</v>
      </c>
      <c r="I3" s="26" t="s">
        <v>1270</v>
      </c>
      <c r="J3" s="26" t="s">
        <v>321</v>
      </c>
      <c r="K3" s="26" t="s">
        <v>1672</v>
      </c>
      <c r="L3" s="26" t="s">
        <v>86</v>
      </c>
      <c r="M3" s="26" t="s">
        <v>1673</v>
      </c>
      <c r="N3" s="26" t="s">
        <v>1546</v>
      </c>
      <c r="O3" s="26" t="s">
        <v>1572</v>
      </c>
      <c r="P3" s="26" t="s">
        <v>1626</v>
      </c>
      <c r="Q3" s="26" t="s">
        <v>1674</v>
      </c>
      <c r="R3" s="26" t="s">
        <v>622</v>
      </c>
      <c r="U3" s="20" t="s">
        <v>981</v>
      </c>
      <c r="V3" s="20" t="s">
        <v>1655</v>
      </c>
      <c r="X3" s="20" t="s">
        <v>258</v>
      </c>
      <c r="Y3" s="20" t="s">
        <v>1675</v>
      </c>
      <c r="Z3" s="20" t="s">
        <v>1671</v>
      </c>
      <c r="AA3" s="20" t="s">
        <v>1676</v>
      </c>
      <c r="AB3" s="20" t="s">
        <v>88</v>
      </c>
      <c r="AC3" s="22" t="s">
        <v>134</v>
      </c>
      <c r="AD3" s="20" t="s">
        <v>295</v>
      </c>
      <c r="AE3" s="22" t="s">
        <v>137</v>
      </c>
      <c r="AF3" s="23" t="s">
        <v>138</v>
      </c>
      <c r="AG3" s="20" t="s">
        <v>620</v>
      </c>
      <c r="AH3" s="24" t="s">
        <v>600</v>
      </c>
      <c r="AI3" s="18" t="s">
        <v>1677</v>
      </c>
    </row>
    <row r="4" spans="1:35" x14ac:dyDescent="0.25">
      <c r="A4" s="15" t="s">
        <v>980</v>
      </c>
      <c r="B4" t="s">
        <v>1678</v>
      </c>
      <c r="D4" t="s">
        <v>1679</v>
      </c>
      <c r="E4" s="3" t="s">
        <v>1223</v>
      </c>
      <c r="F4" s="3" t="s">
        <v>836</v>
      </c>
      <c r="G4" s="3" t="s">
        <v>1064</v>
      </c>
      <c r="H4" s="3" t="s">
        <v>235</v>
      </c>
      <c r="I4" s="3" t="s">
        <v>1287</v>
      </c>
      <c r="K4" s="3" t="s">
        <v>1334</v>
      </c>
      <c r="L4" s="3" t="s">
        <v>1368</v>
      </c>
      <c r="M4" s="3" t="s">
        <v>631</v>
      </c>
      <c r="N4" s="3" t="s">
        <v>1554</v>
      </c>
      <c r="O4" s="3" t="s">
        <v>1580</v>
      </c>
      <c r="P4" s="3" t="s">
        <v>1634</v>
      </c>
      <c r="Q4" s="3" t="s">
        <v>1680</v>
      </c>
      <c r="R4" s="3" t="s">
        <v>615</v>
      </c>
      <c r="U4" t="s">
        <v>129</v>
      </c>
      <c r="V4" t="s">
        <v>1656</v>
      </c>
      <c r="X4" t="s">
        <v>1681</v>
      </c>
      <c r="Y4" t="s">
        <v>1682</v>
      </c>
      <c r="Z4" t="s">
        <v>1679</v>
      </c>
      <c r="AA4" t="s">
        <v>1681</v>
      </c>
      <c r="AB4" t="s">
        <v>208</v>
      </c>
      <c r="AC4" s="4" t="s">
        <v>172</v>
      </c>
      <c r="AD4" t="s">
        <v>812</v>
      </c>
      <c r="AE4" s="4" t="s">
        <v>95</v>
      </c>
      <c r="AF4" t="s">
        <v>1275</v>
      </c>
      <c r="AG4" t="s">
        <v>1683</v>
      </c>
      <c r="AH4" s="16" t="s">
        <v>1684</v>
      </c>
      <c r="AI4" s="18" t="s">
        <v>1685</v>
      </c>
    </row>
    <row r="5" spans="1:35" x14ac:dyDescent="0.25">
      <c r="A5" s="15" t="s">
        <v>1686</v>
      </c>
      <c r="B5" t="s">
        <v>1687</v>
      </c>
      <c r="D5" t="s">
        <v>1688</v>
      </c>
      <c r="E5" s="3" t="s">
        <v>1188</v>
      </c>
      <c r="F5" s="3" t="s">
        <v>765</v>
      </c>
      <c r="G5" s="3" t="s">
        <v>996</v>
      </c>
      <c r="H5" s="3" t="s">
        <v>1689</v>
      </c>
      <c r="L5" s="3" t="s">
        <v>1391</v>
      </c>
      <c r="N5" s="3" t="s">
        <v>1555</v>
      </c>
      <c r="O5" s="3" t="s">
        <v>1581</v>
      </c>
      <c r="Q5" s="3" t="s">
        <v>1690</v>
      </c>
      <c r="U5" t="s">
        <v>1269</v>
      </c>
      <c r="V5" t="s">
        <v>1657</v>
      </c>
      <c r="X5" t="s">
        <v>1691</v>
      </c>
      <c r="Y5" t="s">
        <v>1692</v>
      </c>
      <c r="Z5" t="s">
        <v>1688</v>
      </c>
      <c r="AA5" t="s">
        <v>1691</v>
      </c>
      <c r="AB5" t="s">
        <v>132</v>
      </c>
      <c r="AC5" s="4" t="s">
        <v>90</v>
      </c>
      <c r="AD5" t="s">
        <v>1096</v>
      </c>
      <c r="AE5" s="4" t="s">
        <v>407</v>
      </c>
      <c r="AF5" t="s">
        <v>1693</v>
      </c>
      <c r="AG5" t="s">
        <v>1694</v>
      </c>
      <c r="AH5" s="16" t="s">
        <v>1695</v>
      </c>
      <c r="AI5" s="17" t="s">
        <v>1696</v>
      </c>
    </row>
    <row r="6" spans="1:35" x14ac:dyDescent="0.25">
      <c r="A6" s="15" t="s">
        <v>740</v>
      </c>
      <c r="B6" t="s">
        <v>1697</v>
      </c>
      <c r="D6" t="s">
        <v>1698</v>
      </c>
      <c r="E6" s="3" t="s">
        <v>1699</v>
      </c>
      <c r="F6" s="3" t="s">
        <v>776</v>
      </c>
      <c r="G6" s="3" t="s">
        <v>1004</v>
      </c>
      <c r="H6" s="3" t="s">
        <v>572</v>
      </c>
      <c r="L6" s="3" t="s">
        <v>1452</v>
      </c>
      <c r="N6" s="3" t="s">
        <v>1556</v>
      </c>
      <c r="O6" s="3" t="s">
        <v>1582</v>
      </c>
      <c r="Q6" s="3" t="s">
        <v>776</v>
      </c>
      <c r="U6" t="s">
        <v>320</v>
      </c>
      <c r="V6" t="s">
        <v>1658</v>
      </c>
      <c r="X6" t="s">
        <v>1700</v>
      </c>
      <c r="Y6" t="s">
        <v>1682</v>
      </c>
      <c r="Z6" t="s">
        <v>1679</v>
      </c>
      <c r="AA6" t="s">
        <v>1700</v>
      </c>
      <c r="AB6" t="s">
        <v>743</v>
      </c>
      <c r="AC6" s="4" t="s">
        <v>1701</v>
      </c>
      <c r="AD6" t="s">
        <v>1702</v>
      </c>
      <c r="AE6" s="4" t="s">
        <v>113</v>
      </c>
      <c r="AF6" t="s">
        <v>577</v>
      </c>
      <c r="AG6" t="s">
        <v>1703</v>
      </c>
      <c r="AH6" s="16" t="s">
        <v>1704</v>
      </c>
      <c r="AI6" s="17" t="s">
        <v>1705</v>
      </c>
    </row>
    <row r="7" spans="1:35" x14ac:dyDescent="0.25">
      <c r="A7" s="15" t="s">
        <v>1544</v>
      </c>
      <c r="B7" t="s">
        <v>1706</v>
      </c>
      <c r="D7" t="s">
        <v>1643</v>
      </c>
      <c r="E7" s="3" t="s">
        <v>1158</v>
      </c>
      <c r="F7" s="3" t="s">
        <v>1707</v>
      </c>
      <c r="G7" s="3" t="s">
        <v>1708</v>
      </c>
      <c r="H7" s="3" t="s">
        <v>1709</v>
      </c>
      <c r="L7" s="3" t="s">
        <v>1472</v>
      </c>
      <c r="N7" s="3" t="s">
        <v>1561</v>
      </c>
      <c r="O7" s="3" t="s">
        <v>168</v>
      </c>
      <c r="U7" t="s">
        <v>1309</v>
      </c>
      <c r="V7" t="s">
        <v>1659</v>
      </c>
      <c r="X7" t="s">
        <v>1700</v>
      </c>
      <c r="Y7" t="s">
        <v>1710</v>
      </c>
      <c r="Z7" t="s">
        <v>1698</v>
      </c>
      <c r="AA7" t="s">
        <v>1700</v>
      </c>
      <c r="AB7" t="s">
        <v>1345</v>
      </c>
      <c r="AC7" s="4" t="s">
        <v>1711</v>
      </c>
      <c r="AD7" t="s">
        <v>312</v>
      </c>
      <c r="AF7" t="s">
        <v>96</v>
      </c>
      <c r="AG7" t="s">
        <v>646</v>
      </c>
      <c r="AH7" s="16" t="s">
        <v>672</v>
      </c>
      <c r="AI7" s="17" t="s">
        <v>1712</v>
      </c>
    </row>
    <row r="8" spans="1:35" x14ac:dyDescent="0.25">
      <c r="A8" s="503" t="s">
        <v>1268</v>
      </c>
      <c r="B8" t="s">
        <v>1713</v>
      </c>
      <c r="D8" t="s">
        <v>1714</v>
      </c>
      <c r="E8" s="3" t="s">
        <v>1178</v>
      </c>
      <c r="F8" s="3" t="s">
        <v>788</v>
      </c>
      <c r="G8" s="3" t="s">
        <v>1014</v>
      </c>
      <c r="L8" s="3" t="s">
        <v>1497</v>
      </c>
      <c r="N8" s="3" t="s">
        <v>1715</v>
      </c>
      <c r="O8" s="3" t="s">
        <v>1583</v>
      </c>
      <c r="U8" t="s">
        <v>85</v>
      </c>
      <c r="V8" t="s">
        <v>1660</v>
      </c>
      <c r="X8" t="s">
        <v>1716</v>
      </c>
      <c r="Y8" t="s">
        <v>1717</v>
      </c>
      <c r="Z8" t="s">
        <v>1643</v>
      </c>
      <c r="AA8" t="s">
        <v>1716</v>
      </c>
      <c r="AD8" t="s">
        <v>1718</v>
      </c>
      <c r="AF8" t="s">
        <v>313</v>
      </c>
      <c r="AG8" t="s">
        <v>1719</v>
      </c>
      <c r="AH8" s="16" t="s">
        <v>1720</v>
      </c>
      <c r="AI8" s="17" t="s">
        <v>1721</v>
      </c>
    </row>
    <row r="9" spans="1:35" x14ac:dyDescent="0.25">
      <c r="A9" s="503" t="s">
        <v>1596</v>
      </c>
      <c r="B9" t="s">
        <v>1722</v>
      </c>
      <c r="D9" t="s">
        <v>1723</v>
      </c>
      <c r="E9" s="3" t="s">
        <v>119</v>
      </c>
      <c r="F9" s="3" t="s">
        <v>807</v>
      </c>
      <c r="G9" s="3" t="s">
        <v>1724</v>
      </c>
      <c r="L9" s="3" t="s">
        <v>1437</v>
      </c>
      <c r="N9" s="3" t="s">
        <v>1559</v>
      </c>
      <c r="O9" s="3" t="s">
        <v>1584</v>
      </c>
      <c r="U9" t="s">
        <v>630</v>
      </c>
      <c r="V9" t="s">
        <v>1661</v>
      </c>
      <c r="X9" t="s">
        <v>1725</v>
      </c>
      <c r="Y9" t="s">
        <v>1726</v>
      </c>
      <c r="Z9" t="s">
        <v>1714</v>
      </c>
      <c r="AA9" t="s">
        <v>1725</v>
      </c>
      <c r="AD9" t="s">
        <v>212</v>
      </c>
      <c r="AF9" t="s">
        <v>561</v>
      </c>
      <c r="AG9" t="s">
        <v>1727</v>
      </c>
      <c r="AH9" s="16" t="s">
        <v>1728</v>
      </c>
      <c r="AI9" s="18" t="s">
        <v>1729</v>
      </c>
    </row>
    <row r="10" spans="1:35" x14ac:dyDescent="0.25">
      <c r="A10" s="15" t="s">
        <v>1730</v>
      </c>
      <c r="B10" t="s">
        <v>1731</v>
      </c>
      <c r="D10" t="s">
        <v>1732</v>
      </c>
      <c r="E10" s="3" t="s">
        <v>1733</v>
      </c>
      <c r="F10" s="3" t="s">
        <v>121</v>
      </c>
      <c r="G10" s="3" t="s">
        <v>982</v>
      </c>
      <c r="L10" s="3" t="s">
        <v>1734</v>
      </c>
      <c r="N10" s="3" t="s">
        <v>1557</v>
      </c>
      <c r="O10" s="3" t="s">
        <v>1585</v>
      </c>
      <c r="R10" t="str">
        <f>+LOWER(R3)</f>
        <v>servicios tecnológicos</v>
      </c>
      <c r="U10" t="s">
        <v>1545</v>
      </c>
      <c r="V10" t="s">
        <v>1662</v>
      </c>
      <c r="X10" t="s">
        <v>1735</v>
      </c>
      <c r="Y10" t="s">
        <v>1736</v>
      </c>
      <c r="Z10" t="s">
        <v>1723</v>
      </c>
      <c r="AA10" t="s">
        <v>1735</v>
      </c>
      <c r="AD10" t="s">
        <v>1737</v>
      </c>
      <c r="AF10" t="s">
        <v>671</v>
      </c>
      <c r="AG10" t="s">
        <v>658</v>
      </c>
      <c r="AH10" s="16" t="s">
        <v>1302</v>
      </c>
    </row>
    <row r="11" spans="1:35" x14ac:dyDescent="0.25">
      <c r="A11" s="15" t="s">
        <v>641</v>
      </c>
      <c r="B11" t="s">
        <v>1738</v>
      </c>
      <c r="D11" t="s">
        <v>1739</v>
      </c>
      <c r="G11" s="3" t="s">
        <v>1081</v>
      </c>
      <c r="L11" s="3" t="s">
        <v>1740</v>
      </c>
      <c r="N11" s="3" t="s">
        <v>1558</v>
      </c>
      <c r="O11" s="3" t="s">
        <v>1586</v>
      </c>
      <c r="U11" t="s">
        <v>167</v>
      </c>
      <c r="V11" t="s">
        <v>1663</v>
      </c>
      <c r="X11" t="s">
        <v>1741</v>
      </c>
      <c r="Y11" t="s">
        <v>1742</v>
      </c>
      <c r="Z11" t="s">
        <v>1732</v>
      </c>
      <c r="AA11" t="s">
        <v>614</v>
      </c>
      <c r="AD11" t="s">
        <v>1743</v>
      </c>
      <c r="AF11" t="s">
        <v>610</v>
      </c>
      <c r="AG11" t="s">
        <v>314</v>
      </c>
      <c r="AH11" s="16" t="s">
        <v>1744</v>
      </c>
    </row>
    <row r="12" spans="1:35" x14ac:dyDescent="0.25">
      <c r="A12" s="15" t="s">
        <v>605</v>
      </c>
      <c r="B12" t="s">
        <v>1745</v>
      </c>
      <c r="D12" t="s">
        <v>1746</v>
      </c>
      <c r="G12" s="3" t="s">
        <v>1747</v>
      </c>
      <c r="L12" s="3" t="s">
        <v>1748</v>
      </c>
      <c r="N12" s="3" t="s">
        <v>1560</v>
      </c>
      <c r="O12" s="3" t="s">
        <v>1587</v>
      </c>
      <c r="U12" t="s">
        <v>1625</v>
      </c>
      <c r="V12" t="s">
        <v>1664</v>
      </c>
      <c r="X12" t="s">
        <v>1749</v>
      </c>
      <c r="Y12" t="s">
        <v>1682</v>
      </c>
      <c r="Z12" t="s">
        <v>1679</v>
      </c>
      <c r="AA12" t="s">
        <v>1749</v>
      </c>
      <c r="AD12" t="s">
        <v>916</v>
      </c>
      <c r="AF12" t="s">
        <v>415</v>
      </c>
      <c r="AG12" t="s">
        <v>326</v>
      </c>
      <c r="AH12" s="16" t="s">
        <v>1750</v>
      </c>
    </row>
    <row r="13" spans="1:35" x14ac:dyDescent="0.25">
      <c r="A13" s="15" t="s">
        <v>666</v>
      </c>
      <c r="B13" t="s">
        <v>1751</v>
      </c>
      <c r="D13" t="s">
        <v>1752</v>
      </c>
      <c r="G13" s="3" t="s">
        <v>1753</v>
      </c>
      <c r="L13" s="3" t="s">
        <v>1386</v>
      </c>
      <c r="N13" s="3" t="s">
        <v>1562</v>
      </c>
      <c r="O13" s="3" t="s">
        <v>188</v>
      </c>
      <c r="U13" t="s">
        <v>259</v>
      </c>
      <c r="V13" t="s">
        <v>1665</v>
      </c>
      <c r="X13" t="s">
        <v>1754</v>
      </c>
      <c r="Y13" t="s">
        <v>1682</v>
      </c>
      <c r="Z13" t="s">
        <v>1679</v>
      </c>
      <c r="AA13" t="s">
        <v>1754</v>
      </c>
      <c r="AF13" t="s">
        <v>339</v>
      </c>
      <c r="AG13" t="s">
        <v>1755</v>
      </c>
      <c r="AH13" s="16" t="s">
        <v>327</v>
      </c>
    </row>
    <row r="14" spans="1:35" x14ac:dyDescent="0.25">
      <c r="A14" s="15" t="s">
        <v>688</v>
      </c>
      <c r="B14" t="s">
        <v>1756</v>
      </c>
      <c r="D14" t="s">
        <v>1757</v>
      </c>
      <c r="G14" s="3" t="s">
        <v>1758</v>
      </c>
      <c r="L14" s="3" t="s">
        <v>1462</v>
      </c>
      <c r="N14" s="3" t="s">
        <v>1563</v>
      </c>
      <c r="O14" s="3" t="s">
        <v>1588</v>
      </c>
      <c r="U14" s="2" t="s">
        <v>614</v>
      </c>
      <c r="V14" s="2" t="s">
        <v>1666</v>
      </c>
      <c r="X14" t="s">
        <v>1759</v>
      </c>
      <c r="Y14" t="s">
        <v>1682</v>
      </c>
      <c r="Z14" t="s">
        <v>1679</v>
      </c>
      <c r="AA14" t="s">
        <v>1759</v>
      </c>
      <c r="AF14" t="s">
        <v>1760</v>
      </c>
      <c r="AG14" t="s">
        <v>359</v>
      </c>
      <c r="AH14" s="16" t="s">
        <v>1761</v>
      </c>
    </row>
    <row r="15" spans="1:35" x14ac:dyDescent="0.25">
      <c r="A15" s="503" t="s">
        <v>1762</v>
      </c>
      <c r="B15" t="s">
        <v>1706</v>
      </c>
      <c r="D15" t="s">
        <v>1763</v>
      </c>
      <c r="G15" s="3" t="s">
        <v>1036</v>
      </c>
      <c r="L15" s="3" t="s">
        <v>1413</v>
      </c>
      <c r="N15" s="3" t="s">
        <v>1564</v>
      </c>
      <c r="X15" t="s">
        <v>1764</v>
      </c>
      <c r="Y15" t="s">
        <v>1765</v>
      </c>
      <c r="Z15" t="s">
        <v>1739</v>
      </c>
      <c r="AA15" t="s">
        <v>1764</v>
      </c>
      <c r="AF15" t="s">
        <v>1339</v>
      </c>
      <c r="AH15" s="16" t="s">
        <v>1766</v>
      </c>
    </row>
    <row r="16" spans="1:35" x14ac:dyDescent="0.25">
      <c r="A16" s="15" t="s">
        <v>509</v>
      </c>
      <c r="B16" t="s">
        <v>1767</v>
      </c>
      <c r="D16" t="s">
        <v>1768</v>
      </c>
      <c r="L16" s="3" t="s">
        <v>1530</v>
      </c>
      <c r="N16" s="3" t="s">
        <v>1565</v>
      </c>
      <c r="X16" t="s">
        <v>1769</v>
      </c>
      <c r="Y16" t="s">
        <v>1682</v>
      </c>
      <c r="Z16" t="s">
        <v>1679</v>
      </c>
      <c r="AA16" t="s">
        <v>1769</v>
      </c>
      <c r="AF16" t="s">
        <v>514</v>
      </c>
      <c r="AH16" s="16" t="s">
        <v>535</v>
      </c>
    </row>
    <row r="17" spans="1:34" x14ac:dyDescent="0.25">
      <c r="A17" s="15" t="s">
        <v>319</v>
      </c>
      <c r="B17" t="s">
        <v>1770</v>
      </c>
      <c r="L17" s="3" t="s">
        <v>1771</v>
      </c>
      <c r="N17" s="3" t="s">
        <v>1567</v>
      </c>
      <c r="X17" t="s">
        <v>1772</v>
      </c>
      <c r="Y17" t="s">
        <v>1682</v>
      </c>
      <c r="Z17" t="s">
        <v>1679</v>
      </c>
      <c r="AA17" t="s">
        <v>1772</v>
      </c>
      <c r="AF17" t="s">
        <v>298</v>
      </c>
      <c r="AH17" s="16" t="s">
        <v>515</v>
      </c>
    </row>
    <row r="18" spans="1:34" x14ac:dyDescent="0.25">
      <c r="A18" s="15" t="s">
        <v>290</v>
      </c>
      <c r="B18" t="s">
        <v>1773</v>
      </c>
      <c r="L18" s="3" t="s">
        <v>1520</v>
      </c>
      <c r="N18" s="3" t="s">
        <v>1568</v>
      </c>
      <c r="X18" t="s">
        <v>1772</v>
      </c>
      <c r="Y18" t="s">
        <v>1668</v>
      </c>
      <c r="Z18" t="s">
        <v>1644</v>
      </c>
      <c r="AA18" t="s">
        <v>1772</v>
      </c>
      <c r="AH18" s="16" t="s">
        <v>1774</v>
      </c>
    </row>
    <row r="19" spans="1:34" x14ac:dyDescent="0.25">
      <c r="A19" s="15" t="s">
        <v>307</v>
      </c>
      <c r="B19" t="s">
        <v>1775</v>
      </c>
      <c r="N19" s="3" t="s">
        <v>1569</v>
      </c>
      <c r="X19" t="s">
        <v>1772</v>
      </c>
      <c r="Y19" t="s">
        <v>1776</v>
      </c>
      <c r="Z19" t="s">
        <v>1746</v>
      </c>
      <c r="AA19" t="s">
        <v>1772</v>
      </c>
      <c r="AH19" s="16" t="s">
        <v>1777</v>
      </c>
    </row>
    <row r="20" spans="1:34" x14ac:dyDescent="0.25">
      <c r="A20" s="15" t="s">
        <v>537</v>
      </c>
      <c r="N20" s="3" t="s">
        <v>1570</v>
      </c>
      <c r="X20" t="s">
        <v>1730</v>
      </c>
      <c r="Y20" t="s">
        <v>1682</v>
      </c>
      <c r="Z20" t="s">
        <v>1679</v>
      </c>
      <c r="AA20" t="s">
        <v>1730</v>
      </c>
      <c r="AH20" t="s">
        <v>1778</v>
      </c>
    </row>
    <row r="21" spans="1:34" x14ac:dyDescent="0.25">
      <c r="A21" s="15" t="s">
        <v>258</v>
      </c>
      <c r="N21" s="3" t="s">
        <v>1571</v>
      </c>
      <c r="X21" t="s">
        <v>1730</v>
      </c>
      <c r="Y21" t="s">
        <v>1668</v>
      </c>
      <c r="Z21" t="s">
        <v>1644</v>
      </c>
      <c r="AA21" t="s">
        <v>1730</v>
      </c>
      <c r="AH21" t="s">
        <v>299</v>
      </c>
    </row>
    <row r="22" spans="1:34" x14ac:dyDescent="0.25">
      <c r="A22" s="15" t="s">
        <v>1624</v>
      </c>
      <c r="N22" s="3" t="s">
        <v>1566</v>
      </c>
      <c r="X22" t="s">
        <v>1730</v>
      </c>
      <c r="Y22" t="s">
        <v>1779</v>
      </c>
      <c r="Z22" t="s">
        <v>1752</v>
      </c>
      <c r="AA22" t="s">
        <v>1730</v>
      </c>
    </row>
    <row r="23" spans="1:34" x14ac:dyDescent="0.25">
      <c r="A23" s="503" t="s">
        <v>84</v>
      </c>
      <c r="X23" s="2" t="s">
        <v>1780</v>
      </c>
      <c r="Y23" t="s">
        <v>1668</v>
      </c>
      <c r="Z23" t="s">
        <v>1644</v>
      </c>
      <c r="AA23" s="2" t="s">
        <v>1780</v>
      </c>
    </row>
    <row r="24" spans="1:34" x14ac:dyDescent="0.25">
      <c r="A24" s="15" t="s">
        <v>128</v>
      </c>
      <c r="X24" t="s">
        <v>1781</v>
      </c>
      <c r="Y24" t="s">
        <v>1782</v>
      </c>
      <c r="Z24" t="s">
        <v>1757</v>
      </c>
      <c r="AA24" t="s">
        <v>1781</v>
      </c>
    </row>
    <row r="25" spans="1:34" x14ac:dyDescent="0.25">
      <c r="A25" s="15" t="s">
        <v>166</v>
      </c>
      <c r="X25" t="s">
        <v>1781</v>
      </c>
      <c r="Y25" t="s">
        <v>1783</v>
      </c>
      <c r="Z25" t="s">
        <v>1763</v>
      </c>
      <c r="AA25" t="s">
        <v>1781</v>
      </c>
    </row>
    <row r="26" spans="1:34" x14ac:dyDescent="0.25">
      <c r="A26" s="15" t="s">
        <v>195</v>
      </c>
      <c r="X26" t="s">
        <v>1667</v>
      </c>
      <c r="Y26" t="s">
        <v>1784</v>
      </c>
      <c r="Z26" t="s">
        <v>1768</v>
      </c>
      <c r="AA26" t="s">
        <v>1667</v>
      </c>
    </row>
    <row r="27" spans="1:34" x14ac:dyDescent="0.25">
      <c r="X27" t="s">
        <v>1691</v>
      </c>
      <c r="Y27" t="s">
        <v>1784</v>
      </c>
      <c r="Z27" t="s">
        <v>1768</v>
      </c>
      <c r="AA27" t="s">
        <v>1691</v>
      </c>
    </row>
    <row r="28" spans="1:34" x14ac:dyDescent="0.25">
      <c r="X28" t="s">
        <v>1781</v>
      </c>
      <c r="Y28" t="s">
        <v>1784</v>
      </c>
      <c r="Z28" t="s">
        <v>1768</v>
      </c>
      <c r="AA28" t="s">
        <v>1781</v>
      </c>
    </row>
    <row r="29" spans="1:34" x14ac:dyDescent="0.25">
      <c r="X29" t="s">
        <v>1725</v>
      </c>
      <c r="Y29" t="s">
        <v>1784</v>
      </c>
      <c r="Z29" t="s">
        <v>1768</v>
      </c>
      <c r="AA29" t="s">
        <v>1725</v>
      </c>
    </row>
    <row r="30" spans="1:34" x14ac:dyDescent="0.25">
      <c r="X30" t="s">
        <v>1735</v>
      </c>
      <c r="Y30" t="s">
        <v>1784</v>
      </c>
      <c r="Z30" t="s">
        <v>1768</v>
      </c>
      <c r="AA30" t="s">
        <v>1735</v>
      </c>
    </row>
    <row r="31" spans="1:34" x14ac:dyDescent="0.25">
      <c r="X31" t="s">
        <v>1764</v>
      </c>
      <c r="Y31" t="s">
        <v>1784</v>
      </c>
      <c r="Z31" t="s">
        <v>1768</v>
      </c>
      <c r="AA31" t="s">
        <v>1764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7" ma:contentTypeDescription="Crear nuevo documento." ma:contentTypeScope="" ma:versionID="50de79ca9cbf24318c01526f5aee8a1c">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00b1cfa736021411db690c2ba853220c"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dd0168b-7915-4ccf-a66b-4de497b2fa6d}"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1d65f3-b22e-4d97-8f8c-7896380c3828" xsi:nil="true"/>
    <SharedWithUsers xmlns="a11d65f3-b22e-4d97-8f8c-7896380c3828">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UserInfo>
        <DisplayName>Sandra Yaneth Salgado Bernal</DisplayName>
        <AccountId>29</AccountId>
        <AccountType/>
      </UserInfo>
      <UserInfo>
        <DisplayName>Diana Nayibe Rucinque Gonzalez</DisplayName>
        <AccountId>405</AccountId>
        <AccountType/>
      </UserInfo>
      <UserInfo>
        <DisplayName>Patricia Eugenia Escobar Zuleta</DisplayName>
        <AccountId>403</AccountId>
        <AccountType/>
      </UserInfo>
    </SharedWithUsers>
    <lcf76f155ced4ddcb4097134ff3c332f xmlns="cf118914-7366-4506-8e11-9e2cc2e386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FBBBBE-30EC-4483-8ED4-7E400FE8A99C}">
  <ds:schemaRefs>
    <ds:schemaRef ds:uri="http://schemas.microsoft.com/sharepoint/v3/contenttype/forms"/>
  </ds:schemaRefs>
</ds:datastoreItem>
</file>

<file path=customXml/itemProps2.xml><?xml version="1.0" encoding="utf-8"?>
<ds:datastoreItem xmlns:ds="http://schemas.openxmlformats.org/officeDocument/2006/customXml" ds:itemID="{CBF4C5AF-072B-4E66-B358-23A876B8C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06B75-2691-4B92-9FD5-51F6C5DFA158}">
  <ds:schemaRefs>
    <ds:schemaRef ds:uri="http://schemas.microsoft.com/office/2006/metadata/properties"/>
    <ds:schemaRef ds:uri="http://schemas.microsoft.com/office/infopath/2007/PartnerControls"/>
    <ds:schemaRef ds:uri="a11d65f3-b22e-4d97-8f8c-7896380c3828"/>
    <ds:schemaRef ds:uri="cf118914-7366-4506-8e11-9e2cc2e386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15</vt:i4>
      </vt:variant>
    </vt:vector>
  </HeadingPairs>
  <TitlesOfParts>
    <vt:vector size="17" baseType="lpstr">
      <vt:lpstr>PLAN DE ACCIÓN 2023</vt:lpstr>
      <vt:lpstr>LISTA</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Maritza  Del Rocio Nieto Jaime</cp:lastModifiedBy>
  <cp:revision/>
  <dcterms:created xsi:type="dcterms:W3CDTF">2020-10-06T01:54:10Z</dcterms:created>
  <dcterms:modified xsi:type="dcterms:W3CDTF">2023-10-12T20:28:17Z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