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https://danegovco-my.sharepoint.com/personal/avtorresv_dane_gov_co/Documents/DANE/VIGENCIA_2024/NOVIEMBRE_2024/Informe_Final_PAI/"/>
    </mc:Choice>
  </mc:AlternateContent>
  <xr:revisionPtr revIDLastSave="1" documentId="8_{8F0D2FEB-9E30-4DF6-A24A-BBAD7A336C65}" xr6:coauthVersionLast="47" xr6:coauthVersionMax="47" xr10:uidLastSave="{FB0514CF-3222-43F5-A7C2-5935B025F04A}"/>
  <bookViews>
    <workbookView xWindow="-110" yWindow="-110" windowWidth="19420" windowHeight="10300" xr2:uid="{7E492E21-4CD6-40EF-8C4B-793C7DEA4691}"/>
  </bookViews>
  <sheets>
    <sheet name="Índice" sheetId="6" r:id="rId1"/>
    <sheet name="Tabla_1" sheetId="1" r:id="rId2"/>
    <sheet name="Tabla_2" sheetId="3" r:id="rId3"/>
    <sheet name="Tabla_3" sheetId="5" r:id="rId4"/>
    <sheet name="Tabla 4.Seguimiento_OCI" sheetId="2" r:id="rId5"/>
    <sheet name="Tabla_5" sheetId="7" r:id="rId6"/>
  </sheets>
  <externalReferences>
    <externalReference r:id="rId7"/>
    <externalReference r:id="rId8"/>
    <externalReference r:id="rId9"/>
    <externalReference r:id="rId10"/>
    <externalReference r:id="rId11"/>
  </externalReferences>
  <definedNames>
    <definedName name="_xlnm._FilterDatabase" localSheetId="4" hidden="1">'Tabla 4.Seguimiento_OCI'!$A$8:$BM$60</definedName>
    <definedName name="_xlnm._FilterDatabase" localSheetId="2" hidden="1">Tabla_2!$B$7:$C$19</definedName>
    <definedName name="_xlnm._FilterDatabase" localSheetId="5" hidden="1">Tabla_5!$A$6:$E$31</definedName>
    <definedName name="A" localSheetId="4">#REF!</definedName>
    <definedName name="A">#REF!</definedName>
    <definedName name="ADMINISTRADORASPUBLICO" localSheetId="4">#REF!</definedName>
    <definedName name="ADMINISTRADORASPUBLICO">#REF!</definedName>
    <definedName name="ANMINISTRADORASPRIVADO" localSheetId="4">#REF!</definedName>
    <definedName name="ANMINISTRADORASPRIVADO">#REF!</definedName>
    <definedName name="APORTESESCUELAS" localSheetId="4">#REF!</definedName>
    <definedName name="APORTESESCUELAS">#REF!</definedName>
    <definedName name="AREA" localSheetId="4">#REF!</definedName>
    <definedName name="AREA">#REF!</definedName>
    <definedName name="ARRENDAMIENTO" localSheetId="4">#REF!</definedName>
    <definedName name="ARRENDAMIENTO">#REF!</definedName>
    <definedName name="ARRENDAMIENTOS" localSheetId="4">#REF!</definedName>
    <definedName name="ARRENDAMIENTOS">#REF!</definedName>
    <definedName name="BARRANQUILLA" localSheetId="4">#REF!</definedName>
    <definedName name="BARRANQUILLA">#REF!</definedName>
    <definedName name="BOGOTÁ" localSheetId="4">#REF!</definedName>
    <definedName name="BOGOTÁ">#REF!</definedName>
    <definedName name="BUCARAMANGA" localSheetId="4">#REF!</definedName>
    <definedName name="BUCARAMANGA">#REF!</definedName>
    <definedName name="CAL_2021_EVAL_CAL" localSheetId="4">#REF!</definedName>
    <definedName name="CAL_2021_EVAL_CAL">#REF!</definedName>
    <definedName name="CALI" localSheetId="4">#REF!</definedName>
    <definedName name="CALI">#REF!</definedName>
    <definedName name="CAPA_TEC" localSheetId="4">#REF!</definedName>
    <definedName name="CAPA_TEC">#REF!</definedName>
    <definedName name="CAPACITACION" localSheetId="4">#REF!</definedName>
    <definedName name="CAPACITACION">#REF!</definedName>
    <definedName name="CAPACITACIÓN" localSheetId="4">#REF!</definedName>
    <definedName name="CAPACITACIÓN">#REF!</definedName>
    <definedName name="CARACTER_SOCIO" localSheetId="4">#REF!</definedName>
    <definedName name="CARACTER_SOCIO">#REF!</definedName>
    <definedName name="caractersoc" localSheetId="4">#REF!</definedName>
    <definedName name="caractersoc">#REF!</definedName>
    <definedName name="CENSOE" localSheetId="4">#REF!</definedName>
    <definedName name="CENSOE">#REF!</definedName>
    <definedName name="censoec" localSheetId="4">#REF!</definedName>
    <definedName name="censoec">#REF!</definedName>
    <definedName name="CENSOECONOMICO" localSheetId="4">#REF!</definedName>
    <definedName name="CENSOECONOMICO">#REF!</definedName>
    <definedName name="COMPRADEEQUIPO" localSheetId="4">#REF!</definedName>
    <definedName name="COMPRADEEQUIPO">#REF!</definedName>
    <definedName name="COMPRAEQUIPO" localSheetId="4">#REF!</definedName>
    <definedName name="COMPRAEQUIPO">#REF!</definedName>
    <definedName name="COMUNICACIONESYTRANS" localSheetId="4">#REF!</definedName>
    <definedName name="COMUNICACIONESYTRANS">#REF!</definedName>
    <definedName name="Concepto" localSheetId="4">#REF!</definedName>
    <definedName name="Concepto">#REF!</definedName>
    <definedName name="COOP" localSheetId="4">#REF!</definedName>
    <definedName name="COOP">#REF!</definedName>
    <definedName name="COOR_REG_SEN" localSheetId="4">#REF!</definedName>
    <definedName name="COOR_REG_SEN">#REF!</definedName>
    <definedName name="coordregsen" localSheetId="4">#REF!</definedName>
    <definedName name="coordregsen">#REF!</definedName>
    <definedName name="ctasnales" localSheetId="4">#REF!</definedName>
    <definedName name="ctasnales">#REF!</definedName>
    <definedName name="CUENTAS_N" localSheetId="4">#REF!</definedName>
    <definedName name="CUENTAS_N">#REF!</definedName>
    <definedName name="DANE_CENTRAL" localSheetId="4">#REF!</definedName>
    <definedName name="DANE_CENTRAL">#REF!</definedName>
    <definedName name="DCD" localSheetId="4">#REF!</definedName>
    <definedName name="DCD">#REF!</definedName>
    <definedName name="DDHH" localSheetId="4">#REF!</definedName>
    <definedName name="DDHH">#REF!</definedName>
    <definedName name="Derecho_a_la__justicia_seguridad_integtridad" localSheetId="4">#REF!</definedName>
    <definedName name="Derecho_a_la__justicia_seguridad_integtridad">#REF!</definedName>
    <definedName name="Derecho_a_la_educación_Educación_para_el_desarrollo_a_la_libre_personalidad_Educación_para_el_mantenimiento_de_la_paz" localSheetId="4">#REF!</definedName>
    <definedName name="Derecho_a_la_educación_Educación_para_el_desarrollo_a_la_libre_personalidad_Educación_para_el_mantenimiento_de_la_paz">#REF!</definedName>
    <definedName name="Derecho_a_la_igualdad_libertad_justicia" localSheetId="4">#REF!</definedName>
    <definedName name="Derecho_a_la_igualdad_libertad_justicia">#REF!</definedName>
    <definedName name="Derecho_a_la_Integridad_y_la_protección" localSheetId="4">#REF!</definedName>
    <definedName name="Derecho_a_la_Integridad_y_la_protección">#REF!</definedName>
    <definedName name="Derecho_a_la_libertad" localSheetId="4">#REF!</definedName>
    <definedName name="Derecho_a_la_libertad">#REF!</definedName>
    <definedName name="Derecho_a_la_libertad_de_conciencia_Derecho_a_la_libertad_de_culto" localSheetId="4">#REF!</definedName>
    <definedName name="Derecho_a_la_libertad_de_conciencia_Derecho_a_la_libertad_de_culto">#REF!</definedName>
    <definedName name="Derecho_a_la_libertad_de_expresión_Derecho_a_la_rectificación_en_condisiones_de_equidad" localSheetId="4">#REF!</definedName>
    <definedName name="Derecho_a_la_libertad_de_expresión_Derecho_a_la_rectificación_en_condisiones_de_equidad">#REF!</definedName>
    <definedName name="Derecho_a_la_libertad_Igualdad" localSheetId="4">#REF!</definedName>
    <definedName name="Derecho_a_la_libertad_Igualdad">#REF!</definedName>
    <definedName name="Derecho_a_la_libertad_justicia_e_Integridad" localSheetId="4">#REF!</definedName>
    <definedName name="Derecho_a_la_libertad_justicia_e_Integridad">#REF!</definedName>
    <definedName name="Derecho_a_la_libertad_justicia_seguridad_y_defensa" localSheetId="4">#REF!</definedName>
    <definedName name="Derecho_a_la_libertad_justicia_seguridad_y_defensa">#REF!</definedName>
    <definedName name="Derecho_a_la_libertad_y_justicia" localSheetId="4">#REF!</definedName>
    <definedName name="Derecho_a_la_libertad_y_justicia">#REF!</definedName>
    <definedName name="Derecho_a_la_no_discriminación_no_estimatización_no_invisibilización" localSheetId="4">#REF!</definedName>
    <definedName name="Derecho_a_la_no_discriminación_no_estimatización_no_invisibilización">#REF!</definedName>
    <definedName name="Derecho_a_la_Paz" localSheetId="4">#REF!</definedName>
    <definedName name="Derecho_a_la_Paz">#REF!</definedName>
    <definedName name="Derecho_a_la_personalidad_jurídica" localSheetId="4">#REF!</definedName>
    <definedName name="Derecho_a_la_personalidad_jurídica">#REF!</definedName>
    <definedName name="Derecho_a_la_Privacidad_Derecho_a_la_intimidad_Derecho_al_libre_desarrollo_de_la_personalidad" localSheetId="4">#REF!</definedName>
    <definedName name="Derecho_a_la_Privacidad_Derecho_a_la_intimidad_Derecho_al_libre_desarrollo_de_la_personalidad">#REF!</definedName>
    <definedName name="Derecho_a_la_propiedad_privada" localSheetId="4">#REF!</definedName>
    <definedName name="Derecho_a_la_propiedad_privada">#REF!</definedName>
    <definedName name="Derecho_a_una_vida_digna_Derecho_al_bienestar_Derecho_de_la_infancia" localSheetId="4">#REF!</definedName>
    <definedName name="Derecho_a_una_vida_digna_Derecho_al_bienestar_Derecho_de_la_infancia">#REF!</definedName>
    <definedName name="Derecho_al_ambiente_sano" localSheetId="4">#REF!</definedName>
    <definedName name="Derecho_al_ambiente_sano">#REF!</definedName>
    <definedName name="Derecho_al_establecimiento_de_un_Estado_de_derecho__Deberes_respecto_a_la_comunidad_en_un_sistema_democrático_Derecho_a_la_proteccion_defensa_seguridad_y_justicia" localSheetId="4">#REF!</definedName>
    <definedName name="Derecho_al_establecimiento_de_un_Estado_de_derecho__Deberes_respecto_a_la_comunidad_en_un_sistema_democrático_Derecho_a_la_proteccion_defensa_seguridad_y_justicia">#REF!</definedName>
    <definedName name="Derecho_al_trabajo_proteccion_contra_el_desempleo_salario_en_equidad_igualdad_Derecho_al_bienestar_trato_digno" localSheetId="4">#REF!</definedName>
    <definedName name="Derecho_al_trabajo_proteccion_contra_el_desempleo_salario_en_equidad_igualdad_Derecho_al_bienestar_trato_digno">#REF!</definedName>
    <definedName name="Derecho_cultural_Derecho_a_gozar_o_disfrutar__de_las_artes__Derecho_a_participar__y_beneficiarse_del_desarrollo_científico_Derechos_morales_y_materiales_de_autor" localSheetId="4">#REF!</definedName>
    <definedName name="Derecho_cultural_Derecho_a_gozar_o_disfrutar__de_las_artes__Derecho_a_participar__y_beneficiarse_del_desarrollo_científico_Derechos_morales_y_materiales_de_autor">#REF!</definedName>
    <definedName name="Derecho_y_deber_ciudadano_a_propender_al_logro_y_mantenimiento_de_la_paz" localSheetId="4">#REF!</definedName>
    <definedName name="Derecho_y_deber_ciudadano_a_propender_al_logro_y_mantenimiento_de_la_paz">#REF!</definedName>
    <definedName name="Derechos_civiles" localSheetId="4">#REF!</definedName>
    <definedName name="Derechos_civiles">#REF!</definedName>
    <definedName name="Derechos_civiles_economicos_culturales_politicos_y_seguridad_social" localSheetId="4">#REF!</definedName>
    <definedName name="Derechos_civiles_economicos_culturales_politicos_y_seguridad_social">#REF!</definedName>
    <definedName name="Derechos_civiles_y_políticos" localSheetId="4">#REF!</definedName>
    <definedName name="Derechos_civiles_y_políticos">#REF!</definedName>
    <definedName name="Derechos_civiles_y_politicos_nacionalidad" localSheetId="4">#REF!</definedName>
    <definedName name="Derechos_civiles_y_politicos_nacionalidad">#REF!</definedName>
    <definedName name="Derechos_de_información_y_acceso_libre_a_la_documentación_pública" localSheetId="4">#REF!</definedName>
    <definedName name="Derechos_de_información_y_acceso_libre_a_la_documentación_pública">#REF!</definedName>
    <definedName name="DICE" localSheetId="4">#REF!</definedName>
    <definedName name="DICE">#REF!</definedName>
    <definedName name="DIFUSION" localSheetId="4">#REF!</definedName>
    <definedName name="DIFUSION">#REF!</definedName>
    <definedName name="DIG" localSheetId="4">#REF!</definedName>
    <definedName name="DIG">#REF!</definedName>
    <definedName name="DIMPE" localSheetId="4">#REF!</definedName>
    <definedName name="DIMPE">#REF!</definedName>
    <definedName name="DIRPEN" localSheetId="4">#REF!</definedName>
    <definedName name="DIRPEN">#REF!</definedName>
    <definedName name="DIRSEN" localSheetId="4">#REF!</definedName>
    <definedName name="DIRSEN">#REF!</definedName>
    <definedName name="DP">[1]LISTAS!$B$5:$B$8</definedName>
    <definedName name="DSCN" localSheetId="4">#REF!</definedName>
    <definedName name="DSCN">#REF!</definedName>
    <definedName name="ENSERESYEQUIPOSDEOFICINA" localSheetId="4">#REF!</definedName>
    <definedName name="ENSERESYEQUIPOSDEOFICINA">#REF!</definedName>
    <definedName name="ESAP" localSheetId="4">#REF!</definedName>
    <definedName name="ESAP">#REF!</definedName>
    <definedName name="Etapa">[2]DATOS!$BH$2:$BH$7</definedName>
    <definedName name="FINANCIEROS" localSheetId="4">#REF!</definedName>
    <definedName name="FINANCIEROS">#REF!</definedName>
    <definedName name="FOCOS">'[1]LISTAS PE'!$B$5:$B$8</definedName>
    <definedName name="FONDANE_SEN" localSheetId="4">#REF!</definedName>
    <definedName name="FONDANE_SEN">#REF!</definedName>
    <definedName name="fondanesen" localSheetId="4">#REF!</definedName>
    <definedName name="fondanesen">#REF!</definedName>
    <definedName name="fortcapad" localSheetId="4">#REF!</definedName>
    <definedName name="fortcapad">#REF!</definedName>
    <definedName name="fortdifusion" localSheetId="4">#REF!</definedName>
    <definedName name="fortdifusion">#REF!</definedName>
    <definedName name="fortics" localSheetId="4">#REF!</definedName>
    <definedName name="fortics">#REF!</definedName>
    <definedName name="funocde" localSheetId="4">#REF!</definedName>
    <definedName name="funocde">#REF!</definedName>
    <definedName name="GASTOSFINANCIEROS" localSheetId="4">#REF!</definedName>
    <definedName name="GASTOSFINANCIEROS">#REF!</definedName>
    <definedName name="GEOESPACIAL" localSheetId="4">#REF!</definedName>
    <definedName name="GEOESPACIAL">#REF!</definedName>
    <definedName name="GESTION_DOC" localSheetId="4">#REF!</definedName>
    <definedName name="GESTION_DOC">#REF!</definedName>
    <definedName name="GESTIONDOC" localSheetId="4">#REF!</definedName>
    <definedName name="GESTIONDOC">#REF!</definedName>
    <definedName name="Hardware" localSheetId="4">#REF!</definedName>
    <definedName name="Hardware">#REF!</definedName>
    <definedName name="HORASEXTRASFESTVAC" localSheetId="4">#REF!</definedName>
    <definedName name="HORASEXTRASFESTVAC">#REF!</definedName>
    <definedName name="ICBF" localSheetId="4">#REF!</definedName>
    <definedName name="ICBF">#REF!</definedName>
    <definedName name="Implementacion" localSheetId="4">#REF!</definedName>
    <definedName name="Implementacion">#REF!</definedName>
    <definedName name="Implementacion_Acuerdo_de_Paz">[3]LISTAS!$L$2:$L$17</definedName>
    <definedName name="Impresos" localSheetId="4">#REF!</definedName>
    <definedName name="Impresos">#REF!</definedName>
    <definedName name="IMPRESOSYPUBLICACIONES" localSheetId="4">#REF!</definedName>
    <definedName name="IMPRESOSYPUBLICACIONES">#REF!</definedName>
    <definedName name="IMPREVISTOS" localSheetId="4">#REF!</definedName>
    <definedName name="IMPREVISTOS">#REF!</definedName>
    <definedName name="IMPUESTOS" localSheetId="4">#REF!</definedName>
    <definedName name="IMPUESTOS">#REF!</definedName>
    <definedName name="infogeo" localSheetId="4">#REF!</definedName>
    <definedName name="infogeo">#REF!</definedName>
    <definedName name="INFRAESTRUCTURA" localSheetId="4">#REF!</definedName>
    <definedName name="INFRAESTRUCTURA">#REF!</definedName>
    <definedName name="Insumos" localSheetId="4">#REF!</definedName>
    <definedName name="Insumos">#REF!</definedName>
    <definedName name="JOTA" localSheetId="4">#REF!</definedName>
    <definedName name="JOTA">#REF!</definedName>
    <definedName name="JUDICIALES" localSheetId="4">#REF!</definedName>
    <definedName name="JUDICIALES">#REF!</definedName>
    <definedName name="JURIDICA" localSheetId="4">#REF!</definedName>
    <definedName name="JURIDICA">#REF!</definedName>
    <definedName name="Ley" localSheetId="4">#REF!</definedName>
    <definedName name="Ley">#REF!</definedName>
    <definedName name="Ley_1757">[3]LISTAS!$N$2:$N$10</definedName>
    <definedName name="LINEAS">[4]Listado!$H$3:$H$8</definedName>
    <definedName name="LOGIST" localSheetId="4">#REF!</definedName>
    <definedName name="LOGIST">#REF!</definedName>
    <definedName name="LOGISTICA" localSheetId="4">#REF!</definedName>
    <definedName name="LOGISTICA">#REF!</definedName>
    <definedName name="Los_derechos_ciudadanos_el_derecho_de_petición_y_la_acción_de_tutela" localSheetId="4">#REF!</definedName>
    <definedName name="Los_derechos_ciudadanos_el_derecho_de_petición_y_la_acción_de_tutela">#REF!</definedName>
    <definedName name="MANIZALES" localSheetId="4">#REF!</definedName>
    <definedName name="MANIZALES">#REF!</definedName>
    <definedName name="MANTENIMIENTO" localSheetId="4">#REF!</definedName>
    <definedName name="MANTENIMIENTO">#REF!</definedName>
    <definedName name="MATERIALESYSUMINISTROS" localSheetId="4">#REF!</definedName>
    <definedName name="MATERIALESYSUMINISTROS">#REF!</definedName>
    <definedName name="MEDELLÍN" localSheetId="4">#REF!</definedName>
    <definedName name="MEDELLÍN">#REF!</definedName>
    <definedName name="mejinfraestructura" localSheetId="4">#REF!</definedName>
    <definedName name="mejinfraestructura">#REF!</definedName>
    <definedName name="MULTAS" localSheetId="4">#REF!</definedName>
    <definedName name="MULTAS">#REF!</definedName>
    <definedName name="MULTASYSANCIONES" localSheetId="4">#REF!</definedName>
    <definedName name="MULTASYSANCIONES">#REF!</definedName>
    <definedName name="No_Aplica_Por_favor_justifique_su_respuesta_en_el_campo_de_observaciones" localSheetId="4">#REF!</definedName>
    <definedName name="No_Aplica_Por_favor_justifique_su_respuesta_en_el_campo_de_observaciones">#REF!</definedName>
    <definedName name="OCI" localSheetId="4">#REF!</definedName>
    <definedName name="OCI">#REF!</definedName>
    <definedName name="OPLAN" localSheetId="4">#REF!</definedName>
    <definedName name="OPLAN">#REF!</definedName>
    <definedName name="Otros" localSheetId="4">#REF!</definedName>
    <definedName name="Otros">#REF!</definedName>
    <definedName name="Otros_gastos_operativos" localSheetId="4">#REF!</definedName>
    <definedName name="Otros_gastos_operativos">#REF!</definedName>
    <definedName name="OTROSGASTOSBIENES" localSheetId="4">#REF!</definedName>
    <definedName name="OTROSGASTOSBIENES">#REF!</definedName>
    <definedName name="OTROSGASTOSSERVICIOS" localSheetId="4">#REF!</definedName>
    <definedName name="OTROSGASTOSSERVICIOS">#REF!</definedName>
    <definedName name="OTROSPORBIENES" localSheetId="4">#REF!</definedName>
    <definedName name="OTROSPORBIENES">#REF!</definedName>
    <definedName name="OTROSPORSERVICIOS" localSheetId="4">#REF!</definedName>
    <definedName name="OTROSPORSERVICIOS">#REF!</definedName>
    <definedName name="Participacion" localSheetId="4">#REF!</definedName>
    <definedName name="Participacion">#REF!</definedName>
    <definedName name="Participacion_ciudadana_en_la_gestion_publica">[3]LISTAS!$M$2:$M$23</definedName>
    <definedName name="PRIMATECNICA" localSheetId="4">#REF!</definedName>
    <definedName name="PRIMATECNICA">#REF!</definedName>
    <definedName name="PROYECTO" localSheetId="4">#REF!</definedName>
    <definedName name="PROYECTO">#REF!</definedName>
    <definedName name="PROYECTO_INV">[2]DATOS!$H$2:$H$25</definedName>
    <definedName name="PROYECTOS2021" localSheetId="4">#REF!</definedName>
    <definedName name="PROYECTOS2021">#REF!</definedName>
    <definedName name="proylogistica" localSheetId="4">#REF!</definedName>
    <definedName name="proylogistica">#REF!</definedName>
    <definedName name="RUBRO" localSheetId="4">#REF!</definedName>
    <definedName name="RUBRO">#REF!</definedName>
    <definedName name="RUBROFUN">'[5]BASE FUNC'!$A$3:$AB$3</definedName>
    <definedName name="SECRETARIA" localSheetId="4">#REF!</definedName>
    <definedName name="SECRETARIA">#REF!</definedName>
    <definedName name="SEGUROS" localSheetId="4">#REF!</definedName>
    <definedName name="SEGUROS">#REF!</definedName>
    <definedName name="SENA" localSheetId="4">#REF!</definedName>
    <definedName name="SENA">#REF!</definedName>
    <definedName name="Servicios_TIC" localSheetId="4">#REF!</definedName>
    <definedName name="Servicios_TIC">#REF!</definedName>
    <definedName name="SERVICIOSPUBLICOS" localSheetId="4">#REF!</definedName>
    <definedName name="SERVICIOSPUBLICOS">#REF!</definedName>
    <definedName name="SERVICIOSPÚBLICOS" localSheetId="4">#REF!</definedName>
    <definedName name="SERVICIOSPÚBLICOS">#REF!</definedName>
    <definedName name="SISTEM" localSheetId="4">#REF!</definedName>
    <definedName name="SISTEM">#REF!</definedName>
    <definedName name="SISTEMAS" localSheetId="4">#REF!</definedName>
    <definedName name="SISTEMAS">#REF!</definedName>
    <definedName name="Software" localSheetId="4">#REF!</definedName>
    <definedName name="Software">#REF!</definedName>
    <definedName name="SUBDIRECCION" localSheetId="4">#REF!</definedName>
    <definedName name="SUBDIRECCION">#REF!</definedName>
    <definedName name="SUELDOSNOMINA" localSheetId="4">#REF!</definedName>
    <definedName name="SUELDOSNOMINA">#REF!</definedName>
    <definedName name="T_ECONOMICOS" localSheetId="4">#REF!</definedName>
    <definedName name="T_ECONOMICOS">#REF!</definedName>
    <definedName name="T_SOCIALES" localSheetId="4">#REF!</definedName>
    <definedName name="T_SOCIALES">#REF!</definedName>
    <definedName name="Talento_Humano" localSheetId="4">#REF!</definedName>
    <definedName name="Talento_Humano">#REF!</definedName>
    <definedName name="temaseconomicos" localSheetId="4">#REF!</definedName>
    <definedName name="temaseconomicos">#REF!</definedName>
    <definedName name="temassociales" localSheetId="4">#REF!</definedName>
    <definedName name="temassociales">#REF!</definedName>
    <definedName name="TERIITORIAL" localSheetId="4">#REF!</definedName>
    <definedName name="TERIITORIAL">#REF!</definedName>
    <definedName name="TERRITORIAL">[2]DATOS!$C$2:$C$8</definedName>
    <definedName name="Tipo_Producto">[2]DATOS!$BI$2:$BI$8</definedName>
    <definedName name="Tipo_Reprogramacion_Actividad">[2]DATOS!$BG$2:$BG$6</definedName>
    <definedName name="Tiquetes" localSheetId="4">#REF!</definedName>
    <definedName name="Tiquetes">#REF!</definedName>
    <definedName name="Transporte" localSheetId="4">#REF!</definedName>
    <definedName name="Transporte">#REF!</definedName>
    <definedName name="VIATICOS" localSheetId="4">#REF!</definedName>
    <definedName name="VIATICOS">#REF!</definedName>
    <definedName name="VIÁTICOS" localSheetId="4">#REF!</definedName>
    <definedName name="VIÁTICOS">#REF!</definedName>
  </definedNames>
  <calcPr calcId="191028"/>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V60" i="2" l="1"/>
  <c r="AQ60" i="2"/>
  <c r="AR60" i="2" s="1"/>
  <c r="AI60" i="2"/>
  <c r="AD60" i="2"/>
  <c r="AE60" i="2" s="1"/>
  <c r="AV59" i="2"/>
  <c r="AQ59" i="2"/>
  <c r="AR59" i="2" s="1"/>
  <c r="AI59" i="2"/>
  <c r="AD59" i="2"/>
  <c r="AE59" i="2" s="1"/>
  <c r="AX58" i="2"/>
  <c r="AV58" i="2"/>
  <c r="AR58" i="2"/>
  <c r="AI58" i="2"/>
  <c r="AD58" i="2"/>
  <c r="AE58" i="2" s="1"/>
  <c r="AV57" i="2"/>
  <c r="AQ57" i="2"/>
  <c r="AR57" i="2" s="1"/>
  <c r="AI57" i="2"/>
  <c r="AD57" i="2"/>
  <c r="AE57" i="2" s="1"/>
  <c r="AV56" i="2"/>
  <c r="AQ56" i="2"/>
  <c r="AR56" i="2" s="1"/>
  <c r="AI56" i="2"/>
  <c r="AD56" i="2"/>
  <c r="AE56" i="2" s="1"/>
  <c r="AV55" i="2"/>
  <c r="AQ55" i="2"/>
  <c r="AR55" i="2" s="1"/>
  <c r="AI55" i="2"/>
  <c r="AD55" i="2"/>
  <c r="AE55" i="2" s="1"/>
  <c r="AV54" i="2"/>
  <c r="AQ54" i="2"/>
  <c r="AR54" i="2" s="1"/>
  <c r="AI54" i="2"/>
  <c r="AD54" i="2"/>
  <c r="AE54" i="2" s="1"/>
  <c r="AV53" i="2"/>
  <c r="AQ53" i="2"/>
  <c r="AR53" i="2" s="1"/>
  <c r="AI53" i="2"/>
  <c r="AD53" i="2"/>
  <c r="AE53" i="2" s="1"/>
  <c r="AV52" i="2"/>
  <c r="AQ52" i="2"/>
  <c r="AR52" i="2" s="1"/>
  <c r="AI52" i="2"/>
  <c r="AD52" i="2"/>
  <c r="AE52" i="2" s="1"/>
  <c r="AV51" i="2"/>
  <c r="AQ51" i="2"/>
  <c r="AR51" i="2" s="1"/>
  <c r="AI51" i="2"/>
  <c r="AD51" i="2"/>
  <c r="AE51" i="2" s="1"/>
  <c r="AV50" i="2"/>
  <c r="AQ50" i="2"/>
  <c r="AR50" i="2" s="1"/>
  <c r="AI50" i="2"/>
  <c r="AD50" i="2"/>
  <c r="AE50" i="2" s="1"/>
  <c r="AV49" i="2"/>
  <c r="AQ49" i="2"/>
  <c r="AR49" i="2" s="1"/>
  <c r="AI49" i="2"/>
  <c r="AD49" i="2"/>
  <c r="AE49" i="2" s="1"/>
  <c r="AP48" i="2"/>
  <c r="AV48" i="2" s="1"/>
  <c r="AI48" i="2"/>
  <c r="AD48" i="2"/>
  <c r="AE48" i="2" s="1"/>
  <c r="AP47" i="2"/>
  <c r="AV47" i="2" s="1"/>
  <c r="AI47" i="2"/>
  <c r="AC47" i="2"/>
  <c r="AD47" i="2" s="1"/>
  <c r="AE47" i="2" s="1"/>
  <c r="AX46" i="2"/>
  <c r="AV46" i="2"/>
  <c r="AQ46" i="2"/>
  <c r="AR46" i="2" s="1"/>
  <c r="AK46" i="2"/>
  <c r="AI46" i="2"/>
  <c r="AD46" i="2"/>
  <c r="AE46" i="2" s="1"/>
  <c r="AX45" i="2"/>
  <c r="AP45" i="2"/>
  <c r="AV45" i="2" s="1"/>
  <c r="AK45" i="2"/>
  <c r="AC45" i="2"/>
  <c r="AI45" i="2" s="1"/>
  <c r="AX44" i="2"/>
  <c r="AV44" i="2"/>
  <c r="AQ44" i="2"/>
  <c r="AR44" i="2" s="1"/>
  <c r="AK44" i="2"/>
  <c r="AI44" i="2"/>
  <c r="AD44" i="2"/>
  <c r="AE44" i="2" s="1"/>
  <c r="AX43" i="2"/>
  <c r="AV43" i="2"/>
  <c r="AQ43" i="2"/>
  <c r="AR43" i="2" s="1"/>
  <c r="AK43" i="2"/>
  <c r="AI43" i="2"/>
  <c r="AD43" i="2"/>
  <c r="AE43" i="2" s="1"/>
  <c r="AX42" i="2"/>
  <c r="AP42" i="2"/>
  <c r="AV42" i="2" s="1"/>
  <c r="AK42" i="2"/>
  <c r="AC42" i="2"/>
  <c r="AI42" i="2" s="1"/>
  <c r="AX41" i="2"/>
  <c r="AV41" i="2"/>
  <c r="AQ41" i="2"/>
  <c r="AR41" i="2" s="1"/>
  <c r="AK41" i="2"/>
  <c r="AI41" i="2"/>
  <c r="AD41" i="2"/>
  <c r="AE41" i="2" s="1"/>
  <c r="AX40" i="2"/>
  <c r="AV40" i="2"/>
  <c r="AQ40" i="2"/>
  <c r="AR40" i="2" s="1"/>
  <c r="AP40" i="2"/>
  <c r="AK40" i="2"/>
  <c r="AI40" i="2"/>
  <c r="AD40" i="2"/>
  <c r="AE40" i="2" s="1"/>
  <c r="AC40" i="2"/>
  <c r="AX38" i="2"/>
  <c r="AP38" i="2"/>
  <c r="AV38" i="2" s="1"/>
  <c r="AK38" i="2"/>
  <c r="AC38" i="2"/>
  <c r="AI38" i="2" s="1"/>
  <c r="W38" i="2"/>
  <c r="AX37" i="2"/>
  <c r="AV37" i="2"/>
  <c r="AQ37" i="2"/>
  <c r="AR37" i="2" s="1"/>
  <c r="AP37" i="2"/>
  <c r="AK37" i="2"/>
  <c r="AC37" i="2"/>
  <c r="AD37" i="2" s="1"/>
  <c r="AE37" i="2" s="1"/>
  <c r="AX36" i="2"/>
  <c r="AV36" i="2"/>
  <c r="AQ36" i="2"/>
  <c r="AR36" i="2" s="1"/>
  <c r="AK36" i="2"/>
  <c r="AC36" i="2"/>
  <c r="AI36" i="2" s="1"/>
  <c r="W36" i="2"/>
  <c r="AV35" i="2"/>
  <c r="AQ35" i="2"/>
  <c r="AR35" i="2" s="1"/>
  <c r="AI35" i="2"/>
  <c r="AD35" i="2"/>
  <c r="AE35" i="2" s="1"/>
  <c r="AX34" i="2"/>
  <c r="AV34" i="2"/>
  <c r="AQ34" i="2"/>
  <c r="AR34" i="2" s="1"/>
  <c r="AI34" i="2"/>
  <c r="AD34" i="2"/>
  <c r="AE34" i="2" s="1"/>
  <c r="AV33" i="2"/>
  <c r="AQ33" i="2"/>
  <c r="AR33" i="2" s="1"/>
  <c r="AI33" i="2"/>
  <c r="AD33" i="2"/>
  <c r="AE33" i="2" s="1"/>
  <c r="AV32" i="2"/>
  <c r="AQ32" i="2"/>
  <c r="AR32" i="2" s="1"/>
  <c r="AI32" i="2"/>
  <c r="AD32" i="2"/>
  <c r="AE32" i="2" s="1"/>
  <c r="AV31" i="2"/>
  <c r="AQ31" i="2"/>
  <c r="AR31" i="2" s="1"/>
  <c r="AI31" i="2"/>
  <c r="AD31" i="2"/>
  <c r="AE31" i="2" s="1"/>
  <c r="AV30" i="2"/>
  <c r="AQ30" i="2"/>
  <c r="AR30" i="2" s="1"/>
  <c r="AI30" i="2"/>
  <c r="AD30" i="2"/>
  <c r="AE30" i="2" s="1"/>
  <c r="AV29" i="2"/>
  <c r="AQ29" i="2"/>
  <c r="AR29" i="2" s="1"/>
  <c r="AI29" i="2"/>
  <c r="AD29" i="2"/>
  <c r="AE29" i="2" s="1"/>
  <c r="AV28" i="2"/>
  <c r="AQ28" i="2"/>
  <c r="AR28" i="2" s="1"/>
  <c r="AI28" i="2"/>
  <c r="AD28" i="2"/>
  <c r="AE28" i="2" s="1"/>
  <c r="AV27" i="2"/>
  <c r="AQ27" i="2"/>
  <c r="AR27" i="2" s="1"/>
  <c r="AI27" i="2"/>
  <c r="AD27" i="2"/>
  <c r="AE27" i="2" s="1"/>
  <c r="AV26" i="2"/>
  <c r="AQ26" i="2"/>
  <c r="AR26" i="2" s="1"/>
  <c r="AI26" i="2"/>
  <c r="AD26" i="2"/>
  <c r="AE26" i="2" s="1"/>
  <c r="AV25" i="2"/>
  <c r="AQ25" i="2"/>
  <c r="AR25" i="2" s="1"/>
  <c r="AI25" i="2"/>
  <c r="AD25" i="2"/>
  <c r="AE25" i="2" s="1"/>
  <c r="AV24" i="2"/>
  <c r="AQ24" i="2"/>
  <c r="AR24" i="2" s="1"/>
  <c r="AI24" i="2"/>
  <c r="AD24" i="2"/>
  <c r="AE24" i="2" s="1"/>
  <c r="AV23" i="2"/>
  <c r="AQ23" i="2"/>
  <c r="AR23" i="2" s="1"/>
  <c r="AI23" i="2"/>
  <c r="AD23" i="2"/>
  <c r="AE23" i="2" s="1"/>
  <c r="AV22" i="2"/>
  <c r="AQ22" i="2"/>
  <c r="AR22" i="2" s="1"/>
  <c r="AI22" i="2"/>
  <c r="AD22" i="2"/>
  <c r="AE22" i="2" s="1"/>
  <c r="AV21" i="2"/>
  <c r="AQ21" i="2"/>
  <c r="AR21" i="2" s="1"/>
  <c r="AI21" i="2"/>
  <c r="AD21" i="2"/>
  <c r="AE21" i="2" s="1"/>
  <c r="AV20" i="2"/>
  <c r="AQ20" i="2"/>
  <c r="AR20" i="2" s="1"/>
  <c r="AI20" i="2"/>
  <c r="AD20" i="2"/>
  <c r="AE20" i="2" s="1"/>
  <c r="AV19" i="2"/>
  <c r="AQ19" i="2"/>
  <c r="AR19" i="2" s="1"/>
  <c r="AI19" i="2"/>
  <c r="AD19" i="2"/>
  <c r="AE19" i="2" s="1"/>
  <c r="AV18" i="2"/>
  <c r="AQ18" i="2"/>
  <c r="AR18" i="2" s="1"/>
  <c r="AI18" i="2"/>
  <c r="AD18" i="2"/>
  <c r="AE18" i="2" s="1"/>
  <c r="AX17" i="2"/>
  <c r="AV17" i="2"/>
  <c r="AQ17" i="2"/>
  <c r="AR17" i="2" s="1"/>
  <c r="AK17" i="2"/>
  <c r="AI17" i="2"/>
  <c r="AD17" i="2"/>
  <c r="AE17" i="2" s="1"/>
  <c r="AX16" i="2"/>
  <c r="AV16" i="2"/>
  <c r="AQ16" i="2"/>
  <c r="AR16" i="2" s="1"/>
  <c r="AK16" i="2"/>
  <c r="AI16" i="2"/>
  <c r="AD16" i="2"/>
  <c r="AE16" i="2" s="1"/>
  <c r="AV15" i="2"/>
  <c r="AQ15" i="2"/>
  <c r="AR15" i="2" s="1"/>
  <c r="AK15" i="2"/>
  <c r="AX15" i="2" s="1"/>
  <c r="AI15" i="2"/>
  <c r="AD15" i="2"/>
  <c r="AE15" i="2" s="1"/>
  <c r="AQ14" i="2"/>
  <c r="AR14" i="2" s="1"/>
  <c r="AC14" i="2"/>
  <c r="AI14" i="2" s="1"/>
  <c r="AV13" i="2"/>
  <c r="AQ13" i="2"/>
  <c r="AR13" i="2" s="1"/>
  <c r="AI13" i="2"/>
  <c r="AD13" i="2"/>
  <c r="AE13" i="2" s="1"/>
  <c r="AV12" i="2"/>
  <c r="AQ12" i="2"/>
  <c r="AR12" i="2" s="1"/>
  <c r="AI12" i="2"/>
  <c r="AD12" i="2"/>
  <c r="AE12" i="2" s="1"/>
  <c r="BB11" i="2"/>
  <c r="AV11" i="2"/>
  <c r="AQ11" i="2"/>
  <c r="AR11" i="2" s="1"/>
  <c r="AI11" i="2"/>
  <c r="AD11" i="2"/>
  <c r="AE11" i="2" s="1"/>
  <c r="AV10" i="2"/>
  <c r="AQ10" i="2"/>
  <c r="AR10" i="2" s="1"/>
  <c r="AC10" i="2"/>
  <c r="AI10" i="2" s="1"/>
  <c r="AV9" i="2"/>
  <c r="AQ9" i="2"/>
  <c r="AR9" i="2" s="1"/>
  <c r="AI9" i="2"/>
  <c r="AD9" i="2"/>
  <c r="AE9" i="2" s="1"/>
  <c r="AQ42" i="2" l="1"/>
  <c r="AR42" i="2" s="1"/>
  <c r="AQ48" i="2"/>
  <c r="AR48" i="2" s="1"/>
  <c r="AD10" i="2"/>
  <c r="AE10" i="2" s="1"/>
  <c r="AQ38" i="2"/>
  <c r="AR38" i="2" s="1"/>
  <c r="AD45" i="2"/>
  <c r="AE45" i="2" s="1"/>
  <c r="AI37" i="2"/>
  <c r="AD14" i="2"/>
  <c r="AE14" i="2" s="1"/>
  <c r="AD38" i="2"/>
  <c r="AE38" i="2" s="1"/>
  <c r="AQ45" i="2"/>
  <c r="AR45" i="2" s="1"/>
  <c r="AD36" i="2"/>
  <c r="AE36" i="2" s="1"/>
  <c r="AD42" i="2"/>
  <c r="AE42" i="2" s="1"/>
  <c r="AQ47" i="2"/>
  <c r="AR47" i="2" s="1"/>
</calcChain>
</file>

<file path=xl/sharedStrings.xml><?xml version="1.0" encoding="utf-8"?>
<sst xmlns="http://schemas.openxmlformats.org/spreadsheetml/2006/main" count="1860" uniqueCount="913">
  <si>
    <t>Informe Preliminar de Seguimiento al PAI I Semestre 2024</t>
  </si>
  <si>
    <t>Tabla_1</t>
  </si>
  <si>
    <t>Ajustes Metas PAI.</t>
  </si>
  <si>
    <t>Tabla_2</t>
  </si>
  <si>
    <t>Metas no finalizadas 2023 y reformuladas 2024.</t>
  </si>
  <si>
    <t>Tabla_3</t>
  </si>
  <si>
    <t>Metas con valor de inversión agrupado.</t>
  </si>
  <si>
    <t>Tabla_4</t>
  </si>
  <si>
    <t>Seguimiento OCI Muestra Seleccionada</t>
  </si>
  <si>
    <t>Tabla_5</t>
  </si>
  <si>
    <t>Aplicación fórmula del Indicador de Meta</t>
  </si>
  <si>
    <t>Tabla 1 Ajustes Metas PAI</t>
  </si>
  <si>
    <t>Dependencia</t>
  </si>
  <si>
    <t>PAI V.1</t>
  </si>
  <si>
    <t>PAI V.2</t>
  </si>
  <si>
    <t>Modificaciones en Metas</t>
  </si>
  <si>
    <t>Subdirección</t>
  </si>
  <si>
    <r>
      <rPr>
        <b/>
        <sz val="11"/>
        <color theme="1"/>
        <rFont val="Segoe UI"/>
        <family val="2"/>
      </rPr>
      <t xml:space="preserve">Se incluyen las metas:
</t>
    </r>
    <r>
      <rPr>
        <sz val="11"/>
        <color theme="1"/>
        <rFont val="Segoe UI"/>
        <family val="2"/>
      </rPr>
      <t>SUB_6_Documento de investigación producido sobre nuevas metodologías para la producción estadística.
SUB_7_Documento de investigación producido sobre omisión censal.</t>
    </r>
  </si>
  <si>
    <t>PAI V.3</t>
  </si>
  <si>
    <r>
      <rPr>
        <b/>
        <sz val="11"/>
        <color theme="1"/>
        <rFont val="Segoe UI"/>
        <family val="2"/>
      </rPr>
      <t xml:space="preserve">Se elimina la meta: </t>
    </r>
    <r>
      <rPr>
        <sz val="11"/>
        <color theme="1"/>
        <rFont val="Segoe UI"/>
        <family val="2"/>
      </rPr>
      <t xml:space="preserve">
SUB_1_Plan General terminado del Sistema de Información Estadístico para la Economía Popular.
</t>
    </r>
  </si>
  <si>
    <t>Oficina de Sistemas</t>
  </si>
  <si>
    <r>
      <rPr>
        <b/>
        <sz val="11"/>
        <color theme="1"/>
        <rFont val="Segoe UI"/>
        <family val="2"/>
      </rPr>
      <t>Se eliminan las metas:</t>
    </r>
    <r>
      <rPr>
        <sz val="11"/>
        <color theme="1"/>
        <rFont val="Segoe UI"/>
        <family val="2"/>
      </rPr>
      <t xml:space="preserve">
OSIS_10_Piloto de datos maestros de Lugares implementado para  el fortalecimiento de la producción estadisticas a partir de la innovación y la gestión tecnologíca del DANE. 
OSIS_11_Proyecto piloto desarrollado para definición de posibles aplicaciones en  intercambio de información mediante el uso de  tecnologías de Blockchain.</t>
    </r>
  </si>
  <si>
    <t>Secretaría General
Área Compras Públicas</t>
  </si>
  <si>
    <r>
      <rPr>
        <b/>
        <sz val="11"/>
        <color theme="1"/>
        <rFont val="Segoe UI"/>
        <family val="2"/>
      </rPr>
      <t>Se ajusta meta SG_CP_4:</t>
    </r>
    <r>
      <rPr>
        <sz val="11"/>
        <color theme="1"/>
        <rFont val="Segoe UI"/>
        <family val="2"/>
      </rPr>
      <t xml:space="preserve">
V.1: Herramienta diseñada e implementada que permita realizar seguimiento a los procesos contractuales desde su etapa inicial hasta su cierre.
V.3: Herramienta diseñada e implementada para realizar el seguimiento a la etapa precontractual de los procesos de contratación gestionados por el GIT Compras Públicas de DANE Central.</t>
    </r>
  </si>
  <si>
    <t>Dirección De Censos y Demografía</t>
  </si>
  <si>
    <r>
      <t xml:space="preserve">Se ajustan las metas: DCD_4, DCD_14, DCD_15:
</t>
    </r>
    <r>
      <rPr>
        <sz val="11"/>
        <color theme="1"/>
        <rFont val="Segoe UI"/>
        <family val="2"/>
      </rPr>
      <t>DCD_4: Cambia el periodo de alcance de la meta; pasa de 2018-2023 en versión 1 a 2018-2021 en versión 3.
DCD_14: Cambian los departamentos que cubre la meta; pasa de Nariño y Cesár en versión 1 a La Guajira en versión 3.
DCD_15: Cambia el departamento que cubre la meta; pasa de Cauca en versión 1 a Nariño en versión 3.</t>
    </r>
  </si>
  <si>
    <t>Dirección de Recolección y Acopio</t>
  </si>
  <si>
    <r>
      <rPr>
        <b/>
        <sz val="11"/>
        <color theme="1"/>
        <rFont val="Segoe UI"/>
        <family val="2"/>
      </rPr>
      <t>Se incluye la meta:</t>
    </r>
    <r>
      <rPr>
        <sz val="11"/>
        <color theme="1"/>
        <rFont val="Segoe UI"/>
        <family val="2"/>
      </rPr>
      <t xml:space="preserve">
DRA_19_Plan General terminado del Sistema de Información Estadístico para la Economía Popular.</t>
    </r>
  </si>
  <si>
    <t>Dirección de Síntesis y Cuentas Nacionales</t>
  </si>
  <si>
    <r>
      <rPr>
        <b/>
        <sz val="11"/>
        <color theme="1"/>
        <rFont val="Segoe UI"/>
        <family val="2"/>
      </rPr>
      <t>Se incluye la meta:</t>
    </r>
    <r>
      <rPr>
        <sz val="11"/>
        <color theme="1"/>
        <rFont val="Segoe UI"/>
        <family val="2"/>
      </rPr>
      <t xml:space="preserve">
DSCN_26_Documento plan general de la Nueva Base del sistema de Cuentas Nacionales bajo el modelo GSBPM correspondiente a la primera fase detección y análisis de necesidades (DAN) y los siete subprocesos correspondientes a esta fase  provisional, finalizado.</t>
    </r>
  </si>
  <si>
    <r>
      <t xml:space="preserve">Fuente: </t>
    </r>
    <r>
      <rPr>
        <sz val="8"/>
        <color theme="1"/>
        <rFont val="Segoe UI"/>
        <family val="2"/>
      </rPr>
      <t>DANE- Elaboración propia OCI.</t>
    </r>
  </si>
  <si>
    <t>Tabla 2. Metas no finalizadas 2023 y reformuladas 2024.</t>
  </si>
  <si>
    <t>Meta No Finalizada en 2023</t>
  </si>
  <si>
    <t>Meta Reformulada V.3 PAI 2024</t>
  </si>
  <si>
    <t>DIR_RELA_2: Convenios nacionales o internacionales que contribuyan al fortalecimiento institucional del DANE, a través de acciones de posicionamiento, formalizados</t>
  </si>
  <si>
    <t>DIR_AAI_1_Convenios Nacionales o Internacionales que contribuyan al fortalecimiento institucional del DANE, a través de acciones de posicionamiento, formalizados</t>
  </si>
  <si>
    <t>CE_2 Conjunto de Instrumentos de recolección ajustados para el operativo de recolección del Censo Económico.</t>
  </si>
  <si>
    <t>OPLAN_3: Ejecución de los convenios y contratos que cuentan con apropiación durante la vigencia.</t>
  </si>
  <si>
    <t>FONDANE_3_Ejecución de la apropiación de cada uno de los convenios/contratos interadministrativos que cuentan con apropiación durante la vigencia.</t>
  </si>
  <si>
    <t>OPLAN_4: Implementar los nuevos desarrollos tecnológicos en el SPGI con el fin de articular la planeación física con la presupuestal.</t>
  </si>
  <si>
    <t>OPLAN_5_Nuevos desarrollos tecnológicos en el SPGI con el fin de articular la planeación física con la presupuestal.</t>
  </si>
  <si>
    <t>OPLAN_5: Cumplimiento de la Fase 1 – Documentación de operaciones estadística revisada y actualizada en el Sistema Integrado de Gestión de acuerdo con la metodología establecida.</t>
  </si>
  <si>
    <t>OPLAN_8: Modificación de la estructura organizacional de acuerdo con necesidades identificadas, radicada.</t>
  </si>
  <si>
    <t>OPLAN_8_Documento de fortalecimiento institucional y formalización laboral radicada de acuerdo con los lineamientos del DAFP y el plan de trabajo.</t>
  </si>
  <si>
    <t>DIRPEN_18: Documento de Lineamientos que permitan estandarizar la integración entre encuestas y registros administrativos, a partir de la integración entre la encuesta de hogares y registros de impuestos que permita la validación de la pertinencia de los procesos de gestión de proveedores.</t>
  </si>
  <si>
    <t>DRA_17_Documento de Lineamientos para la integración y el reemplazo de fuentes directas por registros administrativos en la producción estadística de encuestas.</t>
  </si>
  <si>
    <t>DIRPEN_23: Planes de capacitación para la promoción de lineamientos, normas y estándares estadísticos en el Sistema Estadístico Nacional SEN 2023, implementados.</t>
  </si>
  <si>
    <t>DIRPEN_16_Planes de capacitación para la promoción de lineamientos, normas y estándares estadísticos en el Sistema Estadístico Nacional SEN 2024, implementados.</t>
  </si>
  <si>
    <t>DRA_30: Política de gobierno de Registros Administrativos y Fuentes alternas aprobada a nivel directivo.</t>
  </si>
  <si>
    <t>De acuerdo con informe IV trimestre de 2023, esta meta no tendría continuidad en 2024. Se incluye en el alcance de otros indicadores.</t>
  </si>
  <si>
    <t>DRA_31: Sistema de registros administrativos propuesto por la misión Kostat, diseñado e implementado.</t>
  </si>
  <si>
    <t>DRA_18. Realización de pruebas para el funcionamiento del Sistema de registros administrativos propuesto por la misión Kostat.</t>
  </si>
  <si>
    <t>DCD_26: Implementación de la estrategia étnica mediante el desarrollo de talleres para la notificación de hechos vitales (nacimientos y muertes) con las siguientes comunidades:
Dos (2) con las comunidades de Magdalena y La Guajira del pueblo Wiwa.
Una (1) en el departamento de Nariño con la Asociación de Parteras de Tumaco (ASOPBATEA).
Dos (2) con el pueblo Yukpa en el municipio de Agustín Codazzi en el departamento del Cesar.
Dos (2) con los pueblos Emberá Katio, Dovido, Wounnan y Tule en el departamento del Chocó con la organización Gobierno Mayo.</t>
  </si>
  <si>
    <t>DCD_14_Estrategia étnica implementada mediante el desarrollo de talleres con las comunidades para notificación de hechos de nacimientos y muertes, en el departamento de La Guajira.</t>
  </si>
  <si>
    <t>Tabla 4 Metas con valor de inversión agrupado.</t>
  </si>
  <si>
    <t>ID Meta</t>
  </si>
  <si>
    <t>Meta Descriptiva</t>
  </si>
  <si>
    <t>Valor Inversión</t>
  </si>
  <si>
    <t>DIR_GEDI_1</t>
  </si>
  <si>
    <t>Elaborar un documento que contenga una propuesta metodológica que contenga insumos para la implementación del Sistema Nacional de Cuidado, en el marco de la economía popular.</t>
  </si>
  <si>
    <t>DIR_GEDI_2</t>
  </si>
  <si>
    <t xml:space="preserve">Elaborar un documento metodológico que contenga estrategias de sensibilización e implementación del enfoque diferencial e interseccional en las entidades del SEN. </t>
  </si>
  <si>
    <t>DIR_GEDI_3</t>
  </si>
  <si>
    <t>Elaborar un documento metodológico que contenga la identificación de nuevas mediciones de desigualdad en torno a la niñez, mujer rural y tenencia de tierra.</t>
  </si>
  <si>
    <t>DIR_AAI_1</t>
  </si>
  <si>
    <t>Convenios Nacionales o Internacionales que contribuyan al fortalecimiento institucional del DANE, a través de acciones de posicionamiento, formalizados</t>
  </si>
  <si>
    <t>DIR_AAI_2</t>
  </si>
  <si>
    <t>Ayudas de memorias y/o documentos de preparación realizados en la participación de la dirección en reuniones y eventos que aporten al fortalecimiento de las actividades desarrolladas por el DANE.</t>
  </si>
  <si>
    <t>DIR_AAI_3</t>
  </si>
  <si>
    <t>Ficha técnica implementada que permita la identificación de necesidades en las áreas del DANE.</t>
  </si>
  <si>
    <t>GIT ODS_1</t>
  </si>
  <si>
    <t>Indicadores de los Objetivos de Desarrollo Sostenible en categorías B, C o D del barómetro ascendidos de categoría.</t>
  </si>
  <si>
    <t>GIT ODS_2</t>
  </si>
  <si>
    <t xml:space="preserve">Estrategia conjunta con Sistema de Naciones Unidas diseñada e implementada, para la difusión de la información relacionada con la Agenda 2030 </t>
  </si>
  <si>
    <t>SUB_3</t>
  </si>
  <si>
    <t>Reportes de información para economía cultural y creativa y economía circular publicados, realizados</t>
  </si>
  <si>
    <t>SUB_4</t>
  </si>
  <si>
    <t>Nuevas metodologías de producción estadística incluidas, específicamente para la desagregación de variables y la integración de fuentes de información realizadas</t>
  </si>
  <si>
    <t>SUB_5</t>
  </si>
  <si>
    <t>Aplicación de la metodología de estimación en áreas pequeñas en la producción de estadísticas oficiales - mapa de pobreza monetaria</t>
  </si>
  <si>
    <t>SUB_6</t>
  </si>
  <si>
    <t>Documento de investigación producido sobre nuevas metodologías para la producción estadística</t>
  </si>
  <si>
    <t>SUB_7</t>
  </si>
  <si>
    <t>Documento de investigación producido sobre omisión censal</t>
  </si>
  <si>
    <t>OSIS_1</t>
  </si>
  <si>
    <t>Índice de la política de Gobierno Digital igual o superior desarrollado que permita aumentar el desempeño institucional de la entidad en el MIPG</t>
  </si>
  <si>
    <t>OSIS_2</t>
  </si>
  <si>
    <t>Instrumentos documentales actualizados del proceso de Transformación digital y gestión de datos como parte de la reestructuración organizacional del DANE</t>
  </si>
  <si>
    <t>OSIS_3</t>
  </si>
  <si>
    <t>Plan Estratégico de Tecnologías de la Información (PETI) actualizado para la vigencia 2024 e instrumento de control con la ejecución de la vigencia 2024 de los proyectos del PETI 2023-2026 para fortalecer las capacidades de Gobierno de TI</t>
  </si>
  <si>
    <t>OSIS_4</t>
  </si>
  <si>
    <t>Plan de anual de adquisiciones de la OSIS ejecutado durante la vigencia 2024 para fortalecer las capacidades Tics que habilitan las operaciones estadísticas y la gestión institucional, asegurando la prestación de los servicios en la entidad.</t>
  </si>
  <si>
    <t>OSIS_5</t>
  </si>
  <si>
    <t>Proyectos de Automatización habilitados para el fortalecimiento de los procesos de producción que apoyen a las metas y objetivos de la gestión estadística de las direcciones técnicas del DANE</t>
  </si>
  <si>
    <t>OSIS_6</t>
  </si>
  <si>
    <t xml:space="preserve">Requerimientos de gestión de datos atendidos a demanda para el fortalecimiento de procesos de producción de información de OOEE y RRAA del DANE. </t>
  </si>
  <si>
    <t>OSIS_7</t>
  </si>
  <si>
    <t xml:space="preserve">Proyectos de interoperabilidad para el fortalecimiento interinstitucional en su componente del servicio ciudadano de interoperabilidad en el marco de la política de Gobierno digital. </t>
  </si>
  <si>
    <t>OSIS_8</t>
  </si>
  <si>
    <t>Modernización del componente tecnológico XROAD del DANE a la versión 7.22 en el marco de la política de Gobierno digital, como apoyo para la recolección y difusión de las operaciones estadísticas del DANE</t>
  </si>
  <si>
    <t>OSIS_9</t>
  </si>
  <si>
    <t>Lago de datos local implementado para el fortalecimiento de la producción estadística a partir de la innovación y la gestión tecnológica del DANE.</t>
  </si>
  <si>
    <t>OSIS_12</t>
  </si>
  <si>
    <t>Dominio de arquitectura de información apropiado</t>
  </si>
  <si>
    <t>OSIS_13</t>
  </si>
  <si>
    <t>Controles en los componentes de seguridad informática, administrados, actualizados para potenciar la estrategia de confidencialidad, integridad y disponibilidad de la información de la Entidad. a demanda</t>
  </si>
  <si>
    <t>OSIS_14</t>
  </si>
  <si>
    <t>Sistema de respaldo gestionado y administrado con el objetivo de custodiar la información de la Entidad.</t>
  </si>
  <si>
    <t>OSIS_15</t>
  </si>
  <si>
    <t>Capacidades tecnológicas de producción estadísticas (PES) fortalecidas para optimizar la custodia y el procesamiento de información.</t>
  </si>
  <si>
    <t>OSIS_16</t>
  </si>
  <si>
    <t xml:space="preserve">Componentes de conectividad actualizados y monitoreados de la red de comunicaciones de la Entidad a nivel nacional a demanda. </t>
  </si>
  <si>
    <t>OSIS_17</t>
  </si>
  <si>
    <t>Componentes de TIC a demanda, monitoreados de la plataforma tecnológica para brindar disponibilidad de los servicios a usuario final en la Entidad.</t>
  </si>
  <si>
    <t>OSIS_18</t>
  </si>
  <si>
    <t>Acciones definidas en el plan de seguridad de la información 2024 a cargo de la Oficina de Sistemas, ejecutadas.</t>
  </si>
  <si>
    <t>OSIS_19</t>
  </si>
  <si>
    <t>Sistemas de Información construidos o actualizados para apoyar los procesos de la producción estadística en relación a la captura de datos, análisis de información y generación de reportes para los operativos estadísticos de las temáticas sociales, agropecuarias / económicas e índices de las cuales se hayan recibido solicitudes</t>
  </si>
  <si>
    <t>OSIS_20</t>
  </si>
  <si>
    <t>Sistemas de Información soportados para apoyar los procesos de la producción estadística en relación a la captura de datos, análisis de información y generación de reportes para los operativos estadísticos de las temáticas sociales, agropecuarias / económicas e índices de las cuales se hayan recibido solicitudes mediante la herramienta designada por mesa de servicio.</t>
  </si>
  <si>
    <t>OSIS_21</t>
  </si>
  <si>
    <t>Sistemas de información fortalecidos para optimizar los procesos de la producción estadística en relación a las diferentes fases de captura y análisis de información para los operativos estadísticos de las temáticas sociales, agropecuarias / económicas e índices, con el objetivo de habilitar procesos más eficientes y alineados a las necesidades específicas de cada área.</t>
  </si>
  <si>
    <t>OSIS_22</t>
  </si>
  <si>
    <t>Sistemas de Información diseñados, construidos o mantenidos para la captura y/o inicio del operativo de las temáticas Comercio, Servicios, Industria, Infraestructura de las cuales se hayan recibido solicitudes.</t>
  </si>
  <si>
    <t>OSIS_23</t>
  </si>
  <si>
    <t>Sistemas de Información soportados para la captura y/o inicio del operativo de las temáticas Comercio, Servicios Industria, Infraestructura, Censos de las cuales se hayan recibido solicitudes mediante la herramienta designada por mesa de servicio.</t>
  </si>
  <si>
    <t>OSIS_24</t>
  </si>
  <si>
    <t>Sistemas de información diseñados o fortalecidos para capturar y poner en marcha operativos de temáticas económicas a nivel nacional en pro de la habilitación de procesos de acuerdo con los lineamientos y recomendaciones derivadas del censo económico o requerimientos solicitados por las áreas.</t>
  </si>
  <si>
    <t>OSIS_25</t>
  </si>
  <si>
    <t>Sistemas de información fortalecidos para la captura de información e inicio de operativo de las temáticas SIPSA, SIPSA LECHE y Censos a nivel nacional, con el objetivo de habilitar procesos acordes y alineados a las necesidades específicas de cada área.</t>
  </si>
  <si>
    <t>OAJ_1</t>
  </si>
  <si>
    <t>Mecanismos establecidos en la Política de Prevención del Daño Antijurídico para la vigencia 2024, verificados</t>
  </si>
  <si>
    <t>OAJ_2</t>
  </si>
  <si>
    <t>Fase de Juzgamiento en los procesos disciplinarios antes del término de prescripción, finalizada</t>
  </si>
  <si>
    <t>OAJ_3</t>
  </si>
  <si>
    <t>Acompañamiento jurídico brindado a los supervisores en la gestión de la liquidación de los convenios o contratos interadministrativos perfeccionados y en ejecución al 7 de julio de 2023</t>
  </si>
  <si>
    <t>OAJ_4</t>
  </si>
  <si>
    <t>Procedimiento sancionatorio de conformidad con lo establecido en el artículo 57 de la Ley 2335 de 2023 elaborado</t>
  </si>
  <si>
    <t>OAJ_5</t>
  </si>
  <si>
    <t>Proceso de reglamentación de la Ley de Estadísticas Oficiales acompañado jurídicamente</t>
  </si>
  <si>
    <t>OAJ_6</t>
  </si>
  <si>
    <t>Trámite de los actos administrativos del sector estadística acompañados jurídicamente</t>
  </si>
  <si>
    <t>OAJ_7</t>
  </si>
  <si>
    <t>Acompañamiento jurídico transversal brindado a los procesos con enfoque diferencial y étnico</t>
  </si>
  <si>
    <t>OPLAN_1</t>
  </si>
  <si>
    <t>Mantener o aumentar el puntaje del Índice de Desempeño Institucional del DANE en un puntaje mínimo del 92 puntos.</t>
  </si>
  <si>
    <t>OPLAN_2</t>
  </si>
  <si>
    <t>Autodiagnósticos de las políticas del Modelo Integrado de Planeación y Gestión - MIPG, realizados y publicados en el micrositio en Sharepoint de Planes Institucionales.</t>
  </si>
  <si>
    <t>OPLAN_3</t>
  </si>
  <si>
    <t>Ejecución presupuestal de los recursos de inversión y funcionamiento en compromisos</t>
  </si>
  <si>
    <t>OPLAN_4</t>
  </si>
  <si>
    <t>Ejecución presupuestal de los recursos comprometidos de inversión y funcionamiento en obligaciones</t>
  </si>
  <si>
    <t>OPLAN_5</t>
  </si>
  <si>
    <t>Nuevos desarrollos tecnológicos en el SPGI con el fin de articular la planeación física con la presupuestal.</t>
  </si>
  <si>
    <t>OPLAN_6</t>
  </si>
  <si>
    <t>Nuevos desarrollos tecnológicos en el SPGI implementados para la gestión de las reprogramaciones de recursos, reportes de datos programados y la documentación de la herramienta</t>
  </si>
  <si>
    <t>OPLAN_7</t>
  </si>
  <si>
    <t xml:space="preserve">Sistema Integrado de gestión con certificación mantenida bajo los criterios de la norma ISO 9001 </t>
  </si>
  <si>
    <t>OPLAN_8</t>
  </si>
  <si>
    <t>Documento de fortalecimiento Institucional y formalización laboral radicada de acuerdo con los lineamientos del Departamento Administrativo de la Función Pública  y el plan de trabajo.</t>
  </si>
  <si>
    <t>OPLAN_9</t>
  </si>
  <si>
    <t>Cumplimiento de la Fase 1 - Documentación de operaciones estadística revisada y actualizada en el Sistema Integrado de Gestión de acuerdo con la metodología establecida - Linea base 93%</t>
  </si>
  <si>
    <t>OPLAN_10</t>
  </si>
  <si>
    <t>Documentación complementaria de operaciones estadísticas revisada de acuerdo con la metodología definida.</t>
  </si>
  <si>
    <t>DICE_1</t>
  </si>
  <si>
    <t>Acciones o espacios de relacionamiento con personas naturales o entidades nacionales e internacionales (pares estadísticos) para la implementación de planes de aprendizaje, caracterización y alcance a grupos de interés en desarrollo de la estrategia de comunicación y difusión de la información producida por el DANE.</t>
  </si>
  <si>
    <t>DICE_2</t>
  </si>
  <si>
    <t>Manual de gestión de crisis de comunicación, elaborado en el marco de la estrategia de divulgación de información pública.</t>
  </si>
  <si>
    <t>DICE_3</t>
  </si>
  <si>
    <t xml:space="preserve">Piezas gráficas y audiovisuales para redes sociales y con ocasión de eventos de divulgación pública (tanto presenciales como mediáticos), publicadas como parte de la estrategia de comunicación para la difusión de información estadística. </t>
  </si>
  <si>
    <t>DICE_4</t>
  </si>
  <si>
    <t>Herramientas de visualización con desarrollo informático que permitan el acceso y visualización de la información estadística y de las actividades del DANE</t>
  </si>
  <si>
    <t>DICE_5</t>
  </si>
  <si>
    <t>Secciones actualizadas del portal web conforme a la norma NTC 5854, en cumplimiento de los requisitos de accesibilidad para las páginas web.</t>
  </si>
  <si>
    <t>SG_ADMI_ 1</t>
  </si>
  <si>
    <t>Plan de trabajo de infraestructura implementado, para mejorar las características técnicas y el equipamiento físico de las sedes a nivel nacional.</t>
  </si>
  <si>
    <t>SG_ADMI_ 2</t>
  </si>
  <si>
    <t>Plan de Mantenimiento y Sostenibilidad - PMAS ejecutado, para la conservación de las instalaciones del DANE Central.</t>
  </si>
  <si>
    <t>SG_GH_2</t>
  </si>
  <si>
    <t>Un proceso de inducción y reinducción aplicado, que incluya la temática referida a la prevención de la configuración de contrato realidad.</t>
  </si>
  <si>
    <t>SG_GH_3</t>
  </si>
  <si>
    <t>Nombramientos en periodo de prueba por concurso de méritos abierto y de ascenso, teniendo en cuenta las listas de elegibles emitidas por la CNSC.</t>
  </si>
  <si>
    <t>SG_CP_1</t>
  </si>
  <si>
    <t>Diagnóstico de la Gestión Contractual en las direcciones territoriales y sede central elaborado, con el propósito de intervenir y fortalecer el proceso.</t>
  </si>
  <si>
    <t>SG_CP_2</t>
  </si>
  <si>
    <t>Acompañamiento a las direcciones territoriales y sede central realizado, con el fin de garantizar que los procesos contractuales se adelanten de acuerdo con el estatuto general de contratación de la administración pública.</t>
  </si>
  <si>
    <t>SG_CP_3</t>
  </si>
  <si>
    <t>Estrategia de capacitación y sensibilización diseñada e implementada dirigida a los supervisores con el fin de fortalecer el control y seguimiento de las obligaciones establecidas en los contratos a cargo.</t>
  </si>
  <si>
    <t>SG_CP_4</t>
  </si>
  <si>
    <t>Herramienta diseñada e implementada para realizar el seguimiento a la etapa precontractual de los procesos de contratación gestionados por el GIT Compras Públicas de DANE Central.</t>
  </si>
  <si>
    <t>SG_CP_5</t>
  </si>
  <si>
    <t>Actualización documental realizada, con el fin de fortalecer la gestión en las etapas de la contratación pública de la entidad.</t>
  </si>
  <si>
    <t>SG_FIN_1</t>
  </si>
  <si>
    <t>Proceso de inducción y capacitación ejecutado, para fortalecer los conocimientos en temas contables, tributarios y presupuestales a nivel nacional.</t>
  </si>
  <si>
    <t>SG_FIN_2</t>
  </si>
  <si>
    <t>Proceso de acompañamiento a las Direcciones Territoriales para la estandarización y actualización de procesos y procedimientos de la cadena presupuestal.</t>
  </si>
  <si>
    <t>DIRPEN_1</t>
  </si>
  <si>
    <t xml:space="preserve">Planes de mejora de operaciones estadísticas evaluadas con seguimientos realizados, para identificar el nivel de cumplimiento de las acciones propuestas </t>
  </si>
  <si>
    <t>DIRPEN_2</t>
  </si>
  <si>
    <t>Acompañamientos realizados para la aplicación del diagnóstico del Marco de Aseguramiento de la Calidad Estadística</t>
  </si>
  <si>
    <t>DIRPEN_3</t>
  </si>
  <si>
    <t>Acompañamientos realizados para la aplicación del instrumento de autoevaluación</t>
  </si>
  <si>
    <t>DIRPEN_4</t>
  </si>
  <si>
    <t>Evaluaciones de cumplimiento de los requisitos de calidad de acuerdo con lo establecido en la  norma técnica NTC PE 1000: 2020 realizadas, para DANE y FONDANE.</t>
  </si>
  <si>
    <t>DIRPEN_5</t>
  </si>
  <si>
    <t xml:space="preserve">Cursos de auditor realizados en la Norma Técnica de Calidad del Proceso Estadístico NTC PE 1000:2020 </t>
  </si>
  <si>
    <t>DIRPEN_6</t>
  </si>
  <si>
    <t>Metodología de revisión de pares del Código Regional de Buenas Prácticas formulada</t>
  </si>
  <si>
    <t>DIRPEN_7</t>
  </si>
  <si>
    <t>Conversatorios para el fomento de la Cultura Estadística realizados</t>
  </si>
  <si>
    <t>DIRPEN_8</t>
  </si>
  <si>
    <t>Inventario actualizado anualmente de oferta y  demanda de información estadística y de registros administrativos en el periodo</t>
  </si>
  <si>
    <t>DIRPEN_9</t>
  </si>
  <si>
    <t>Entidades territoriales priorizadas con asistencia técnica en la vigencia</t>
  </si>
  <si>
    <t>DIRPEN_10</t>
  </si>
  <si>
    <t>Política de Gestión de la Información Estadística de MIPG, actualizada</t>
  </si>
  <si>
    <t>DIRPEN_11</t>
  </si>
  <si>
    <t>Plan Estadístico Nacional 2023 - 2027 ejecutado</t>
  </si>
  <si>
    <t>DIRPEN_12</t>
  </si>
  <si>
    <t>Instancias de coordinación del SEN gestionadas y dinamizadas con generación de productos y resultados</t>
  </si>
  <si>
    <t>DIRPEN_13</t>
  </si>
  <si>
    <t xml:space="preserve"> Índice de Capacidad  Estadística publicado (2022) y medido (2023)</t>
  </si>
  <si>
    <t>DIRPEN_14</t>
  </si>
  <si>
    <t>Planes de capacitación del Sistema Estadístico Nacional SEN 2024, implementados</t>
  </si>
  <si>
    <t>DIRPEN_15</t>
  </si>
  <si>
    <t>Cursos virtuales de Campus DANE para el SEN, mantenidos y actualizados</t>
  </si>
  <si>
    <t>DIRPEN_16</t>
  </si>
  <si>
    <t>Planes de capacitación para la promoción de lineamientos, normas y estándares estadísticos en el Sistema Estadístico Nacional SEN 2024, implementados</t>
  </si>
  <si>
    <t>DIRPEN_17</t>
  </si>
  <si>
    <t>Documentos para la regulación estadística difundidos</t>
  </si>
  <si>
    <t>DIRPEN_18</t>
  </si>
  <si>
    <t>Plan de verificación de la Regulación definido para la producción estadística del SEN diseñado e implementado</t>
  </si>
  <si>
    <t>DIRPEN_19</t>
  </si>
  <si>
    <t>Estudio de prospectiva y análisis de datos que utiliza las fuentes de datos no tradicionales para la modernización de la gestión en el proceso estratégico y misional del DANE.</t>
  </si>
  <si>
    <t>DIRPEN_20</t>
  </si>
  <si>
    <t>Aplicaciones web para la recolección de información que facilite las comunicaciones en doble vía con usuarios de estadísticas oficiales</t>
  </si>
  <si>
    <t>DIRPEN_21</t>
  </si>
  <si>
    <t xml:space="preserve">Reportes de referentes internacionales realizados, que permitan apoyar el conocimiento, la generación de capacidades, brindar recomendaciones y propiciar acciones acordes a las necesidades temáticas relevantes del Departamento Administrativo Nacional de Estadística - DANE </t>
  </si>
  <si>
    <t>DIRPEN_22</t>
  </si>
  <si>
    <t>Plataforma tecnológica del SEN 2.0. con mantenimiento y actualización de contenidos</t>
  </si>
  <si>
    <t>DIRPEN_23</t>
  </si>
  <si>
    <t>Espacios de divulgación generados de la oferta estadística del SEN</t>
  </si>
  <si>
    <t>DIRPEN_24</t>
  </si>
  <si>
    <t>Espacios de promoción para el uso de la oferta estadística del SEN acorde con los marcos rectores  en torno a principios, estándares, valores y prácticas comunes.</t>
  </si>
  <si>
    <t>DIRPEN_25</t>
  </si>
  <si>
    <t xml:space="preserve">Espacios de diálogo e intercambio de experiencias entre los actores del SEN </t>
  </si>
  <si>
    <t>DIRPEN_26</t>
  </si>
  <si>
    <t>Mesas de trabajo que permitan la alineación entre niveles (estratégico, táctico y operativo), instancias (Comité Nacional de Datos CND, Comité de Administración de Datos CAD y Comité Intersectorial de información geográfica CIIG) y actores (entidades del grupo táctico, administradores de datos, grupos técnicos de trabajo, apoyo técnico de la infraestructura de datos y funcionarios) de la gobernanza de la infraestructura de datos del Estado colombiano.</t>
  </si>
  <si>
    <t>DSCN_7</t>
  </si>
  <si>
    <t>Publicaciones del PIB trimestral desde los enfoques de la producción y el gasto, para los periodos del: cuarto trimestre de 2023, primer, segundo y tercer trimestre del año 2024, finalizadas.</t>
  </si>
  <si>
    <t>DSCN_8</t>
  </si>
  <si>
    <t>Publicaciones del PIB trimestral por el enfoque del ingreso y de las cuentas por sector institucional para los periodos: cuarto trimestre de 2023, y los tres primeros trimestres de 2024, y un (1) piloto preliminar de la desestacionalización  de transacciones de las Cuentas de Sectores Institucionales trimestrales.</t>
  </si>
  <si>
    <t>DCD_8</t>
  </si>
  <si>
    <t>Operativo censal para el Registro multidimensional Wayuú realizado, en cumplimiento de la sentencia T302</t>
  </si>
  <si>
    <t>DCD_9</t>
  </si>
  <si>
    <t>Sistema de información Wayuú desarrollado en su componente temático, con la integración de la base de datos del operativo y los registros administrativos</t>
  </si>
  <si>
    <t>DCD_10</t>
  </si>
  <si>
    <t>Conceptos técnicos elaborados para responder los requerimientos en cumplimiento de las sentencias T302 y auto 696</t>
  </si>
  <si>
    <t>DCD_35</t>
  </si>
  <si>
    <t>Boletines y cuadros de salida con información estadística de nacimientos y defunciones a nivel nacional producidos, para el registro de hechos vitales en Colombia.</t>
  </si>
  <si>
    <t>DCD_36</t>
  </si>
  <si>
    <t>Atlas sociodemográfico y los anexos técnicos estructurados con base en fuentes de información poblacional del periodo intercensal 2018-2024, elaborado</t>
  </si>
  <si>
    <t>CE_3</t>
  </si>
  <si>
    <t>Documentos con los principales resultados, logros y dificultades en el desarrollo de los operativos de recolección del Censo Económico Nacional Urbano</t>
  </si>
  <si>
    <t>CE_4</t>
  </si>
  <si>
    <t>Informe operativo de recolección del Censo Económico Nacional Urbano CENU 2024 finalizado.</t>
  </si>
  <si>
    <t>DIG_1</t>
  </si>
  <si>
    <t>Sistema implementado del servicio de información de Gestión de Estratificación y Coberturas (SIGESCO)</t>
  </si>
  <si>
    <t>DIG_2</t>
  </si>
  <si>
    <t>Estrategia Implementada de interoperabilidad entre la información geoestadística y espacial del sector de la información estadística, alineada al SEN  y al Comité́ Nacional de Datos.</t>
  </si>
  <si>
    <t>DIG_5</t>
  </si>
  <si>
    <t>Documentos generados de iniciativas nacionales e internacionales que promuevan el uso e integración de la información estadística y geoespacial, con énfasis en la articulación del SEN - ICDE</t>
  </si>
  <si>
    <t>DIG_6</t>
  </si>
  <si>
    <t>Desarrollar los proyectos de exploración, innovación e investigación, con el fin de promover el conocimiento y los datos geo-estadísticos como soporte transversal al proceso estadístico.</t>
  </si>
  <si>
    <t>DRA_6</t>
  </si>
  <si>
    <t>Documento metodológico actualizado la metodología asociada al diagnóstico de registros administrativos finalizado.</t>
  </si>
  <si>
    <t>DRA_7</t>
  </si>
  <si>
    <t>Metodología definida para el diagnóstico del registro social de hogares, acorde con sus características.</t>
  </si>
  <si>
    <t>DRA_9</t>
  </si>
  <si>
    <t>Documento metodológico realizado que dé cuenta del Sistema de Información de Economía Popular en lo concerniente a parámetros de diseño, integración de fuentes, consolidación y difusión.</t>
  </si>
  <si>
    <t>DRA_10</t>
  </si>
  <si>
    <t>Elaborar documentación técnica relacionada al RELAB, con base en el GSBPM</t>
  </si>
  <si>
    <t>DRA_11</t>
  </si>
  <si>
    <t>Sistema de información de Economía Popular planeado y diseñado, de conformidad con los parámetros de construcción determinados desde el DANE y las demás entidades partícipes de su futuro aprovechamiento.</t>
  </si>
  <si>
    <t>DRA_12</t>
  </si>
  <si>
    <t>Aprovechamiento del Sistema de Información de Sedes Educativas (SISE) en el fortalecimiento del Registro Estadístico Base de Relaciones Laborales (RELAB).</t>
  </si>
  <si>
    <t>DRA_14</t>
  </si>
  <si>
    <t>Directorios Estadísticos actualizados en sus variables de identificación, ubicación y contacto de acuerdo a los ejercicios de integración de datos.</t>
  </si>
  <si>
    <t>DRA_15</t>
  </si>
  <si>
    <t>Elaboración de un documento resultado del aprovechamiento estadístico de fuentes tradicionales, no tradicionales y registros administrativos, que permitan caracterizar a la población con enfoques diferenciales.</t>
  </si>
  <si>
    <t>DRA_16</t>
  </si>
  <si>
    <t>Difundir los productos derivados del Registro Estadístico Base de Relaciones Laborales (RELAB)</t>
  </si>
  <si>
    <t>DEPARTAMENTO ADMINISTRATIVO NACIONAL DE ESTADÍSTICA (DANE)
 PLAN DE ACCIÓN INSTITUCIONAL
Versión 3 - Junio 25 de 2024</t>
  </si>
  <si>
    <r>
      <rPr>
        <b/>
        <sz val="12"/>
        <color rgb="FF000000"/>
        <rFont val="Segoe UI"/>
        <family val="2"/>
      </rPr>
      <t>CÓDIGO:</t>
    </r>
    <r>
      <rPr>
        <sz val="12"/>
        <color rgb="FF000000"/>
        <rFont val="Segoe UI"/>
        <family val="2"/>
      </rPr>
      <t xml:space="preserve"> DES-020-PDT-001-f-002</t>
    </r>
  </si>
  <si>
    <r>
      <rPr>
        <b/>
        <sz val="12"/>
        <rFont val="Segoe UI"/>
        <family val="2"/>
      </rPr>
      <t>VERSIÓN:</t>
    </r>
    <r>
      <rPr>
        <sz val="12"/>
        <rFont val="Segoe UI"/>
        <family val="2"/>
      </rPr>
      <t xml:space="preserve"> 04</t>
    </r>
  </si>
  <si>
    <t xml:space="preserve">FECHA DE DILIGENCIAMIENTO: </t>
  </si>
  <si>
    <t>INFORMACIÓN RESPONSABLES</t>
  </si>
  <si>
    <t>ALINEACIÓN ESTRATEGICA</t>
  </si>
  <si>
    <t>PROGRAMACIÓN DE METAS</t>
  </si>
  <si>
    <t>PROGRAMACIÓN PRESUPUESTAL</t>
  </si>
  <si>
    <t>ALINEACIÓN CON PROCESOS</t>
  </si>
  <si>
    <t xml:space="preserve">SEGUIMIENTO I TRIMESTRE                                            </t>
  </si>
  <si>
    <t xml:space="preserve">SEGUIMIENTO II TRIMESTRE                                            </t>
  </si>
  <si>
    <t>ÁREA RESPONSABLE</t>
  </si>
  <si>
    <t>[ID META]</t>
  </si>
  <si>
    <t>LINEA ESTRATÉGICA PEI</t>
  </si>
  <si>
    <t>FUENTE DE META</t>
  </si>
  <si>
    <t>META TOTAL</t>
  </si>
  <si>
    <t>META DESCRIPTIVA</t>
  </si>
  <si>
    <t>TIPO DE INDICADOR</t>
  </si>
  <si>
    <t>UNIDAD DE MEDIDA</t>
  </si>
  <si>
    <t>FÓRMULA DEL INDICADOR</t>
  </si>
  <si>
    <t>ENTREGABLE</t>
  </si>
  <si>
    <t xml:space="preserve">FECHA DE INICIO </t>
  </si>
  <si>
    <t xml:space="preserve">FECHA FINAL </t>
  </si>
  <si>
    <t>AVANCE TRIMESTRAL
ACUMULADO</t>
  </si>
  <si>
    <t>FUNCIONAMIENTO</t>
  </si>
  <si>
    <t>VALOR FUNCIONAMIENTO</t>
  </si>
  <si>
    <t>PROYECTO DE INVERSIÓN</t>
  </si>
  <si>
    <t>PRODUCTO</t>
  </si>
  <si>
    <t>VALOR</t>
  </si>
  <si>
    <t>PROCESO DEL SIGI ASOCIADO</t>
  </si>
  <si>
    <t xml:space="preserve">PLANES ADMINISTRATIVOS </t>
  </si>
  <si>
    <t>POLÍTICA MIPG RELACIONADA</t>
  </si>
  <si>
    <t>TRANSFORMACIONES DEL PLAN NACIONAL DE DESARROLLO</t>
  </si>
  <si>
    <t>AVANCE CUANTITATIVO</t>
  </si>
  <si>
    <t>NIVEL DE CUMPLIMIENTO EN EL TRIMESTRE</t>
  </si>
  <si>
    <t>AVANCE CUALITATIVO</t>
  </si>
  <si>
    <t>EVIDENCIA</t>
  </si>
  <si>
    <t>JUSTIFICACIÓN NO CUMPLIMIENTO</t>
  </si>
  <si>
    <t>ESTADO REAL DE LA META EN EL TRIMESTRE</t>
  </si>
  <si>
    <t xml:space="preserve">Valor recursos de FUNCIONAMIENTO (pesos) </t>
  </si>
  <si>
    <t xml:space="preserve">Ejecución recursos de FUNCIONAMIENTO (pesos) </t>
  </si>
  <si>
    <t>Valor recursos de INVERSIÓN
(pesos)</t>
  </si>
  <si>
    <t xml:space="preserve">Ejecución recursos de INVERSIÓN EN COMPROMISOS
(pesos) </t>
  </si>
  <si>
    <t xml:space="preserve">Ejecución recursos de INVERSIÓN EN OBLIGACIONES
(pesos) </t>
  </si>
  <si>
    <t>TERCERA LÍNEA DE DEFENSA
OFICINA DE CONTROL INTERNO</t>
  </si>
  <si>
    <t>Área o dependencia responsable de la meta</t>
  </si>
  <si>
    <r>
      <t xml:space="preserve">Sigla del área_# meta
</t>
    </r>
    <r>
      <rPr>
        <sz val="10"/>
        <color rgb="FF000000"/>
        <rFont val="Segoe UI"/>
        <family val="2"/>
      </rPr>
      <t>Ejemplo: DICE_1</t>
    </r>
  </si>
  <si>
    <t>Líneas estratégicas establecidas el marco de la entidad durante el cuatrienio</t>
  </si>
  <si>
    <t>Seleccione la meta estratégica asociada al área</t>
  </si>
  <si>
    <r>
      <t xml:space="preserve">De  dónde proviene la meta:
</t>
    </r>
    <r>
      <rPr>
        <sz val="10"/>
        <color rgb="FF000000"/>
        <rFont val="Segoe UI"/>
        <family val="2"/>
      </rPr>
      <t>1. PND 2023 - 2026
 2. Plan Estratégico Sectorial (PES)
3.  Plan Estratégico Institucional (PEI)
4. Producto del proyecto de Inversión
5. Necesidad de funcionamiento
6. Compromiso externo (Sisones, ITA, FURAG, PNGRD, MIPG, etc.) 
7. Plan Anticorrupción y de Atención al Ciudadano (PAAC)
8. PAI_Plan de Acción Institucional 2023</t>
    </r>
  </si>
  <si>
    <t>Número entero o porcentaje</t>
  </si>
  <si>
    <r>
      <t>Descripción de la meta:</t>
    </r>
    <r>
      <rPr>
        <sz val="10"/>
        <color rgb="FF000000"/>
        <rFont val="Segoe UI"/>
        <family val="2"/>
      </rPr>
      <t xml:space="preserve"> Sujeto + condición deseada del sujeto (verbo conjugado) + elementos adicionales de contexto descriptivo.</t>
    </r>
  </si>
  <si>
    <r>
      <t xml:space="preserve">Tipo de indicador </t>
    </r>
    <r>
      <rPr>
        <sz val="10"/>
        <color rgb="FF000000"/>
        <rFont val="Segoe UI"/>
        <family val="2"/>
      </rPr>
      <t>de acuerdo al Procedimiento de Formulación y monitoreo de indicadores de gestión de la Entidad en su versión 11,</t>
    </r>
  </si>
  <si>
    <t>Parámetro o unidad de referencia para determinar la  magnitud de medición del indicador</t>
  </si>
  <si>
    <r>
      <t xml:space="preserve">Representación matemática </t>
    </r>
    <r>
      <rPr>
        <b/>
        <sz val="10"/>
        <color rgb="FF000000"/>
        <rFont val="Segoe UI"/>
        <family val="2"/>
      </rPr>
      <t>del cálculo del indicador</t>
    </r>
    <r>
      <rPr>
        <sz val="10"/>
        <color rgb="FF000000"/>
        <rFont val="Segoe UI"/>
        <family val="2"/>
      </rPr>
      <t xml:space="preserve"> que medirá la meta.</t>
    </r>
  </si>
  <si>
    <t>Documento o producto entregable final de la meta.</t>
  </si>
  <si>
    <t>dd/mm/aaaa</t>
  </si>
  <si>
    <t>I TRIMESTRE</t>
  </si>
  <si>
    <t>II TRIMESTRE</t>
  </si>
  <si>
    <t>III TRIMESTRE</t>
  </si>
  <si>
    <t>IV TRIMESTRE</t>
  </si>
  <si>
    <t>Seleccione: Si aplica o no aplica</t>
  </si>
  <si>
    <t>Indique el valor asociado para funcionamiento</t>
  </si>
  <si>
    <t>Proyecto de inversión que es fuente de los recursos asociados para el cumplimiento de la meta</t>
  </si>
  <si>
    <t>Producto de la FICHA EBI</t>
  </si>
  <si>
    <t>Indique el valor asociado a inversión</t>
  </si>
  <si>
    <t>Proceso del Sistema Integrado de Gestión Institucional de la entidad que se alinea con la meta</t>
  </si>
  <si>
    <t>Plan Administrativo asociado con la meta, de acuerdo con lo dispuesto en el</t>
  </si>
  <si>
    <t>Política de Gestión y Desempeño del Modelo Integrado de Planeación y Gestión, relacionada con la meta.</t>
  </si>
  <si>
    <t>Transformaciones del PND al que la meta contribuye</t>
  </si>
  <si>
    <t>Se debe aplicar la fórmula del indicador de la meta</t>
  </si>
  <si>
    <t>Indica el porcentaje de avance logrado en el trimestre de acuerdo con lo programado</t>
  </si>
  <si>
    <t>Nivel alcanzado</t>
  </si>
  <si>
    <t>Se debe realizar una descripción cualitativa del avance o logro de la meta.</t>
  </si>
  <si>
    <t>Se debe escribir el nombre de los documentos o soportes que son evidencia de la meta, es importante que coincidan con el nombre de los archivos cargados en el repositorio.</t>
  </si>
  <si>
    <t>En caso de que el  avance real sea menor  al esperado, por favor justifique las razones del incumplimiento</t>
  </si>
  <si>
    <t>Indica el estado de gestión de la meta de acuerdo con el reporte realizado en el trimestre</t>
  </si>
  <si>
    <t>Hace referencia al valor de funcionamiento actualizado​</t>
  </si>
  <si>
    <t>Indique el valor ejecutado con corte al mes del reporte, teniendo en cuenta el porcentaje de avance de la meta. (Este valor es acumulado)</t>
  </si>
  <si>
    <t xml:space="preserve">Esta información será reportada por la Oficina Asesora de Planeación. </t>
  </si>
  <si>
    <t>AUDITOR</t>
  </si>
  <si>
    <t>OBSERVACIÓN OCI
(Avance de meta, evidencia, adecuación de la meta, recomendaciones.)</t>
  </si>
  <si>
    <t>DIR AAI_Alianzas y Asuntos Internacionales</t>
  </si>
  <si>
    <t>L1 - Difusión y acceso a la información</t>
  </si>
  <si>
    <t>L1.1_Desarrollar una estrategia de cooperación y movilización internacional</t>
  </si>
  <si>
    <t>PAI_Plan de Acción Institucional 2023</t>
  </si>
  <si>
    <t>Eficiencia</t>
  </si>
  <si>
    <t>Numérico</t>
  </si>
  <si>
    <t>Número de convenios gestionados en el trimestre</t>
  </si>
  <si>
    <t xml:space="preserve">Convenios - Formalización de acuerdos </t>
  </si>
  <si>
    <t>Si aplica</t>
  </si>
  <si>
    <t>Fortalecimiento de la capacidad institucional para la implementación del modelo de gestión Nacional</t>
  </si>
  <si>
    <t>Documentos de planeación</t>
  </si>
  <si>
    <t>1_Direccionamiento Estratégico</t>
  </si>
  <si>
    <t>No Aplica</t>
  </si>
  <si>
    <t>POL_18: Gestión del Conocimiento y la Innovación</t>
  </si>
  <si>
    <t>No aplica</t>
  </si>
  <si>
    <t>A la fecha se cuenta con un Memorando de entendimiento revisado por ambos Institutos Nacionales de Estadística con acciones precisas a desarrollarse durante los próximos años. El objetivo de este instrumento será compartir experiencias en los diferentes frentes priorizados entre el DANE y la ONEI de Cuba.</t>
  </si>
  <si>
    <t>Memorando de Entendimiento DANE ONEI</t>
  </si>
  <si>
    <t>En el segundo trimestre de 2024, se firmó el Memorando de Entendimiento entre el DANE y la ciudad de Medellín, con el objetivo de formalizar la relación entre ambas entidades, permitiendo y facilitando el desarrollo de acciones enmarcadas en el Foro Mundial de Datos. Asimismo, se suscribió una enmienda con la Oficina de Estadísticas de Corea, la cual establece una nueva hoja de ruta para las acciones de 2024.</t>
  </si>
  <si>
    <t>Enmienda DANE-KOSTAT
MOU DANE-Medellín</t>
  </si>
  <si>
    <t>Angela Viviana Torres Velandia</t>
  </si>
  <si>
    <t>Frente a la programación de metas,  se observó que la fórmula del indicador no cumple con los criterios matemáticos, ya que no está establecida como una comparación entre dos o más tipos de datos (variables) para elaborar una medida cuantitativa. En cuanto al seguimiento semestral, no fue posible establecer el cumplimiento de lo descrito en el avance cualitativo, ya que no se encontraron cargadas evidencias en el micrositio dispuesto por la OPLAN, para contrastar lo reportado en el avance cuantitativo.</t>
  </si>
  <si>
    <t>OSIS_Oficina de Sistemas</t>
  </si>
  <si>
    <t xml:space="preserve">L3 - Fortalecimiento de la producción estadística a partir de la innovación y la gestión tecnológica. </t>
  </si>
  <si>
    <t>L3.5_Fortalecer las capacidades tecnológicas que habilitan las operaciones estadísticas y la gestión institucional, asegurando la prestación de los servicios de tecnologías de la información y comunicaciones  de la entidad.</t>
  </si>
  <si>
    <t>PEI_Plan Estratégico Institucional</t>
  </si>
  <si>
    <t>Eficacia</t>
  </si>
  <si>
    <t>Porcentual</t>
  </si>
  <si>
    <t xml:space="preserve">Porcentaje de ejecución o avance de los proyectos de PETI 2023-2026 en la vigencia 2024 </t>
  </si>
  <si>
    <t>Plan Estratégico de Tecnologías de la Información  2023-2026</t>
  </si>
  <si>
    <t>Modernización tecnológica para la transformación digital del DANE a nivel Nacional</t>
  </si>
  <si>
    <t xml:space="preserve">Documentos para la planeación estratégica en TI </t>
  </si>
  <si>
    <t>11_Gestión de Información y Transformación Digital</t>
  </si>
  <si>
    <t>10_Plan Estratégico de Tecnologías de la Información y las Comunicaciones_PETI</t>
  </si>
  <si>
    <t>POL_07: Gobierno Digital</t>
  </si>
  <si>
    <t>El cumplimiento de la vigencia 2024 del PETI presenta un avance real del 19,79% frente al avance proyectado a de 23,94% (SPI = 82,68%)</t>
  </si>
  <si>
    <t>Seguimiento 2024 PETI-2023-2026 20240403.XLSX</t>
  </si>
  <si>
    <t>El cumplimiento de la vigencia 2024 del PETI presenta un avance real del 33,02% frente al avance proyectado a de 40,13% (SPI = 82,29%)</t>
  </si>
  <si>
    <t>Seguimiento 2024 PETI Mayo. PPTX</t>
  </si>
  <si>
    <t>Andrés Mauricio Cruz Vargas</t>
  </si>
  <si>
    <t xml:space="preserve">Proyectos de interoperabilidad para el fortalecimiento interinstitucional en su componente  del servicio ciudadano de interoperabilidad en el marco de la política de Gobierno digital. </t>
  </si>
  <si>
    <t xml:space="preserve">Porcentaje de avance trimestral acumulado respecto a la meta </t>
  </si>
  <si>
    <t xml:space="preserve">1. Dos  (2) servicio de difusión de indicadores de la temática económica a través de mecanismos tecnológicos de interoperabilidad que fortalezcan los canales de difusión estadística del DANE implementado.
2. Dos  (2) servicio de difusión de indicadores de la temática sociodemográfica  a través de mecanismos tecnológicos de interoperabilidad que fortalezcan los canales de difusión estadística del DANE implementado
3. Un (1) servicio de interoperabilidad de información espacial sociodemográfica a través de mecanismos tecnológicos que fortalezcan los canales de difusión estadística del DANE implementado
</t>
  </si>
  <si>
    <t>Servicios de información actualizados</t>
  </si>
  <si>
    <t>10_Gestión de Información y documental</t>
  </si>
  <si>
    <t>Se avanza al 90% de la ejecución del producto (Especificación técnica para consumo de
información):
1. Dos  (2) servicios de difusión de indicadores de la temática económica a través de mecanismos tecnológicos de interoperabilidad que fortalezcan los canales de difusión estadística del DANE implementado.</t>
  </si>
  <si>
    <t>Servicio de difusión de indicadores de la temática económica_ConsumoEstadisticas PIB
Servicio de difusión de indicadores de la temática económica_ConsumoEstadisticasIPC 2024</t>
  </si>
  <si>
    <t xml:space="preserve">Se finaliza el Servicio de difusión de indicadores de la temática económica_ConsumoEstadisticas PIB y el Servicio de difusión de indicadores de la temática </t>
  </si>
  <si>
    <t>Servicio IPP-IPC
Servicio Web  PIB SDMX</t>
  </si>
  <si>
    <t xml:space="preserve">De conformidad con la información evidenciada, la OCI recomienda emplear una formula del indicador como una comparación entre dos o más tipos de datos para elaborar una medida cuantitativa. Por otra parte, se constató cumplimiento con la meta propuesta para el segundo trimestre 2024. </t>
  </si>
  <si>
    <t>Modernización del componente tecnológico XROAD del DANE a la versión 7.22  en el marco de la política de Gobierno digital, como apoyo para la recolección y difusión de las operaciones estadísticas del DANE</t>
  </si>
  <si>
    <t>Un mecanismo de aseguramiento de los servicios de interoperabilidad de la PDI para los proyectos de Interoperabilidad del DANE XRoad en  QA version7.22
Un (1) mecanismo de aseguramiento de los servicios de interoperabilidad de la PDI para los proyectos de Interoperabilidad del DANE XRoad en pre producción  version7.22
Un (1) mecanismo de aseguramiento de los servicios de interoperabilidad de la PDI para los proyectos de Interoperabilidad del DANE XRoad en producción  version7.22</t>
  </si>
  <si>
    <t>Se da inicio a la implementación del  mecanismo de aseguramiento de los servicios de interoperabilidad de la PDI para los proyectos de Interoperabilidad del DANE XRoad en  QA para la versión 7.22</t>
  </si>
  <si>
    <t>Actualización X-Road Ambiente QA</t>
  </si>
  <si>
    <t>Se finaliza  la implementación del  mecanismo de aseguramiento de los servicios de interoperabilidad de la PDI para los proyectos de Interoperabilidad del DANE XRoad en  QA para la versión 7.22
y se da inicio a la implementación en el ambiente de pre-producción</t>
  </si>
  <si>
    <t>Actualización X-Road Ambiente QA
Actualización X-Road Ambiente PRE - avance</t>
  </si>
  <si>
    <t>L3.6_Mejorar la seguridad digital del DANE a través del fortalecimiento de las capacidades de ciberseguridad para asegurar la protección de la información misional e institucional</t>
  </si>
  <si>
    <t>Efectividad</t>
  </si>
  <si>
    <t>Acciones ejecutadas por la OSIS en el Plan de Seguridad de la Información 2024 / Total de acciones definidas a ejecutar por la OSIS en el Plan de Seguridad de la Información 2024*100%</t>
  </si>
  <si>
    <t>Documentos desarrollados del plan de seguridad de la información</t>
  </si>
  <si>
    <t xml:space="preserve">Servicios tecnológicos </t>
  </si>
  <si>
    <t>12_Plan de Seguridad y Privacidad de la Información</t>
  </si>
  <si>
    <t>POL_08:Seguridad Digital</t>
  </si>
  <si>
    <t>Se apoya en la elaboración del plan de seguridad de la información 2024 y en la revisión y aportes del BCP / Documento ajustes BCP
Se elaboraron los documentos: Declaración de aplicabilidad y el Documento de herramienta autodiagnóstico 2023 (Instrumento_Evaluacion_MSPI 2023-2)</t>
  </si>
  <si>
    <t xml:space="preserve">Documento de Plan de seguridad de la información 2024
Documento de la declaración de aplicabilidad
Instrumento_Evaluacion_MSPI 2023-2
Continuidad de Negocio DANE - FONDANE_Rev OSIS </t>
  </si>
  <si>
    <t>Se implementa el instrumento de seguimiento del plan de seguridad y privacidad de la información
Se realiza revisión y ajustes a la documentación del subproceso de seguridad digital
Se realizan sesiones de sensibilización a los usuarios finales en temas de seguridad digital
Se reportan activos de seguridad de la información del proceso GTD
Se cuenta con el DRP de la nube de Oracle</t>
  </si>
  <si>
    <t>Instrumento de seguimiento al Plan de seguridad de la información 2024
Manual de políticas complementarias de seguridad digital
Tips Informáticos
Inventario de activos de seguridad de la información del proceso GTD
Documento con el Plan de Recuperación de Desastres - nube Oracle</t>
  </si>
  <si>
    <t>(Informe trimestral de seguimiento / 4)*100%</t>
  </si>
  <si>
    <t>Un informe trimestral de seguimiento de los proyectos con el cumplimiento del procedimiento relacionados con las temáticas Económicas.</t>
  </si>
  <si>
    <t>Sistemas de información implementados</t>
  </si>
  <si>
    <t>El documento trimestral, presenta las evidencias y el avance del proyecto de censo económico como cumplimiento del procedimiento relacionados con las temáticas Económicas.</t>
  </si>
  <si>
    <t>INFORME DE SEGUIMIENTO TRIMESTRE 1 PAI 24 CENU.docx</t>
  </si>
  <si>
    <t>Se generó el informe correspondiente al II Trimestre de 2024 donde se analizan las gestiones realizadas en el marco del proyecto CENU, así como los diferentes riesgos, alertas y amenazas que podrían advertirse</t>
  </si>
  <si>
    <t>INFORME DE SEGUIMIENTO TRIMESTRE 2 PAI 24 CENU</t>
  </si>
  <si>
    <t>En gestión</t>
  </si>
  <si>
    <t xml:space="preserve">De conformidad con la información evidenciada, la OCI, se constató cumplimiento con la meta propuesta para el segundo trimestre 2024. </t>
  </si>
  <si>
    <t>OPLAN_Oficina Asesora de Planeación</t>
  </si>
  <si>
    <t>L4 - Fortalecimiento de la gestión institucional y el modelo organizacional</t>
  </si>
  <si>
    <t xml:space="preserve">L4.1_Aumentar el índice de desempeño institucional de las políticas del MIPG </t>
  </si>
  <si>
    <t>Porcentaje de avance en los nuevos desarrollos tecnológicos en el SPGI durante el periodo.</t>
  </si>
  <si>
    <t>Documento de Desarrollo - aplicativo</t>
  </si>
  <si>
    <t>POL_03:Planeación Institucional</t>
  </si>
  <si>
    <t>En el presente trimestre, se ha logrado un notable avance en el desarrollo y afinamiento de la funcionalidad de ejecución presupuestal mediante la construcción de la herramienta SPGI. Utilizando Django como framework, se implementó un módulo en un sistema web para la gestión presupuestal en la parte de ejecución, con el objetivo de facilitar a los usuarios la  gestión y solicitud de cdp para recursos.</t>
  </si>
  <si>
    <t>Doc_Proyect: Documento que evidencia el desarrollo del aplicativo con los nuevos componentes en el primer trimestre 2024.  \\systema20\Registros_PDE\2024\05
_CONTRATISTAS_OPLAN\FSLESMESF
\1. MARZO</t>
  </si>
  <si>
    <t>Se finalizo el desarrollo de la funcionalidad de ejecución presupuestal mediante la construcción de la herramienta SPGI. Utilizando Django como framework, se implementó un módulo en un sistema web para la gestión presupuestal en la parte de ejecución, con el objetivo de facilitar a los usuarios la  gestión y solicitud de cdp para recursos.</t>
  </si>
  <si>
    <t>Aplicativo</t>
  </si>
  <si>
    <t xml:space="preserve">L4.3_Realizar la reestructuración organizacional del DANE </t>
  </si>
  <si>
    <t>Porcentaje de avance en el plan de trabajo  para radicar la planta temporal ante el DAFP</t>
  </si>
  <si>
    <t>Seguimiento al plan de trabajo
Documento de fortalecimiento Institucional y formalización laboral radicada</t>
  </si>
  <si>
    <t>Servicio de actualización del Sistema de Gestión</t>
  </si>
  <si>
    <t>4_Sinergia Organizacional</t>
  </si>
  <si>
    <t>5_Plan Estratégico de Talento Humano</t>
  </si>
  <si>
    <t>POL_01: Gestión Estratégica del Talento Humano</t>
  </si>
  <si>
    <t>2_Seguridad humana y justicia social</t>
  </si>
  <si>
    <t xml:space="preserve">Se adelanta la verificación de perfiles y su validación frente al presupuesto de inversión por parte de las dependencias pertinentes </t>
  </si>
  <si>
    <t>Correos de Justificación - Cronograma de restructuración</t>
  </si>
  <si>
    <t>Durante el segundo trimestre de 2024 se continuó con los pasos establecidos en la circular conjunta 100-011 de 2023, como resultado de las mesas de trabajo con DNP y Ministerio de Hacienda se identificó la necesidad de separar el proceso en dos:
Creación de planta temporal o ampliación de planta: Adicional a los análisis que se adelantan sobre si es planta temporal o ampliación de planta la figura adecuada, este ejercicio requiere destinación de recursos de inversión, por lo que el DNP informa que solo se concentrará en ese tema y no conceptuará sobre la modificación organizacional con cargo a funcionamiento a costo cero. 
Modificación de la estructura organizacional y actualización del decreto de funciones en correspondencia con la Ley de Estadísticas Oficiales, a costo cero: Debido a que esta parte de la reestructuración se propone con cargo a los recursos de funcionamiento de la entidad, el concepto debe ser solicitado al Ministerio de Hacienda y Crédito Público.
Por lo anterior, se radicó ante el Ministerio de Hacienda y Crédito Público la solicitud del concepto de viabilidad presupuestal para la segunda opción la cual corresponde al rediseño institucional del DANE a costo cero, del cual actualmente se espera respuesta. También se socializó con la comunidad DANE el resultado del estudio de cargas laborales y se dispuso en consulta pública los proyectos de decreto de: modificación a la estructura del DANE y modificación a la planta de personal.</t>
  </si>
  <si>
    <t>Presentación resultado de cargas
Concepto viabilidad presupuestal rediseño institucional (radicados)</t>
  </si>
  <si>
    <t>Cumplimiento de la Fase 1 - Documentación de operaciones estadística revisada y actualizada en el Sistema Integrado de Gestión de acuerdo con la metodología establecida - Línea base 93%</t>
  </si>
  <si>
    <t>Número de documentos fase I revisados en el periodo / Número total de documentos fase I asignados para revisión*100%</t>
  </si>
  <si>
    <t>Informes de seguimiento a la gestión documental de la Fase 1</t>
  </si>
  <si>
    <t>Documentos de lineamientos técnicos</t>
  </si>
  <si>
    <t>POL_06: Fortalecimiento Organizacional y simplificación de procesos</t>
  </si>
  <si>
    <t>Se avanza con la revisión de 8 documentos de fase 1 acorde con lo reportado en el seguimiento con corte a 31 de Marzo</t>
  </si>
  <si>
    <t>BD_Docs_OOEE_31-mar-2024</t>
  </si>
  <si>
    <t>Se avanza con la revisión de 5 documentos de fase 1 acorde con lo reportado en el seguimiento con corte a 30 de Junio</t>
  </si>
  <si>
    <t>BD_Docs_OOEE_03-jul-2024</t>
  </si>
  <si>
    <t>Las operaciones estadísticas actualizan su documentación continuamente lo cual conlleva a realizar una nueva revisión de los documentos de fase I, esto aunado a la cantidad de información que contienen y la rotación de personal producto de la provisión de empleos, demoran la ejecución de la tarea.</t>
  </si>
  <si>
    <t>DICE_Dirección de Difusión y Cultura Estadística</t>
  </si>
  <si>
    <t xml:space="preserve">L1.4_Desarrollar una estrategia de comunicación y difusión de la información estadística que permita la visualización de brechas sociales, económicas y ambientales. </t>
  </si>
  <si>
    <t>Porcentaje de cumplimiento en la elaboración del manual de gestión de crisis de comunicación</t>
  </si>
  <si>
    <t xml:space="preserve">Manual de crisis </t>
  </si>
  <si>
    <t>Cultura Estadística</t>
  </si>
  <si>
    <t xml:space="preserve">Servicio de apoyo a la gestión de conocimiento y consolidación de la cultura estadística </t>
  </si>
  <si>
    <t>2_Comunicación</t>
  </si>
  <si>
    <t>POL_15:Transparencia, acceso a la información pública y lucha contra la corrupción</t>
  </si>
  <si>
    <t>La comunicación efectiva es un pilar fundamental en la prevención y gestión de crisis en cualquier organización. En el contexto actual, donde la información se difunde rápidamente a través de diversos canales, contar con una estrategia sólida de comunicación es crucial para mantener la reputación y la credibilidad de la institución ante situaciones adversas.
Por lo anterior para el presente periodo se realizó una capacitación con una vocería para directivos DANE, en el que se trataron entre otros los siguientes temas: 
Sobre los medios en Colombia
Análisis de entrevistas
Análisis de entrevistas (La técnica del sándwich)
Análisis de entrevistas (La técnica del helicóptero)
Análisis de entrevistas (La técnica del ABC)
Claves para utilizar los medios sociales</t>
  </si>
  <si>
    <t>PPT  Capacitación en vocería para directivos DANE
Matriz de riesgos comunicacionales</t>
  </si>
  <si>
    <t xml:space="preserve">No aplica </t>
  </si>
  <si>
    <t xml:space="preserve">El "Protocolo de manejo de crisis con medios de comunicación" del Departamento Administrativo Nacional de Estadística (DANE) es una guía integral para enfrentar situaciones que puedan comprometer la credibilidad y el buen nombre de la entidad. Establece procedimientos claros y detallados para identificar y reaccionar ante diferentes tipos de crisis, como la filtración de datos, críticas a la credibilidad de la información publicada, amenazas tecnológicas y problemas de seguridad. Al definir roles y responsabilidades dentro de un comité de crisis, así como una línea discursiva unificada, el protocolo busca garantizar una respuesta oportuna y coherente, minimizando los efectos negativos a corto, mediano y largo plazo. Además, enfatiza la importancia de la transparencia y el seguimiento informativo constante para evitar la desinformación y mantener la confianza del público y los medios de comunicación.
</t>
  </si>
  <si>
    <t xml:space="preserve">Protocolo de manejo de crisis con 
medios de comunicación versión preliminar </t>
  </si>
  <si>
    <t xml:space="preserve">El documento se encuentra elaborado, esta en versión preliminar para aprobación, por lo tanto se deja en 90% </t>
  </si>
  <si>
    <t>Luis Antonio Pineda Gómez</t>
  </si>
  <si>
    <t xml:space="preserve">Piezas gráficas y audiovisuales para redes sociales y con ocasión de eventos de divulgación pública (tanto presenciales como mediáticos),  publicadas como parte de la estrategia de comunicación para la difusión de información estadística. </t>
  </si>
  <si>
    <t>Número de piezas gráficas y audiovisuales difundidas</t>
  </si>
  <si>
    <t xml:space="preserve">Matrices con las publicaciones realizadas y la difusión de contenido </t>
  </si>
  <si>
    <t xml:space="preserve">Publicaciones en medios digitales de las piezas de difusión que dan cuenta del alcance obtenido para dar a conocer la misión del DANE, sus operaciones estadísticas y los eventos convocados a la ciudadanía:
Instagram: 78
Facebook: 107
X: 272
YouTube: 15
TikTok: 9
Linked IN: 10
Difusión de resultados de operaciones estadísticas mediante esta modalidad ruedas de prensa o comunicados de prensa.
Comunicados de prensa: 11
</t>
  </si>
  <si>
    <t xml:space="preserve">Matriz seguimiento a publicaciones en redes sociales 
Matriz control comunicados ruedas de prensa </t>
  </si>
  <si>
    <t xml:space="preserve">Publicaciones en medios digitales de las piezas de difusión que dan cuenta del alcance obtenido para dar a conocer la misión del DANE, sus operaciones estadísticas y los eventos convocados a la ciudadanía:
Instagram: 107
Facebook: 242
X: 603
YouTube: 38
TikTok: 38
Linked IN: 95
Difusión de resultados de operaciones estadísticas mediante esta modalidad ruedas de prensa o comunicados de prensa.
Comunicados de prensa: 16
</t>
  </si>
  <si>
    <t>L1.3_Mejorar el acceso y visualización  de los contenidos del portal web del DANE</t>
  </si>
  <si>
    <t>Número de secciones actualizadas del portal web</t>
  </si>
  <si>
    <t xml:space="preserve">Informe con los links de acceso a las secciones actualizadas </t>
  </si>
  <si>
    <t>Servicio de difusión de la información estadística</t>
  </si>
  <si>
    <t>Reestructuración sección portal DANE del Censo Económico Nacional Urbano (CENU) 2024 
Se realizaron ajustes en el mockup, se adiciono una nueva sección en el micrositio, ajustando el botón de Contamos con su voz, como un dropdown, para adicionar. 
Se configuró el framework y se inició la implementación del micrositio web a partir de lo planteado en el mockup.  
Se realizaron ajustes de diseño, estructura, y estilos.</t>
  </si>
  <si>
    <t>INFORME DE EJECUCIÓN 
link_https://censoeconomiconacionalurbano.dane.gov.co/</t>
  </si>
  <si>
    <t>SG ADMI_Secretaria General Administrativa</t>
  </si>
  <si>
    <t>L4.6_Implementar acciones que permitan el fortalecimiento de la gestión estratégica del talento humano, de la gestión documental, administrativa, financiera y contractual en la entidad</t>
  </si>
  <si>
    <t>(Actividades ejecutadas del plan de infraestructura / Total de actividades programadas en el plan de infraestructura) * 100%</t>
  </si>
  <si>
    <t xml:space="preserve"> Informe de avance de ejecución de las actividades del plan de infraestructura.</t>
  </si>
  <si>
    <t>Mejoramiento de la infraestructura y equipamiento físico de la entidad a nivel nacional</t>
  </si>
  <si>
    <t>Sedes mantenidas</t>
  </si>
  <si>
    <t>9_Gestión de bienes y servicios</t>
  </si>
  <si>
    <t>"El GIT de Infraestructura realizó en el primer trimestre del 2024  las siguientes actividades: 
-Se realizaron mesas de trabajo con las territoriales para la determinación de las necesidades de infraestructura.
- A partir de la asignación de  1.270.186.714,00 se distribuyeron los recursos priorizando los mantenimientos recurrentes y la compra de aires acondicionados por vetustez en cada territorial, así como las obras adicionales más necesarias.
- Se realizaron mesas de trabajo para actualizar el manual de arrendamiento y poder gestionar la mayoría de necesidades de infraestructura, que corresponden a sedes arrendadas y no se pueden gestionar con recursos económicos de la entidad.
- Se realiza  seguimiento a la correcta y oportuna ejecución de los recursos asignados a cada territorial, en temas de infraestructura.
- Se realiza acompañamientos técnicos, teniendo en cuenta el equipo especializado del GIT, a cada territorial cuando se requirió: Elaboración de fichas técnicas y estudios previos, cambio de sede por traslado (territoriales de Medellín y Manizales) y renovación de contratos de arrendamiento de la territorial de Bucaramanga."</t>
  </si>
  <si>
    <t>Plan Trabajo - Infraestructura 2024</t>
  </si>
  <si>
    <t>Se realizaron las siguientes actividades en el segundo trimestre de 2024 por el GIT Infraestructura:
1. Luego de identificar las necesidades, se realizó seguimiento a la asignación y ejecución de los recursos asignados a DANE Central y a las direcciones territoriales, desde la creación del CDP hasta la elaboración del respectivo contrato: compra y mantenimiento de aires acondicionados y solicitud del CDP para la red contraincendios y extintores de las sedes Santa Marta y Valledupar; evaluación del mantenimiento y mejoramiento de la infraestructura de la sede San Andrés; red contra incendios, extintores, aires acondicionados y motobombas territorial Centro; extintores, red contra incendios y compra de aires acondicionados territorial Suroccidente; extintores, aires acondicionados y motobombas territorial Centro Occidente; planta eléctrica sede Álamos y territorial Centro; cubiertas sedes Álamos y Neiva.
2.  Se realizó seguimiento a los cuatro contratos de comodato de la entidad y sus respectivas obligaciones (DANE Central, Ibagué, San Andrés y Pereira), lo que se consolidó en un informe.
3. Se realizó el diseño arquitectónico, digitalización de planos y propuesta preliminar de la distribución de oficinas y puestos de trabajo, así como los informes técnicos para la validación del inmueble propuesto para el traslado de la sede Sincelejo.
4. Se enviaron a la Oficina Asesora Jurídica los estudios y documentos previos y los documentos técnicos para los procesos de adquisición de la planta eléctrica y de las puertas automáticas en DANE Central.
5. Se actualizó la Guía para el Ingreso de Bienes y se han adelantado las nuevas versiones de otros seis documentos.
6. Se realizó seguimiento a los planes de mejoramiento suscritos conforme a lo descrito en sus acciones.
7. Se realizaron los ajustes finales al Anteproyecto 2025 y al Proyecto de Infraestructura 2025-2028, los que se validaron por parte del DNP.</t>
  </si>
  <si>
    <t>Plan Trabajo Infraestructura 2024 -Informe de avance de ejecución de las actividades del plan de infraestructura.</t>
  </si>
  <si>
    <t>(Número de actividades ejecutadas / Número de actividades programadas) * 100%</t>
  </si>
  <si>
    <t>Informe de avance de ejecución de PMAS</t>
  </si>
  <si>
    <t>En el primer trimestre de la vigencia 2024 el GIT de Servicios Administrativos planeó realizar 48 actividades agrupadas de la siguiente manera: 01_Mantenimiento_General__Plomeria: 14 actividades, 02_Mantenimiento_General_Limpieza_de_cubiertas_y_canales:  30 actividades, 03_Pintura_Interna_Oficinas: 2 actividades, 06_Mantenimiento_General_Mantenimiento_escaleras_ZONAS_COMUNES: 2 actividades. Todas las actividades que se planearon para el primer trimestre se realizaron.</t>
  </si>
  <si>
    <t>Se realizaron las 52 actividades programadas en PMAS para el segundo trimestre de 2024 por el GIT Servicios Administrativos, relacionadas a continuación:
- Mantenimiento general: plomería (14) y limpieza de cubiertas y canales (30).
- Pintura interna oficinas (3).
- Pintura interna zonas comunes (2).
- Mantenimiento escaleras zonas comunes (2).
- Mantenimiento e instalación de luminarias (1).</t>
  </si>
  <si>
    <t>SG GH_Secretaria General Gestión Humana</t>
  </si>
  <si>
    <t>(Nombramientos en periodo de prueba por concurso de méritos abierto y de ascenso efectivamente realizados / Cantidad de elegibles a nombrar con lista en firme) *100%</t>
  </si>
  <si>
    <t>Resoluciones de nombramiento en periodo de prueba por concurso de méritos abierto y de ascenso.</t>
  </si>
  <si>
    <t>31/12/2024</t>
  </si>
  <si>
    <t>6_Gestión del talento humano</t>
  </si>
  <si>
    <t>3_Plan Anual de Vacantes</t>
  </si>
  <si>
    <t>El GIT Evaluación y Carrera gestionó 441 nombramientos en periodo de prueba por concurso de méritos modalidades abierto y ascenso, durante mayo y junio, con base en la firmeza de las listas de elegibles, publicada el 9 de abril de 2024 por la Comisión Nacional de Servicio Civil (CNSC).</t>
  </si>
  <si>
    <t>Resoluciones de nombramiento en periodo de prueba por concurso de méritos abierto y de ascenso.pdf</t>
  </si>
  <si>
    <t>DIRPEN_Dirección de Regulación, Planeación, Estandarización y Normalización</t>
  </si>
  <si>
    <t>L5 - Un Sistema Estadístico Nacional - SEN coordinado</t>
  </si>
  <si>
    <t>L5.2_Formular e implementar el Plan Estadístico Nacional (PEN)</t>
  </si>
  <si>
    <t>Número Acompañamientos realizados durante el periodo</t>
  </si>
  <si>
    <t>Documento de informe de acompañamientos realizados para la aplicación del diagnóstico del MAC</t>
  </si>
  <si>
    <t xml:space="preserve">Ampliación de la capacidad del DANE para la coordinación del SEN </t>
  </si>
  <si>
    <t>Servicio de evaluación</t>
  </si>
  <si>
    <t>15_Calidad Estadística</t>
  </si>
  <si>
    <t xml:space="preserve">POL_17: Gestión de la información estadística </t>
  </si>
  <si>
    <t>Se generó informe de acompañamiento, con énfasis en los aspectos evidenciados en el instrumento de diagnóstico aplicado al Departamento Administrativo de la Función Pública</t>
  </si>
  <si>
    <t>Informe acompañamientos MAC-1er trimestre 2024</t>
  </si>
  <si>
    <t>El 23 de abril de 2024 el equipo conformado por calidad estadística y subdirección realizaron una realimentación al DAFP, en esta sesión se solicitan ajustes al diligenciamiento del diagnóstico MAC con plazo 31 de mayo de 2024.
El 7 de mayo de 2024 la DIRPEN realizó la socialización: proceso de verificación de la implementación de regulación estadística y del Marco de Aseguramiento de la Calidad Estadística (MAC) de manera presencial a las entidades seleccionadas 2024. Se remite correo el 30 de mayo con el plazo 15 de julio de 2024 para el diligenciamiento del MAC
El 9 de mayo de 2024 el equipo conformado por calidad estadística y subdirección realizaron ajustes a la herramienta MAC relacionadas con el fraseo de los elementos esenciales y enlaces para acceder a los instrumentos para realizar la calificación.
El 29 de mayo de 2024 el equipo conformado por calidad estadística y subdirección realizaron al DNP una sesión de profundización del MAC, en esta sesión se acuerda la entrega del diagnóstico para el 15 de julio de 2024.</t>
  </si>
  <si>
    <t>23-05-2024-Correo DAFP con plazo diligenciamiento MAC
29-05-2024-Correo DNP con plazo diligenciamiento MAC
29-05-2024-Presentación herramienta MAC SEN Colombia
30-05-2024-Correo a entidades seleccionadas 2024 con plazo diligenciamiento MAC
Herramienta de diagnóstico del MAC
Informe acompañamientos MAC-2do trimestre 2024
Realimentación del diligenciamiento del MAC- DAFP - Informe de asistencia 4-23-24
Revisión herramienta MAC para enviar a entidades - Informe de asistencia 5-09-24
Sesión de profundización herramienta MAC-DNP-virtual  - Informe de asistencia 5-29-24</t>
  </si>
  <si>
    <t xml:space="preserve"> $ 17.545.491,50 </t>
  </si>
  <si>
    <t>Porcentaje de avance en la implementación de planes de capacitación a entidades del SEN en el periodo</t>
  </si>
  <si>
    <t>Entidades del SEN capacitadas</t>
  </si>
  <si>
    <t>Servicio de educación informal</t>
  </si>
  <si>
    <t>3_Regulación</t>
  </si>
  <si>
    <t>Listas de asistencia</t>
  </si>
  <si>
    <t>se realizaron las capacitaciones de Proceso estadístico(abril y junio), Documentación técnica fases Detección y Análisis de Necesidades, Diseño y Construcción, Documentación técnica fases Recolección/Acopio, Procesamiento, Análisis, Difusión, Evaluación en abril y junio, Norma Técnica de la Calidad del Proceso Estadístico NTC PE 1000:2020, Clasificación internacional de delitos con fines estadísticos Adaptada para Colombia (ICCS A.C.), Clasificación Industrial Internacional Uniforme de Todas las Actividades Económicas Revisión 4 Adaptada para Colombia (CIIU Rev. 4 A.C. (2022)), Clasificación Central de Productos Versión 2.1. Adaptada para Colombia (CPC Ver. 2.1 A.C. (2022)) y Política de Gestión de Información Estadística en el marco del MIPG(abril, mayo y junio) de acuerdo al plan de capacitaciones establecido para 2024.</t>
  </si>
  <si>
    <t xml:space="preserve"> $ 26.559.966,00 </t>
  </si>
  <si>
    <t>Respecto a la programación de la meta, se recomienda revisar la fórmula del indicador para que cumple con los criterios matemáticos, ya que no está establecida como una comparación entre dos o más tipos de datos (variables) para elaborar una medida cuantitativa. Por otro lado, describir de manera má explicita el entregable, ya que "las entidades del SEN capacitadas", no son documentos o productos entregables finales de la meta.
Respecto al seguimiento semestral reportado, se recomienda una vez establecida la fórmula del indicador, se aplique en el reporte trimestral acumulado, tal como lo establece el formato. Finalmente, se recomienda que la evidencia esté alineada y guarde relación con el entregable definido para la meta.</t>
  </si>
  <si>
    <t>Porcentaje de avance de las actividades de verificación ejecutadas.</t>
  </si>
  <si>
    <t>Plan de verificación de la implementación de la regulación estadística
Documento verificación 2024</t>
  </si>
  <si>
    <t xml:space="preserve">Se inició  la construcción y definición de Informe inicial, inventario OOEE DANE, inventario entidades SEN, borrador plan de verificación 2024 preliminar, la infografía verificación DANE y borrador formato comunicado SEN 
</t>
  </si>
  <si>
    <t>Borrador formato Invitación socialización SEN_2024
Borrador Plan verificación 2024 e inventario verificación SEN
Inventario OOEE DANE 2024
Informe inicial Verificación Regulación 2024
Infografía verificación regulación</t>
  </si>
  <si>
    <t>Se enviaron los oficios a las entidades SEN para indicar proceso de verificación 2024
Se realizó reunión con las 5 entidades SEN seleccionadas.
Se generó la herramienta para verificación DANE</t>
  </si>
  <si>
    <t>Oficios entidades SEN
Lista asistencia mesa de trabajo entidades SEN_presencial _07052024
Herramienta inicial verificación 2024</t>
  </si>
  <si>
    <t xml:space="preserve"> $ 16.776.162,00 </t>
  </si>
  <si>
    <t>Verificadas las evidencias suministradas por el proceso se observa archivo en excel de Herramienta inicial verificación 2024 y listas de asistencia de mesas de trabajo con entidades SEN  que forman parte del entregable y la meta "Plan de verificación de la implementación de la regulación estadística Documento verificación 2024" cumpliendo con el avance cualitativo y cuantitativo al cierre del II Trimestre 2024 establecidos en la meta y el entregable.</t>
  </si>
  <si>
    <t>Número de mesas realizadas por trimestre entre niveles, instancias y actores que conforman la gobernanza de la Infraestructura de Datos del Estado colombiano</t>
  </si>
  <si>
    <t>Memorias de reunión y material empleado en las mesas de trabajo.</t>
  </si>
  <si>
    <t>Servicio de articulación del Sistema Estadístico Nacional</t>
  </si>
  <si>
    <t>Se realizaron mesas de trabajo con los administradores de datos sectoriales en las que se presentó la hoja de ruta del Plan Nacional de Infraestructura de Datos, así como las acciones a implementar por parte de los sectores.
11/01/2024. Presentación Plataforma X-Road, avances en servicios de interoperabilidad, plan de trabajo 2024. 
19/01/2024. Mesa de trabajo de articulación del PETI a necesidades sectoriales. Mesa sectorial de estadísticas.
02/02/2024. Mesa de trabajo con el grupo táctico de la IDEC y el DANE con el fin de establecer las propuestas a presentar en el Foro Mundial de Datos que se desarrollará en el mes de noviembre en la ciudad de Medellín.
13/03/2024. Mesa de trabajo con el grupo táctico de la IDEC y MINCIT para la resolución de inquietudes del PNID.
19/03/2024. Presentación de la estrategia IDEC a los territorios. En este  virtual se presentó la estrategia país de la "infraestructura de Datos del Estado Colombiano IDEC" a los entes territoriales. Esta estrategia impulsa la gobernanza, acceso, uso funcional y aprovechamiento de datos para la vida y la transformación social. Al final de la sesión se resolvieron preguntas de los asistentes y se dieron algunas recomendaciones con el fin de incorporar algunas de las acciones de la hoja de ruta de la IDEC en la formulación de los planes territoriales. El evento fue transmitido por el canal YouTube del DANE.
21/03/2024. El poder de los Datos Desbloquear el dividendo d ellos datos para los ODS.  En este evento, Presidencia como líder del Comité Nacional de Datos (CND) presentó la estrategia y resolvió inquietudes del público.
21/03/2024. Comité Nacional de Datos. Mesa de trabajo del grupo táctico de la IDEC. Tuvo como finalidad, preparar la primera sesión de trabajo del CND.
Comité Nacional de Datos. Esta mesa de trabajo del grupo táctico de la IDEC tuvo como finalidad, preparar la primera sesión de trabajo del CND.</t>
  </si>
  <si>
    <t>Seguimiento PAI I Trimestre
Presentación de la estrategia IDEC a los territorios: https://www.youtube.com/watch?v=oHyVej-YRHk</t>
  </si>
  <si>
    <t xml:space="preserve">Para el segundo trimestre se realizaron tres sesiones a nivel estratégico:
5/04/2024. Comité Nacional de Datos
29/04/2024 Comité de Administración de Datos (primera sesión ordinaria)
30/05/2024 Comité de Administración de Datos (primera sesión extraordinaria Ley de Datos)
A nivel táctico y operativo se realizaron mesas de trabajo con los administradores de datos:
Mesas sobre datos abiertos
Mesas sobre ecosistema de datos
Mesas sobre datos maestros
Mesa de resolución de preguntas hoja de ruta PNID
Mesa de trabajo Catálogo componentes de información
</t>
  </si>
  <si>
    <t>Comité Nacional de Datos 4 sesion_Asistencia
Cuarta sesión — Comité Nacional de Datos 20240403 (1)
Acta CAD: https://www.sen.gov.co/sites/default/files/pagina-migraciones-files/2024-07/sesion-n1-comite-administrativo-de-datos-CAD-2024.pdf
Listados de asistencia Teams con administradores de datos</t>
  </si>
  <si>
    <t>Se verificaron las evidencias suministradas para el seguimiento II Trimestre 2024 correspondientes a la meta propuesta y al entregable "Memorias de reunión y material empleado en las mesas de trabajo"  cumple con los avances cualitativo y cuantitativo, por lo anterior se determina cumplido el avance para el II Trimestre 2024.</t>
  </si>
  <si>
    <t>DIRPEN_28</t>
  </si>
  <si>
    <t>Política de Gestión del Conocimiento e Innovación GESCO, implementada</t>
  </si>
  <si>
    <t>Porcentaje de avance de la implementación de la Política de Gestión del Conocimiento e Innovación GESCO</t>
  </si>
  <si>
    <t>Un (1) Informe trimestral de Intercambio de Conocimiento (continuo)
(1) Evento con las entidades del SEN incluida la academia para compartir buenas prácticas para la producción estadística, proyectos de innovación y la exploración de fuentes secundarias.</t>
  </si>
  <si>
    <t>Prospectiva E Innovación</t>
  </si>
  <si>
    <t>Documentos de investigación</t>
  </si>
  <si>
    <t>13_Gestión de desarrollo de capacidades e innovación</t>
  </si>
  <si>
    <t>Se cuenta con el informe de intercambio de conocimiento del periodo julio -sept de 2023 para publicar en DANENET
Se solicitaron los insumos para el informe de intercambio de conocimiento para el periodo oct-dic de 2023</t>
  </si>
  <si>
    <t>Informe-de-Intercambio-de-Conocimiento-julio -sept 2023 Definitivo.
Correo solicitud insumos informe oct-dic 2023.
Formulario de registro eventos internacionales feb 2024 DRA.
Formulario de registro eventos internacionales feb 2024 Subdirección</t>
  </si>
  <si>
    <t>Se cuenta con el informe de intercambio de conocimiento del periodo octubre -diciembre de 2023 para publicar en DANENET
Se tiene un avance de la nota conceptual para el evento SEN sobre buenas prácticas para la producción estadística, proyectos de innovación y la exploración de fuentes secundarias.</t>
  </si>
  <si>
    <t>Informe trimestral (oct - dic 2023) intercambio de conocimiento
Avance NotaConceptual_Evento SEN Gestión del Conocimiento</t>
  </si>
  <si>
    <t xml:space="preserve"> $                      10.800.000,00</t>
  </si>
  <si>
    <t>DSCN_Dirección de Síntesis y Cuentas Nacionales</t>
  </si>
  <si>
    <t>DSCN_3</t>
  </si>
  <si>
    <t xml:space="preserve">L1.6_Realizar la publicación de boletines técnicos de las cuentas satélites que contribuyan en la difusión y acceso a la información, promoviendo el uso y la toma de decisión de los grupos de interés de la entidad. </t>
  </si>
  <si>
    <t>Publicación de la Cuenta Satélite de Turismo (CST), finalizada</t>
  </si>
  <si>
    <t>(Número de boletines y anexos publicados de la CST)/ (boletines y anexos proyectados a publicar)</t>
  </si>
  <si>
    <t>Un (1) boletín técnico y un (1) anexo de publicación de la CST, finalizados</t>
  </si>
  <si>
    <t>24/05/2024</t>
  </si>
  <si>
    <t xml:space="preserve">Producción de información Estadística analizada </t>
  </si>
  <si>
    <t>Boletines Técnicos / Cuadros de Resultados</t>
  </si>
  <si>
    <t>5_Producción Estadística</t>
  </si>
  <si>
    <t> Se avanzó en las fases de detección y análisis de necesidades, diseño, construcción, acopio y procesamiento de la CST</t>
  </si>
  <si>
    <t>Se generaron los productos de la Cuenta Satélite de Turismo (CST)
2022 provisional y 2023 preliminar; a partir de la implementación del proceso de producción estadística bajo el modelo GSBPM, para su publicación en la página web del DANE</t>
  </si>
  <si>
    <t>1. bol-CST-2023
2. anex-CST-Ocupados-2023
3. anex-CST-2023
4. https://www.dane.gov.co/index.php/estadisticas-por-tema/cuentas-nacionales/cuentas-satelite/cuentas-economicas-cuenta-satelite-de-turismo-cst</t>
  </si>
  <si>
    <t>DSCN_9</t>
  </si>
  <si>
    <t>L2 - Estadísticas para la visibilización de las inequidades</t>
  </si>
  <si>
    <t>Aporte directo a la línea estratégica</t>
  </si>
  <si>
    <t>PI_Productos proyecto de inversión</t>
  </si>
  <si>
    <t>Publicaciones del Producto Interno Bruto por departamentos:
- años 2021 provisional, 2022 provisional y 2023 preliminar y Valor agregado por municipios años 2021 provisional y 2022 provisional</t>
  </si>
  <si>
    <t>(Número de boletines y anexos publicados del PIB Departamental) / (boletines y anexos proyectados a publicar)</t>
  </si>
  <si>
    <t>Dos (2) boletines técnicos y sus respectivos anexos estadísticos de publicación, finalizados</t>
  </si>
  <si>
    <t>Se generaron los productos de publicación del Producto Interno Bruto por departamentos:
- años 2021 provisional, 2022 provisional y Valor agregado por municipios años 2021 provisional y 2022 provisional; a partir de la implementación del proceso de producción estadística bajo el modelo GSBPM, para su publicación en la página web del DANE</t>
  </si>
  <si>
    <t>1. bol-PIBDep-2022p
2. anex-PIBDep-Activecono-2022p
3. anex-PIBDep-departamento-2022p
4. anex-PIBDep-Regiones-2022p
5. anex-PIBDep-Retropo-por-Depart-2022p
6. anex-PIBDep-TotalDep-2022p
7. anex-PIBDep-ValorAgreMuni-2011-2022p
8. https://www.dane.gov.co/index.php/estadisticas-por-tema/cuentas-nacionales/cuentas-nacionales-departamentales</t>
  </si>
  <si>
    <t>El próximo boletín se publica en  el segundo trimestre según calendario WEB, por lo cual se enviará el formato de ajuste para la fecha establecida que corresponde al mes de mayo.</t>
  </si>
  <si>
    <t>Se generaron los productos de las Cuentas Departamentales
Producto Interno Bruto por Departamento
2023 preliminar; a partir de la implementación del proceso de producción estadística bajo el modelo GSBPM, para su publicación en la página web del DANE</t>
  </si>
  <si>
    <t>1. bol-PIBDep-2023pr
2. anex-PIBDep-Activecono-2023pr
3. anex-PIBDep-departamento-2023pr
4. anex-PIBDep-departamento-2023pr
5. anex-PIBDep-Retropo-por-Depart-2023pr
6. anex-PIBDep-TotalDep-2023pr
7. anex-PIBDep-ValorAgreMuni-2011-2022p
8. https://www.dane.gov.co/index.php/estadisticas-por-tema/cuentas-nacionales/cuentas-nacionales-departamentales</t>
  </si>
  <si>
    <t>DSCN_11</t>
  </si>
  <si>
    <t>Publicación de la Productividad Total de Factores años 2021 provisional, 2022 provisional y 2023 preliminar. Y una (1) base de datos con información acopiada y procesada para las estimaciones de la Productividad Total de Factores años 2021 provisional y 2022 provisional, 2023 preliminar y 2024 preliminar.</t>
  </si>
  <si>
    <t>(Número de boletines y anexos publicados de la PTF) / (boletines y anexos proyectados a publicar)</t>
  </si>
  <si>
    <t xml:space="preserve">Un (1) boletín técnico y sus anexos estadísticos, finalizados; y una (1) base de datos procesada. </t>
  </si>
  <si>
    <t>14/03/2024</t>
  </si>
  <si>
    <t>Boletines Técnicos / Cuadros de Resultados / Documentos metodológicos</t>
  </si>
  <si>
    <t>Se generaron los productos de publicación de la Productividad Total de Factores años 2021 provisional, 2022 provisional y 2023 preliminar. Y una (1) base de datos con información acopiada y procesada para las estimaciones de la Productividad Total de Factores años 2021 provisional y 2022 provisional, 2023 preliminar y 2024 preliminar; a partir de la implementación del proceso de producción estadística bajo el modelo GSBPM, para su publicación en la página web del DANE</t>
  </si>
  <si>
    <t>1. bol-PTF-2023
2. anex-PTF-acervosCapital-2022
3. anex-PTF-2023
4. https://www.dane.gov.co/index.php/estadisticas-por-tema/cuentas-nacionales/productividad</t>
  </si>
  <si>
    <t>DSCN_18</t>
  </si>
  <si>
    <t>Publicación de la Cuenta Satélite de las Tecnologías de la Información y las Comunicaciones (CSTIC), finalizada</t>
  </si>
  <si>
    <t>(Número de boletines y anexos publicados de la CSTIC) / (boletines y anexos proyectados a publicar)</t>
  </si>
  <si>
    <t>Un (1) boletín técnico y un (1) anexo de publicación de la CSTIC, finalizados</t>
  </si>
  <si>
    <t>22/03/2024</t>
  </si>
  <si>
    <t>Se generaron los productos Publicación de la Cuenta Satélite de las Tecnologías de la Información y las Comunicaciones (CSTIC), finalizada; a partir de la implementación del proceso de producción estadística bajo el modelo GSBPM, para su publicación en la página web del DANE</t>
  </si>
  <si>
    <t>1. bol-CSTIC-2023pr
2. anex-CSTI-BalancesOfertaUtilizacion-2014-2022p
3. anex-CSTI-Ingreso-2014-2023pr
4. anex-CSTI-MatrizProduccion-2014-2022p
5. anex-CSTI-Trabajo-2021p-2023p
6. https://www.dane.gov.co/index.php/estadisticas-por-tema/cuentas-nacionales/cuentas-satelite/cuenta-satelite-de-las-tecnologias-de-la-informacion-y-las-comunicaciones-tic</t>
  </si>
  <si>
    <t>DSCN_20</t>
  </si>
  <si>
    <t>NF_Necesidad mejoras funcionamiento</t>
  </si>
  <si>
    <t>Publicación de la Cuenta Satélite del Deporte de Bogotá (CSDB), finalizada.</t>
  </si>
  <si>
    <t>(Número de boletines y anexos publicados de la CSDB) / (boletines y anexos proyectados a publicar)</t>
  </si>
  <si>
    <t>Un (1) boletín técnico y un (1) anexo de publicación de la CSDB, finalizados</t>
  </si>
  <si>
    <t>21/06/2024</t>
  </si>
  <si>
    <t> Se avanzó en las fases de detección y análisis de necesidades, diseño, construcción, acopio y procesamiento de la CSDB.</t>
  </si>
  <si>
    <t>Se generaron los productos de la Cuenta Satélite del Deporte de Bogotá (CSDB)
2018 – 2023pr; a partir de la implementación del proceso de producción estadística bajo el modelo GSBPM, para su publicación en la página web del DANE</t>
  </si>
  <si>
    <t>1. bol-CSDB-2023pr
2. cp-CSDB-2023pr
3. press-CSDB-2023pr
4. anex-CSDB-2023pr
5. https://www.dane.gov.co/index.php/estadisticas-por-tema/cuentas-nacionales/cuentas-satelite/cuenta-satelite-del-deporte-de-bogota-csdb</t>
  </si>
  <si>
    <t>DCD_Dirección de Censos y Demografía</t>
  </si>
  <si>
    <t>DCD_1</t>
  </si>
  <si>
    <t>Finalización de la propuesta de arquitectura del Registro Estadístico Base de Población (REBP) 2018 construida, a partir de la propuesta presentada en el 2023</t>
  </si>
  <si>
    <t>Número de bases generadas durante el periodo</t>
  </si>
  <si>
    <t>Una base de datos con la información de personas a nivel municipal, para el periodo 2018.</t>
  </si>
  <si>
    <t>30/06/2024</t>
  </si>
  <si>
    <t>Producción de información estructural. Nacional</t>
  </si>
  <si>
    <t>Bases de microdatos anonimizados</t>
  </si>
  <si>
    <t xml:space="preserve">En este trimestre para el cumplimiento de la meta se finalizó la propuesta de arquitectura de base de datos del REBP 2018 se tiene la  base de datos con la información de personas a nivel municipal para el 2018 que reposa en el wbsystem8 del DANE </t>
  </si>
  <si>
    <t>*Propuesta de Arquitectura de Datos RBP 2018
*Ruta Systema8 REBP 2018
*Variables REBP 2018</t>
  </si>
  <si>
    <t>DCD_4</t>
  </si>
  <si>
    <t>Metodología para la determinación de la residencia administrativa del Registro Estadístico Base de Población (REBP) 2018 y 2021, implementada</t>
  </si>
  <si>
    <t>Número de Informe de cuadros de salida entregados en el periodo</t>
  </si>
  <si>
    <t>Informe que contenga los cuadros de salida con la información de la residencia administrativa por municipio, desagregado por edad y sexo para los REBP 2018 y 2021</t>
  </si>
  <si>
    <t>En este trimestre para el cumplimiento de esta meta se tiene el Informe con la metodología para la determinación de residencia administrativa por municipio REBP 2018 y 2021 - CNPV2018 que incluye los  cuadros de salida.</t>
  </si>
  <si>
    <t>*Informe técnico Residencia Administrativa
*Predicción res administrativa por edad y sexo rebp 2018
*Predicción res administrativa por edad y sexo rebp 2021</t>
  </si>
  <si>
    <t>DCD_7</t>
  </si>
  <si>
    <t>L2.9_Desarrollar las acciones de cumplimiento de los compromisos concertados en las instancias de participación y consulta con grupos poblacionales</t>
  </si>
  <si>
    <t>PND_"Colombia Potencia Mundial de la Vida" 2022 - 2026</t>
  </si>
  <si>
    <t>Apoyo en la temática étnica brindado para el desarrollo de las Operaciones Censales</t>
  </si>
  <si>
    <t xml:space="preserve"> Acompañamientos realizados/ acompañamientos programados*100%
(Indicador por demanda)</t>
  </si>
  <si>
    <t>Informes que den evidencia del acompañamiento para el desarrollo de las Operaciones Censales</t>
  </si>
  <si>
    <t>15/1/2024</t>
  </si>
  <si>
    <t>Documentos de estudios técnicos</t>
  </si>
  <si>
    <t>6_Bases PND - Actores diferenciales para el cambio</t>
  </si>
  <si>
    <t>Frente al avance de esta meta, se tiene el acompañamiento técnico dado a el grupo de trabajo GIT Censo Económico con el fin de articular acciones comunicativas y de socialización de la 
operación estadística con población étnica</t>
  </si>
  <si>
    <t>*04032024 AYUDA DE MEMORIA REUNIÓN ARTICULACIÓN CENU DCD ÉTNICOS</t>
  </si>
  <si>
    <t>En este trimestre para el avance de la meta se tiene las reuniones de acompañamiento a la temática étnica realizadas para dar apoyo a la operación del Censo Económico Nacional Urbano (CENU) los días 15, 17 25 y 30 de abril.</t>
  </si>
  <si>
    <t>*Informe Apoyo Técnico de la DCD al Componente Étnico del CENU
*20240415_Étnicos CENU
*20240417_Equipo Estrategia CENU
*20240417_Revisión Rutas CENU
*20240425 Resp_CP_CENU
*20240425_Apoyo_Estrategia_CENU
*20240430_RevDoc_Etnico CENU</t>
  </si>
  <si>
    <t>El reporte y avance de la meta son correctos. Se recomienda a la OPLAN considerar que existen metas que son acumulativas, que se cumplen al 100% en cada trimestre.</t>
  </si>
  <si>
    <t>Conceptos técnicos realizados/conceptos técnicos solicitados*100% 
(Indicador por demanda)</t>
  </si>
  <si>
    <t>Respuestas a solicitudes de información y ayudas de memoria</t>
  </si>
  <si>
    <t>Bases de datos censal</t>
  </si>
  <si>
    <t>En relación con la Sentencia T302 se tiene la respuesta con radicado DANE No. 20241400042661 dirigido a la contraloría delegada para el sector gestión pública e instituciones financieras</t>
  </si>
  <si>
    <t>*20241400042661_Respuesta Contraloría Wayuu2024</t>
  </si>
  <si>
    <t>En este trimestre para el avance de la meta se tiene las respuestas de fondo  a los requerimientos realizados a la dirección técnica, basados en conceptos técnicos que dan cumplimiento a las sentencias T302 y auto 696</t>
  </si>
  <si>
    <t xml:space="preserve">*20242300091301
*20242300102251
*20242300103751
*20242300104281
*20242300106541
*20242300107851
*20242300111471
*20242300111531
*20242300115711
*20242300122731
</t>
  </si>
  <si>
    <t>Una vez analizada la programación de la meta, se recomienda que los entregables guarden relación estrecha con lo propuesto en la meta, dado que las respuestas a las solicitudes de información de un tema específico, no necesariamente requieren la emisión de un concepto técnico. Por otro lado, se recomienda a la segunda línea de defensa evaluar la posibilidad de ajustar el instrumento de reporte, para que el avance no solo sea acumulado, dado que algunas metas como esta responden a la demanda de los grupos de interés.</t>
  </si>
  <si>
    <t>DCD_11</t>
  </si>
  <si>
    <t xml:space="preserve">Conceptos técnicos elaborados para responder los requerimientos en cumplimiento de las sentencia T 276 - pueblo Afrocolombiano </t>
  </si>
  <si>
    <t>Conceptos técnicos realizados/conceptos técnicos solicitados*100%
(Indicador por demanda)</t>
  </si>
  <si>
    <t>Cuadros de resultados</t>
  </si>
  <si>
    <t>En relación con la sentencia T276 se tiene la respuesta con radicado DANE No. 20241200035991 dirigido al  juzgado veintiuno (21) administrativo del circuito de Bogotá.</t>
  </si>
  <si>
    <t>*29_02_2024_ INFORME _ CUMPLIMIENTO AUTO 28112023 SENTENCIA T276
*20240320_PRONUNCIAMIENTO RECURSO DE REPOSICION</t>
  </si>
  <si>
    <t>En este trimestre para el avance de la meta se tiene los conceptos elaborados y/o respuestas a requerimientos en el marco del desarrollo de la sentencia T276:
(1) Requerimiento de Informe Seguimiento y modulación del incidente de desacato frente a la Sentencia T-276 Corte Constitucional.
(1) Respuesta Solicitud de Seguimiento y Modulación del Incidente de Desacato Frente a la sentencia T-276 de 2022 dentro del expediente T-8.374.654.
(1) Remisión de oficio remitido por la presidenta de la Comisión VII del ENCP
(1) Respuesta Delegados  de Espacio Nacional de Consulta Previa.
(1) Respuesta Concepto Dirección de la Autoridad Nacional de Consulta Previa.
(1) Respuesta Centro de Estudios para la Justicia Racial
(1) Respuesta Consejo Comunitario Quebrada Alta</t>
  </si>
  <si>
    <t>*20241200063081_Inf_Corte Const.
*20242300008083_Seg y mod Exp
*20242300056761_Presid_Comisión_VII
*20242300058741_Deleg_Grup_Etnicos
*20242300082731_Dir_ANCP
*20242300100961_Est_Just_Racial
*20242360076191_Consulta_Previa</t>
  </si>
  <si>
    <t>DCD_12</t>
  </si>
  <si>
    <t>Conceptos técnicos elaborados para responder los requerimientos en cumplimiento de las sentencias relacionadas con grupos diferenciales</t>
  </si>
  <si>
    <t>No reporta avance en el periodo</t>
  </si>
  <si>
    <t>En esta meta y entendiendo que es un indicador por demanda al cierre de este primer trimestre no se ha presentado  ningún tipo requerimiento o solicitud que requiera la respuesta o concepto en relación a los otros grupos con enfoque diferencial (Pueblo ROM y Campesinado). Los acercamientos con estos grupos se han desarrollado a partir de mesas interinstitucionales entre el DANE, Ministerio del Interior e ICANH, a través de un relacionamiento con los accionantes y pruebas.</t>
  </si>
  <si>
    <t>*22032024 AYUDA DE MEMORIA REUNIÓN INSTITUCIONES CAMPESINADO_Rev_DANE
*Listado de Asistencia
*Pruebas_campesinas_CAUCA FUSA QUIBDO</t>
  </si>
  <si>
    <t>Sin iniciar</t>
  </si>
  <si>
    <t>Avance satisfactorio</t>
  </si>
  <si>
    <t xml:space="preserve">En este trimestre para el avance de la meta se tiene la realización de conceptos técnicos para dar respuesta a los siguientes requerimientos: 
(1) Petición de información sobre la omisión de la sentencia STIP-2028-2018 en lo relativo al reconocimiento del campesinado en la elaboración de la Encuesta Nacional de Calidad de Vida.
</t>
  </si>
  <si>
    <t>*20242300115861_STIP-2028-2018</t>
  </si>
  <si>
    <t>Terminado</t>
  </si>
  <si>
    <t>Una vez analizada la programación de la meta, se recomienda que los entregables guarden relación estrecha con lo propuesto en la meta, dado que las respuestas a las solicitudes de información de un tema específico, no necesariamente requieren la emisión de un concepto técnico. No se evidencia aplicación de la fórmula planteada para el cálculo del avance cuantitativo. Por otro lado, se recomienda a la segunda línea de defensa evaluar la posibilidad de ajustar el instrumento de reporte, para que el avance no solo sea acumulado, dado que algunas metas como esta responden a la demanda de los grupos de interés.</t>
  </si>
  <si>
    <t>DCD_18</t>
  </si>
  <si>
    <t xml:space="preserve">Acompañamiento técnico a las organizaciones indígenas brindado, en cumplimiento de los acuerdos establecidos en el plan de desarrollo 2024-2026 </t>
  </si>
  <si>
    <t>Acompañamientos realizados/acompañamientos solicitados*100%
(Indicador por demanda)</t>
  </si>
  <si>
    <t>Informes de seguimiento al acompañamiento brindado a las organizaciones indígenas, en cumplimiento de los acuerdos del plan de desarrollo 2024-2026.</t>
  </si>
  <si>
    <t>Documentos metodológicos</t>
  </si>
  <si>
    <t>Se han adelantado reuniones con OPIAC para acordar la adecuación de EEVV, y programa de formación en capacidades estadísticas. Estas acciones se pretenden llevar a cabo en territorio mediante talleres planteados para realizarse en las comunidades de Puerto Guayabo (Amazonas) e Isana Cuiarí (Guainía) que son lugares donde se ha evidenciado menor cobertura en el CNPV 2018, y menor cantidad de notificaciones en cuento a registros de EEVV. En cuanto al programa de formación, se han concertado presupuestos, lugares y forma de focalización de jóvenes y líderes indígenas.</t>
  </si>
  <si>
    <t>*ACTA_OPIAC-DANE22FEB24
*PND_OPIAC-DANE_2024-02-15
*PND_OPIAC-DANE_2024-02-22</t>
  </si>
  <si>
    <t xml:space="preserve">En este trimestre para el avance de la meta se han venido realizado reuniones con la OPIAC las cuales buscan fortalecer los acercamientos por medio de talleres y convenios que involucren la ENA  </t>
  </si>
  <si>
    <t>*AcuerdosMPC2024-06-20 16.38.57
*Acta_ReuDirectoresOPIAC_DANE_2024-04-10 10.11.23
* Avances_acuerdoPND_02ABR2024</t>
  </si>
  <si>
    <t>DCD_20</t>
  </si>
  <si>
    <t xml:space="preserve">Plan de pruebas temáticas implementado para el conteo intercensal para población indígena </t>
  </si>
  <si>
    <t>Porcentaje de elaboración del plan de pruebas temáticas</t>
  </si>
  <si>
    <t xml:space="preserve">Informes técnicos de la Implementación del plan de pruebas temáticas para el conteo intercensal para población indígena </t>
  </si>
  <si>
    <t>25%</t>
  </si>
  <si>
    <t>50%</t>
  </si>
  <si>
    <t>75%</t>
  </si>
  <si>
    <t>100%</t>
  </si>
  <si>
    <t xml:space="preserve">Frente a esta meta se tiene dentro de los avances la versión preliminar del documento Componente Étnico del Plan de Pruebas del Conteo Intercensal 2025
</t>
  </si>
  <si>
    <t>*Componente Étnico del Plan de Pruebas del Conteo Intercensal 2025</t>
  </si>
  <si>
    <t>En este trimestre para el avance de la meta se tiene la realización del Plan de Trabajo para la implementación del plan de pruebas del conteo intercensal para población indígena adicionalmente se tiene los avances en el proceso Contractual con el Operador Logístico de la entidad que fue realizado mediante licitación pública, actualmente se encuentra en proceso de formalización para la puesta en ejecución,  por lo cual los talleres que darán inicio a la implementación del plan de pruebas del conteo intercensal para la población indígena se llevarán a cabo a finales del mes de julio o comienzo del mes de agosto.</t>
  </si>
  <si>
    <t>*Plan de Trabajo Plan de Pruebas Indígena NARP y Socio Rrom
*MINUTA CONTRATO No. 6403102
*CONTRATO OPERADOR LOGÍSTICA</t>
  </si>
  <si>
    <t>DCD_22</t>
  </si>
  <si>
    <t>Acompañamiento técnico brindado para la elaboración de los listados censales para la población NARP</t>
  </si>
  <si>
    <t>Informes técnicos del acompañamiento, ayudas de memoria o listas de asistencia</t>
  </si>
  <si>
    <t>la coordinación de asuntos étnicos realiza el acompañamiento en el relacionamiento con las instituciones adecuadas y encargadas de los listados censales para la población afrocolombiana, en relación a  esta meta se tiene como avance el apoyo dado en el relacionamiento con el Ministerio del Interior Dirección de Comunidades Negras por parte de la coordinación de asuntos étnicos raciales y campesinado sobre la cual se presenta la ayuda de memoria</t>
  </si>
  <si>
    <t xml:space="preserve">*Ayuda de memoria </t>
  </si>
  <si>
    <t>En este trimestre para el avance de la meta se tiene el acompañamiento técnico realizado con Ministerio del Interior (Dirección de asuntos de comunidades negras) respecto a las gestiones para la suscripción de Convenio con fines de aunar esfuerzos para el fortalecimiento de los autocensos de comunidades negras (Acta Reunión, Listado asistencia, Propuesta Convenio V1).</t>
  </si>
  <si>
    <t>*Acta Reunión DANE.MinInterior.08042024
*Listado Asistencia 08042024
*Propuesta CONVENIO DANE-MININTERIOR 110424 rev
*Sol._Autocensos_Comunidades_negras_Mininterior_Rad</t>
  </si>
  <si>
    <t>DCD_23</t>
  </si>
  <si>
    <t>Protocolo de relacionamiento con las comunidades NARP construido.</t>
  </si>
  <si>
    <t>Porcentaje de avance en la elaboración del protocolo de relacionamiento</t>
  </si>
  <si>
    <t>Informes técnicos que evidencien el apoyo la construcción del protocolo de relacionamiento con las comunidades NARP</t>
  </si>
  <si>
    <t>Se tiene versión del documento preliminar del Protocolo de relacionamiento que evidencia  el proceso o el fin al cual se planea llegar.</t>
  </si>
  <si>
    <t>*Documento_Protocolo_Relacionamiento_Version</t>
  </si>
  <si>
    <t xml:space="preserve">En este trimestre para el avance de la meta se tiene las reuniones de trabajo para el diálogo con grupos étnicos en aras de aunar esfuerzos para el desarrollo del protocolo de relacionamiento con comunidades Negras, Afrocolombianas, Raizales y Palenqueras, se entregan las Actas con el desarrollo de las conclusiones derivadas de los distintos encuentros como insumo para la construcción del protocolo de relacionamiento con comunidades NARP en su componente de diagnóstico y documento protocolo en su última versión. </t>
  </si>
  <si>
    <t xml:space="preserve">*DOCUMENTO_PROTOCOL_RELACIONAMIENTO
*AYUDA DE MEMORIA TERR CENTRO NORTE
*AYUDA DE MEMORIA TERR CENTRO OCCIDENTE
*AYUDA_MEMORIA_TERRITORIAL_CENTRO_ORIENTE
*AYUDA_MEMORIA_TERRITORIAL_CENTRO_ORIENTE
*AYUDA DE MEMORIA TERR CENTRO NORTE
*PPT_PROTOCOLO_DE_RELACIONAMIENTO
*REUNIÓN_TERRITORIAL_NORTE
*REUNIÓN SUR OCCIDENTE - PROTOCOLO DE RELACIONAMIENTO
* REUNIÓN TERRORIAL EJECAFETERO - PRTOCOLO DE RELACIONAMIENTO
*AYUDA_MEMORIA_TERRITORIAL_CENTRO_ORIENTE
*PRESUPUESTO_ESPACIO NCIONAL DE CONSULTA PREVIA - PND
</t>
  </si>
  <si>
    <t>La metase está cumpliendo acorde a lo planeado, el documento que será resultado final de la gestión se encuentra en borrador, lo que indica que hay altas probabilidades de cumplir con el producto final antes de lo estimado</t>
  </si>
  <si>
    <t>DCD_24</t>
  </si>
  <si>
    <t>Plan de pruebas temáticas implementado para el conteo intercensal de la población NARP</t>
  </si>
  <si>
    <t>Porcentaje de avance en la elaboración del plan de pruebas temáticas para el conteo intercensal de la población NARP</t>
  </si>
  <si>
    <t>Informes técnicos que evidencien la Implementación del plan de pruebas temáticas para el conteo intercensal de la población NARP</t>
  </si>
  <si>
    <t>Para el primer trimestre se tiene la fase de análisis de los resultados de la prueba cognitiva realizada en el municipio de Tumaco, en el marco de la preparación del Conteo Intercensal de Población y Vivienda 2025. Esta jornada estuvo a cargo del equipo técnico del DANE.</t>
  </si>
  <si>
    <t>*Informe_Actividades_Comisión_Tumaco
*Prueba_autorreconocimiento_afro_Tumaco</t>
  </si>
  <si>
    <t>En este trimestre para el avance de la meta se tiene la realización del Plan de Trabajo para la implementación del plan de pruebas del conteo intercensal para población NARP, adicionalmente se tiene los avances se tiene el desarrollo del proceso Contractual con el Operador Logístico de la entidad que fue realizado mediante licitación pública, actualmente se encuentra en proceso de formalización para la puesta en ejecución,  por lo cual los talleres que darán inicio a la implementación del plan de pruebas del conteo intercensal para la población Negras, Afrocolombianas Raizales y Palenqueras se llevarán a cabo a finales del mes de julio o comienzo del mes de agosto.</t>
  </si>
  <si>
    <t xml:space="preserve">*Plan de Trabajo Plan de Pruebas Indígena NARP y Socio Rrom
*MINUTA CONTRATO No. 6403102
*CONTRATO OPERADOR LOGÍSTICA
</t>
  </si>
  <si>
    <t>DCD_26</t>
  </si>
  <si>
    <t>Acompañamiento técnico brindado para producción de información estadística para la caracterización de la población campesina en cumplimiento de la sentencia 2028 de 2018</t>
  </si>
  <si>
    <t>Informes que evidencien el acompañamiento técnico para la producción información estadística para la caracterización de la población campesina</t>
  </si>
  <si>
    <t>Durante el primer trimestre de 2024, se ha realizado el posterior análisis de los ejercicios de pruebas cognitivas -Quibdó, Chocó- y grupos focales - Popayán, Cauca – Fusagasugá, Cundinamarca- realizados con población campesina durante el último trimestre de 2023, cuyo resultados se muestran en el visor de Datos Campesinado</t>
  </si>
  <si>
    <t>*Visor de Datos Campesinado</t>
  </si>
  <si>
    <t>En este trimestre para el avance de la meta se tiene el acompañamiento realizado con población campesina en el marco de la ejecución del plan de pruebas de campesinado, acompañamientos realizados en las ciudades de Caucasia (Cauca) , Arauca (Arauca), Cúcuta (Norte de Santander), San Vicente del Caguán (Caquetá) y Sincelejo (Sucre).</t>
  </si>
  <si>
    <t>*20240426 Mesa Interinaste Campesinado
*20240524 Mesa Interista Campesinado
*20240611 Informe Caucasia Campesinado
*20240613 Informe Cúcuta Campesinado
*20240617 Informe Arauca Campesinado
*20240618_San Vicente del Caguán Campesinado
*20240627 Informe Sincelejo Campesinado
*20240628 Plan de Pruebas Campesinado</t>
  </si>
  <si>
    <t>DCD_31</t>
  </si>
  <si>
    <t>L2.8_Realizar el Censo Económico Nacional en el año 2024  y sus resultados analizados, evaluados y publicados en el 2025.</t>
  </si>
  <si>
    <t>Requerimientos técnicos para la adquisición de bienes y servicios elaborados, para el desarrollo de las de las Operaciones Censales</t>
  </si>
  <si>
    <t>Porcentaje de elaboración de los requerimientos técnicos</t>
  </si>
  <si>
    <t xml:space="preserve">Estudios previos para la adquisición de bienes y servicios, informes de seguimiento de la ejecución de recursos, diligenciamiento de instrumentos de planeación y seguimiento </t>
  </si>
  <si>
    <t>En relación a esta meta se presentan los avances correspondientes al desarrollo de  los documentos de las especificaciones técnicas de; Componente de Personal CENU, Logística de Materiales, Transporte CENU Wayuu. Estudios Previos de; arrendamiento de bodega CENU, Botiquines Primeros Auxilios CENU,  Kit de Identificación y adquisición de cartuchos de Tóner</t>
  </si>
  <si>
    <t>*20240125_ Esp_Tecnicas_Logistica_Mat_CENU_RMW_AGR
*20240315_V3_ESPECIFICACIONES_TECNICAS_TRANSPORTE_CENU_WAYUU_REV_GCOTE_GCAD
*23012024 ESTUDIOS PREVIOS BODEGA VD rv2.30012024 final
*DANE_ Estudios Previos Botiquines 21022024
*DANE_ESTUDIOS PREVIOS KIT V. 27022024 sin control cambios
*DANE_Estudios Previos Tóner
*Especificaciones Técnicas Componente de Personal CENU 2024-2</t>
  </si>
  <si>
    <t xml:space="preserve">En este trimestre para el avance de la meta y en  el marco del Registro Multidimensional Wayuú se tiene la realización de los estudios previos de adquisición de bienes y servicios para la celebración de los convenios interadministrativos para la contratación  de Personal y Transporte necesarios en el desarrollo del operativo de Campo del Registro Multidimensional Wayuú.
De igual forma en el marco del Censo Económico Nacional Urbano, se tiene la realización de estudios previos para la adquisición de  bienes y servicios de adquisición de botiquines de primeros auxilios, Transporte
papelería, útiles de escritorio y oficina, mobiliario, elementos de aseo (versiones preliminares) y Modificación contractual Logística.
Finalmente se suben las evidencias de la implementación de instrumentos de seguimiento tablero de control de seguimiento administrativo y los reportes de seguimiento a la ejecución de recursos realizados periódicamente a la Dirección Técnica.
</t>
  </si>
  <si>
    <t>*EST_PREV_CENU
*EST_PREV_RMW
*INSTR_SEGUIMIENTO
*SEG_EJEC_REC</t>
  </si>
  <si>
    <t>El avance de la meta es satisfactorio, sin embargo se recomienda cambiar la fórmula, de manera que se pueda comprender mejor la relación de las variables que se están considerando y que intervienen en el cumplimiento de la meta</t>
  </si>
  <si>
    <t>DCD_CE Censo Económico</t>
  </si>
  <si>
    <t>CE_1</t>
  </si>
  <si>
    <t>Documentos finales con lineamientos asociados a los procesos de adquisición de bienes y servicios para los operativos de recuento y barrido del Censo Económico.</t>
  </si>
  <si>
    <t>(Número de documentos con lineamientos aprobados para la adquisición de bienes y servicios/ Número de documentos con lineamientos necesarios para la adquisición de bienes y servicios​) *100%</t>
  </si>
  <si>
    <t>Documentos precontractuales para la adquisición de bienes y servicios requeridos en el Censo Económico​.</t>
  </si>
  <si>
    <t>30/09/2024</t>
  </si>
  <si>
    <t>Para la revisión del avance de esta meta se asocia la elaboración de documentos precontractuales que sirvan como antecedentes y referencia, que al momento contractual suplan las necesidades del nivel central y de las territoriales.
El componente jurídico CENU, revisa el documento técnico y se pasa al Componente de Planeación, Administrativo y Financiero PAF.</t>
  </si>
  <si>
    <t>1 Especificaciones Técnicas Componente de Personal CENU 2024-2
20240315_V3_ESPECIFICACIONES_TECNICAS_TRANSPORTE_CENU_WAYUU_REV_GCOTE_GCAD  20032024</t>
  </si>
  <si>
    <t>Para evidenciar el avance del indicador se hace necesario revisar los elementos constitutivos de los documentos contractuales: anexo técnico, análisis del sector, cotizaciones y riesgos. Estos documentos dan cuenta de la compilación documental por el área de gestión de calidad quien administra el repositorio respectivo.</t>
  </si>
  <si>
    <t>Gestor Componente Personal
Gestor Componente Transporte
Gestor Componente A&amp;S
Gestor Componente Logística de Materiales
Botiquines
Toners
Papelería
Aseo</t>
  </si>
  <si>
    <t>$ 46.383.583,47</t>
  </si>
  <si>
    <t>Las evidencias no reflejan el cumplimiento de la meta, no hay estudios previos en versión final. De 8 procesos de contratación no hay documentos previos en versión final de ninguno. Lo que implica que el avance no sea del 90% sino menor</t>
  </si>
  <si>
    <t>CE_2</t>
  </si>
  <si>
    <t>Conjunto de Instrumentos de recolección ajustados para el operativo de recolección del Censo Económico.</t>
  </si>
  <si>
    <t>(Número de especificaciones de instrumentos de recolección entregados * 0,33 / Número total de instrumentos de recolección ajustados​
+​
Número de instrumentos de recolección diagramados * 0,33 / Número total de instrumentos de recolección ajustados​
+​
Número de aplicativos de los instrumentos de recolección * 0,34 / Número total de instrumentos de recolección ajustados​) *100</t>
  </si>
  <si>
    <t>Especificaciones de los instrumentos de recolección de la operación estadística​.
Documentos con los instrumentos de recolección diagramados​.
Aplicativos de los instrumentos de recolección del proyecto.</t>
  </si>
  <si>
    <t>Se realizaron tres sesiones de pruebas del aplicativo de recuento por parte del grupo CENU, DIG y DRA, en las cuales se encontraron funcionalidades que no cumplían con los requerimientos solicitados, en los archivos adjunto se muestran las principales incidencias que se reportaron a la oficina de sistemas, que a su vez ellos enviaran a la empresa responsable del desarrollo para que realizaran los ajustes correspondientes, el aplicativo en este momento está funcional, con la claridad que hay varios procesos que no se han entregado, lo anterior debido a la imposibilidad de implementarlos en la plataforma de EMTEL, no se tiene la funcionalidad de mostrar las manzanas para que el censista seleccione las que va a trabajar, no se cuenta con el orden de recorrido de los puntos que se han recolectado, no se ha desarrollado el formato de informe de las manzanas realizadas con las variables requeridas.</t>
  </si>
  <si>
    <t>20240327_RESULTADO DE PRUEBAS - RECUENTO DE UNIDADES ECONOMICAS_DIG_27Mar24
GTE020PDT002f001_V8_MatrizDeEjecucionDePruebas_Recuento_DiseñoPruebas_Unidad de Cobertura
RESULTADO DE PRUEBAS - RECUENTO DE UNIDADES ECONOMICAS
Resumen errores encontrados en pruebas del aplicativo de recuento - GIT CE</t>
  </si>
  <si>
    <t>Se entregaron en producción los aplicativos WEB de transporte y Sector Gobierno, y se notificó a las empresas del directorio de estos dos sectores para que iniciaran el diligenciamiento de la información correspondiente.
Se entregó el aplicativo de Recuento en Dispositivos Móviles.
Para los aplicativos de auto diligenciamiento se envía un único link por empresa en el cual está incluido la autenticación para el acceso al sistema.</t>
  </si>
  <si>
    <t>Aplicativo de Recuento
https://g68.tcsion.co.uk//per/g68/pub/32709/SelfServices/templates/DANE_Login08092023063331/DANE_Login/
Aplicativo de Transporte y Sector Gobierno
https://genia.dane.gov.co:443//FeedbackSolution/survey.do?yes=1
Los links en mención se encuentran en el archivo: 20240705_PAI_II_Trim_Meta_2</t>
  </si>
  <si>
    <t>$ 23.191.791,73</t>
  </si>
  <si>
    <t>La OCI recomienda revisar la meta total, ya que esta se establece como un 33% y el PAI se programa de manera anual, en este sentido cada meta debe darse por cumplida al 100% independientemente de su alcance para el periodo de referencia. Adicionalmente, revisar la fórmula del indicador, y su relación respecto a la descripción de la meta, ya que esta debe dar cuenta del resultado esperado sobre el resultado previsto. La meta plantea instrumentos de recolección ajustados, en la fórmula del indicador, este corresponde al resultado previsto, más no el esperado.</t>
  </si>
  <si>
    <t>CE_5</t>
  </si>
  <si>
    <t>Mapas temáticos generados de acuerdo a los requerimientos del Censo Económico Nacional Urbano</t>
  </si>
  <si>
    <t>(Mapas temáticos generados)/ (Mapas temáticos requeridos)*100%</t>
  </si>
  <si>
    <t>Mapas temáticos</t>
  </si>
  <si>
    <t>Bases de datos del Marco Geoestadístico Nacional</t>
  </si>
  <si>
    <t>Actualización de los MBTiles de recuento para 24 municipios conforme  ajustes de MGN 2023 para Clase 1.
Actualización de productos de 285 municipios conforme  ajustes de MGN 2023 para Clase 1.
Alistamiento y Empaque de los productos cartográficos para Recuento.
Generación de archivos  asignación de cargas: 1121 municipios</t>
  </si>
  <si>
    <t>20240227_REPORTE__ASIGNACION_DE_CARGAS
20240227_REPORTE__MBTILES_CENSO_RECUENTO
20240227_REPORTE_IMPRESION_AO_RTO
20240227_REPORTE_IMPRESION_CM_RTO
20240227_REPORTE_IMPRESION_CO_RTO
20240227_REPORTE_IMPRESION_CPOB_CENSO</t>
  </si>
  <si>
    <t>Actualización de los productos cartográficos para 284 municipios a partir de las actualizaciones del marco censal 2023.
Generación productos esquemáticos para 28 municipios.
Alistamiento y empaque de los productos cartográficos análogos para el operativo de censo económico de 1121 municipios distribuidos en 132 Centros operativos municipales (COM).
Generación archivos geom para operativo de censo para 1121 municipios.
Alistamiento de los productos cartográficos digitales para 1121 municipios distribuidos en 266 rutas.</t>
  </si>
  <si>
    <t>20240626_LISTAS_CHEQUEO_V5.xls
20240626_REPORTE_GENERACION_ETIQUETAS.xlsx
20240626_REPORTE_ACTUALIZACIÓN_TILES.xlsx
20240626_REPORTE_IMPRESION_ALISTAMIENTO.xlsx</t>
  </si>
  <si>
    <t>El reporte y avance de la meta son correctos. Sin embargo se recomienda formular el avance cuantitativo en términos que se permita evidenciar una relación entre dos variables</t>
  </si>
  <si>
    <t>CE_6</t>
  </si>
  <si>
    <t>Documentos de informe con los resultados del proceso de aprendizaje para los operativos de recuento, barrido y auto diligenciamiento web del Censo Económico Nacional Urbano.</t>
  </si>
  <si>
    <t>(No. de documentos con resultados del proceso de aprendizaje terminados) /(No. total de documentos con resultados del proceso de aprendizaje)*100%</t>
  </si>
  <si>
    <t>Documentos con resultados del aprendizaje del CENU</t>
  </si>
  <si>
    <t>Se generó documento con las temáticas de aprendizaje virtual para cada módulo  de aprendizaje virtual a desarrollar en AprenDANEt (Recuento, Barrido y Auto diligenciamiento).
Se generó documento de agenda de formación presencial para la fase de Recuento.
Se generó documento de informe de resultados de aprendizaje en AprenDANEt de los equipos base, y de Recuento.</t>
  </si>
  <si>
    <t>1. Plan de formación AprenDANEt CENU
2. Plan formación presencial Recuento
3. Análisis aprendizaje AprenDANEt y valoración Equipo Base
4. Análisis aprendizaje AprenDANEt y valoración Equipo de Recuento</t>
  </si>
  <si>
    <t>Se genero documento de planeación aprendizaje presencial Barrido (agenda).
Se generó Informe AprenDANEt - Auto diligenciamiento Transporte (FEST)
Se generó Informe AprenDANEt - Auto diligenciamiento Construcción (CESC)
Se generó Informe AprenDANEt - Auto diligenciamiento SAFP</t>
  </si>
  <si>
    <t>1. Plan de formación Barrido
2. CENU2024_Calificaciones_FEST
3. CENU2024_Calificaciones_CESC
4. CENU2024_Calificaciones_SAFP</t>
  </si>
  <si>
    <t>DIG_Dirección de Geoestadística</t>
  </si>
  <si>
    <t>DIG_4</t>
  </si>
  <si>
    <t>L6 - Un catastro multipropósito que aporte a la creación de valor público</t>
  </si>
  <si>
    <t>PES_Plan Estratégico Sectorial</t>
  </si>
  <si>
    <t>Sistema Geoestadístico fortalecido con el uso de nuevas herramientas de difusión de geo información estadística y geoespacial.</t>
  </si>
  <si>
    <t>Porcentaje de avance de la implementación del sistema</t>
  </si>
  <si>
    <t>Sistema de información implementado</t>
  </si>
  <si>
    <t>Fortalecimiento de la integración de la información geoespacial en el proceso estadístico nacional</t>
  </si>
  <si>
    <t>Servicio de geo información Estadística</t>
  </si>
  <si>
    <t>Del Geovisor de seguimiento, se generó el documento de requerimientos y diseño en su primera versión.</t>
  </si>
  <si>
    <t>IMPLEMENTACIÓN_SISTEMA GEOESTADÍSTICO</t>
  </si>
  <si>
    <t>Del mapa de la arquitectura para el fortalecimiento del sistema, se cuenta con • Los diagramas de flujos de información con los canales de intercambio. Estos diagramas describen los diferentes flujos de información que se producen dentro de la arquitectura de información del proyecto.
• Se ha completado la matriz de activos. Esta matriz identifica y describe los diferentes activos de información que se utilizarán en el proyecto.
• Se ha completado la matriz de resultados. Esta matriz define los resultados esperados del proyecto.
 Y se tiene del Geovisor integrado el desarrollo de los componentes de la interfaz de usuario-geovisor estadísticas sociodemográficas</t>
  </si>
  <si>
    <t>DRA_Dirección de Recolección y Acopio</t>
  </si>
  <si>
    <t>DRA_4</t>
  </si>
  <si>
    <t>Documentos técnicos generados y/o actualizados  para la recolección de las operaciones estadísticas programadas</t>
  </si>
  <si>
    <t>Numero de documentos actualizados y/o gestionados durante el periodo.</t>
  </si>
  <si>
    <t>Documentos generados y/o actualizados</t>
  </si>
  <si>
    <t>Optimización de la capacidad del DANE en sus procesos de recolección y acopio</t>
  </si>
  <si>
    <t>Se referencian por cada uno de los GIT de la DRA, el consolidado de documentos que surgieron su proceso de revisión por parte del equipo técnico para la aprobación de calidad de los documentos base del proceso estadístico y que se encuentran en proceso de cargue y/o aprobación en Isolución</t>
  </si>
  <si>
    <t>4 carpetas por coordinación de la DRA con el consolidado de documentos aprobados y/o en gestión.</t>
  </si>
  <si>
    <t>Se referencian por cada uno de los GIT de la DRA, el consolidado de documentos que surgieron su proceso de revisión por parte del equipo técnico para la aprobación de calidad de los documentos base del proceso estadístico y que se encuentran en proceso de cargue y/o aprobación en Isolución, además se relacionan aquellos documentos que surtieron actualizaciones y que cambiaron su versionamiento respectivo.</t>
  </si>
  <si>
    <t>5 carpetas por coordinación con la consolidación de reportes documentales.</t>
  </si>
  <si>
    <t>Se evidencian por cada uno de los GIT de la DRA el consolidado de documentos que surgieron su proceso de revisión por parte del equipo técnico para la aprobación de calidad de los documentos base del proceso estadístico y que se encuentran en proceso de cargue y/o aprobación en Isolución, además se relacionan aquellos documentos que surtieron actualizaciones y que cambiaron su versionamiento respectivo. Cumple con el entregable y el avance cualitativo y cuantitativo propuesto para el cierre del II Trimestre 2024.</t>
  </si>
  <si>
    <t>Numero de bases de datos actualizadas de Directorios Estadísticos, de acuerdo con numero de Directorios Estadísticos.</t>
  </si>
  <si>
    <t>Cuatro (4) bases de datos, que den cuenta de la actualización de identificación, ubicación y contacto de los directorios estadísticos.</t>
  </si>
  <si>
    <t>Se realiza la entrega completa de las bases consolidadas y anidadas con la actualización del periodo correspondiente, de igual manera se presentan el avance de las bases siguientes con un avance del 50% al segundo trimestre.</t>
  </si>
  <si>
    <t>A.zip
B.zip</t>
  </si>
  <si>
    <t>Se realiza la entrega de la segunda base de información con la actualización del directorio estadístico con la actualización del sector agropecuario y la formalización del sector público.</t>
  </si>
  <si>
    <t>Directorio_Estadistico_Sector_Publico_PAI.xlsx
Directorio_Sector_Agropecuario.zip</t>
  </si>
  <si>
    <t>Se evidencia en repositorio archivos "Directorio_Estadistico_Sector_Publico_PAI.xlsx y Directorio_Sector_Agropecuario.zip" los cuales son parte del entregable correspondiente al II Trimestre 2024, cumple con el avance cualitativo y cuantitativo correspondiente.</t>
  </si>
  <si>
    <t>DRA_17</t>
  </si>
  <si>
    <t>Documento de  Lineamientos para la integración y el reemplazo de fuentes directas por registros administrativos en la producción estadística de encuestas.</t>
  </si>
  <si>
    <t>% de avance en la generación del documento de lineamientos</t>
  </si>
  <si>
    <t>Documento de lineamiento</t>
  </si>
  <si>
    <t>Acorde al documento se realiza el esquema de contenido y se diligencian las primeras determinaciones a la fuente, generando los primeros contenidos con las revisiones pertinentes para su perfeccionamiento.</t>
  </si>
  <si>
    <t>Documento_Lineamientos Integración RRAA_v4.docx</t>
  </si>
  <si>
    <t>El documento consolidado con las fuentes de proyección directa de fuentes directas por registros administrativos se realiza justificando y realizando el análisis previo para establecer los lineamientos previos al aprovechamiento de la información sin alterar el objetividad de los mismos.</t>
  </si>
  <si>
    <t>Documento_Lineamientos Integración RRAA_v5.docx</t>
  </si>
  <si>
    <t>DRA_18</t>
  </si>
  <si>
    <t>L3.7_Articular el alcance de las direcciones territoriales con el seguimiento y control en la producción de las operaciones estadísticas de fuente primaria.</t>
  </si>
  <si>
    <t>Realización de pruebas para el funcionamiento del Sistema de registros administrativos propuesto por la misión Kostat.</t>
  </si>
  <si>
    <t>(Pruebas realizadas en el periodo / Total de pruebas a realizar)*100%</t>
  </si>
  <si>
    <t>Informe de plan de pruebas</t>
  </si>
  <si>
    <t>Se realiza el consolidado de pruebas realizadas al KOSTAD, en las cuales se solicitan los ajustes a los módulos correspondientes que no se ajustan al método de la operación, dejando como evidencia los ajustes solicitados y su justificación.</t>
  </si>
  <si>
    <t>SIGRAC_KOSTAD_PRUEBAS.zip</t>
  </si>
  <si>
    <t xml:space="preserve">En cuanto a la programación de la meta, la OCI recomienda revisar la meta total, ya que se establece como un 20%, y el PAI se establece de manera anual; por lo tanto, cada meta debe darse por cumplida al 100% independientemente de su alcance para el periodo de referencia. </t>
  </si>
  <si>
    <t>DIMPE_Dirección de Metodología y Producción Estadística</t>
  </si>
  <si>
    <t>DIMPE_1</t>
  </si>
  <si>
    <t>Fase de procesamiento y análisis de las operaciones estadísticas priorizadas automatizadas mediante la implementación del lenguajes de programación especializados.</t>
  </si>
  <si>
    <t>Porcentaje de avance de cada trimestre</t>
  </si>
  <si>
    <t>Escrips de programación que contiene la automatización de las operaciones estadísticas priorizadas.</t>
  </si>
  <si>
    <t xml:space="preserve">El GIT de servicios e industria adelantó durante el I Trimestre del año para 7 OOEE (ENTIC, EAM, EMMET, EMA,EMAV, EMS  y ETUP), actividades de automatización </t>
  </si>
  <si>
    <t xml:space="preserve">
. [GLPI #0085734] Nuevo caso Solicitud de ajuste de aplicativo ENTIC Hogares
3.GTE020PDT002f003_solicituddeDesarrollossistemasdeinformacion- cuadros de salida EAM 2022
4. ANEXO FICHA ANÁLISIS-EXCEDENTE BRUTO
5.GTE020PDT002f003_solicituddeDesarrollossistemasdeinformación_EAM_080320241
6.ENTIC Hogares
7. Imputaciones - Automatización eme
8. CARPETA - EVIDENCIAS GIT SERVICIOS</t>
  </si>
  <si>
    <t xml:space="preserve">La dirección técnica de Dimpe se encuentra trabajando con las OOEE de EMMET, EMC, EMS e EMA:
• El GIT Industria - EMMET adelantó durante el II Trimestre del año la automatización de cuadros de salida para validación de información a nivel territorial y esta en curso la automatización de cuadros de salida para validación de información Total Nacional. 
• El GIT de Servicios Se avanza en el cumplimiento de la meta de priorización de automatización en la implementación del lenguajes de programación especializados para las OOEE EMS y EMA. Desarrollos de Procesamiento MacOS y Windows
•El GIT de Comercio para el II trimestre realizó junto con el equipo de Automatización de Subdirección liderado por Natalia Ximena Arteaga está adelantando actualmente la automatización de los procesos de imputación, procesamiento y elaboración de los productos de publicación de la Encuesta Mensual de Comercio (EMC).  </t>
  </si>
  <si>
    <t>DIMPE_2</t>
  </si>
  <si>
    <t>L2.6_Aprovechamiento estadístico de  fuentes tradicionales, no tradicionales y registros administrativos, que permitan caracterizar a la población con enfoques diferenciales.</t>
  </si>
  <si>
    <t>Resultados estadísticos de las operaciones estadísticas priorizadas que  implementen el enfoque diferencial</t>
  </si>
  <si>
    <t xml:space="preserve">Boletines técnicos con los resultados estadísticos con las desagregaciones que refieran a enfoque diferencial e interseccional  </t>
  </si>
  <si>
    <t xml:space="preserve">El GIT Mercado Laboral y Calidad de vida realizó la publicación de boletines relacionados a la GEIH y ECV con las desagregaciones que refieran a enfoque diferencial e interseccional  </t>
  </si>
  <si>
    <t>1. CARPETA BOLETINES GEIH (15 BOLETINES).
2. bol-ECV-Etnicos-feb2024</t>
  </si>
  <si>
    <t>La dirección técnica de Dimpe se encuentra trabajando con las OOEE de GEIH y ECV:
•El GIT Mercado Laboral realizó la publicación de boletines de la GEIH con las desagregaciones que refieran a enfoque diferencial e interseccional.
• El GIT Curso y Calidad de Vida realizó la publicación de boletines de la ECV uno con resultados generales y por sexo y el de inseguridad alimentaria, que tiene "desagregaciones que refieran a enfoque diferencial e interseccional.</t>
  </si>
  <si>
    <t>• Boletín técnico inseguridad alimentaria ECV2023 24052024
• Boletín técnico ECV2023 22042024
• bol-GEIHMLLGBT-mar2023-feb2024
• bol-GEIHMLPC-feb-abr2024
• bol-GEIHMLS-dic2023-feb2024
• bol-GEIHMLLGBT-abr2023-mar2024
• bol-GEIHMLLGBT-may2023-abr2024
• bol-GEIHMLPD-dic2023-feb2024
• bol-GEIHMLS-ene-mar2024
• bol-GEIHMLPC-dic2023-feb2024
• bol-GEIHMLPD-ene-mar2024
• bol-GEIHMLS-feb-abr2024
• bol-GEIHMLPC-ene-mar2024
• bol-GEIHMLPD-feb-abr2024
• bol-GEIHMLJ-ene-mar2024
• bol-GEIHMLJ-feb-abr2024
• bol-GEIHMLJ-dic2023-feb2024</t>
  </si>
  <si>
    <t>DT_Direcciones Territoriales</t>
  </si>
  <si>
    <t>DT_3</t>
  </si>
  <si>
    <t>Procesos administrativos (inventarios, cuentas de cobro, expedición de carnets, actualización de personal operativo) realizado en la Dirección Territorial Centro.</t>
  </si>
  <si>
    <t>Porcentaje de cumplimiento de la simplificación de los procesos administrativos de la DTC</t>
  </si>
  <si>
    <t xml:space="preserve">Documento final consolidado con la implementación </t>
  </si>
  <si>
    <t>Se identifica la necesidad de realizar un aplicativo que permita simplicidad algunos procesos administrativos, para optimizar tiempos de respuesta y disminuir los reprocesos al tener que diligenciar formatos de forma manual.</t>
  </si>
  <si>
    <t>Documento de identificación de necesidades</t>
  </si>
  <si>
    <t>Para dar cumplimiento en esta meta, se elabora documento donde se evidencia el desarrollo de las diferentes fases de pruebas de la implementación del programa de automatización y simplificación de procesos administrativos; esta fase esa acompañada por la socialización con las partes interesadas, mediante reunión de socialización ( se anexa acta y lista de asistencia a la socialización).</t>
  </si>
  <si>
    <t>DT_5</t>
  </si>
  <si>
    <t>L4.2_Implementar una estrategia de comunicación interna que promueva el cuidado y trabajo en equipo en la entidad</t>
  </si>
  <si>
    <t>Plan de bienestar implementado en la Dirección Territorial Noroccidente y sedes.</t>
  </si>
  <si>
    <t xml:space="preserve">Porcentaje de cumplimiento de la implementación del plan de bienestar </t>
  </si>
  <si>
    <t xml:space="preserve">Documento trimestral del seguimiento a la implementación </t>
  </si>
  <si>
    <t>Dentro de las actividades realizadas para la implementación del Plan de Bienestar en la Dirección Territorial Noroccidente, se efectuó un diagnóstico inicial de las necesidades y requerimientos de bienestar de los funcionarios de la Territorial, por medio de la aplicación de herramienta, la cual fue concertada en conjunto con la Caja de Compensación COMFAMA. Dicha herramienta tuvo aplicación en las sedes Medellín, Montería y Quibdó. 
Se efectuó la conformación del Comité de Gestión Humana de la DT Noroccidente, en aras de impactar de forma positiva en las diferentes dimensiones de la vida de los funcionarios, al igual que el propender por la ejecución de las actividades desligadas de los resultados del plan de bienestar de la DT.</t>
  </si>
  <si>
    <t>1 Implementación Plan de Bienestar DT Noroccidente 
2 Implementación Plan de Bienestar DT Noroccidente
1 Sensibilización Medellín aplicación herramienta
2 Sensibilización Medellín aplicación herramienta
3 Sensibilización Medellín aplicación herramienta
1 Lista Asistencia Asesoría Comfama herramienta PBDTN
2 Lista Asistencia Reunión Comfama herramienta PBDTN
3 Lista Asistencia Socialización Comfama herramienta PBDTN
4 Lista Asistencia Socialización  Comfama herramienta PBDTN
5 Asistencia Asesoría Comfama herramienta PBDTN Montería
AVANCE APLICACIÓN HERRAMIENTA DIAGNOSTICO CAPITAL HUMANO</t>
  </si>
  <si>
    <t>Dentro de las actividades realizadas para la implementación del Plan de Bienestar en la Dirección Territorial Noroccidente, se revisó el diagnóstico de la herramienta concertada en conjunto con la Caja de Compensación COMFAMA. Se estableció con la caja las actividades a desarrollar en línea al diagnostico de la herramienta.
Se inicio el boletín "Gente DANE" que busca conocer un poco mas a los funcionarios y contratistas que apoyan las sedes, además de comunicar novedades de ingresos, retiros, vacaciones y otros temas de interés.  
Considerando la Ley de Emprendimiento que tiene COMFAMA, se inscribió a todo el personal de planta de la sede Medellín al taller de Liderazgo que realiza COMFAMA</t>
  </si>
  <si>
    <t>2 Boletines GENTE DANE 
1 Agendamiento reunión Ruta Bienestar TNO
1 Inscripción al programa de Ley de Emprendimiento.</t>
  </si>
  <si>
    <t>FONDANE</t>
  </si>
  <si>
    <t>FONDANE_3</t>
  </si>
  <si>
    <t>Ejecución de la apropiación de cada uno de los  convenios/contratos interadministrativos que cuentan con apropiación durante la vigencia.</t>
  </si>
  <si>
    <t>(Ejecución en compromisos por convenios/contratos interadministrativos) / (apropiación vigente por convenio en la vigencia) *100%</t>
  </si>
  <si>
    <t>Bases con reporte de ejecución presupuestal</t>
  </si>
  <si>
    <t>Fortalecimiento de la Capacidad de Producción de Información Estadística del Sen.  Nacional</t>
  </si>
  <si>
    <t>Servicio de información de las estadísticas de las entidades</t>
  </si>
  <si>
    <t xml:space="preserve">POL_04: Gestión Presupuestal y Eficiencia del Gasto Publico </t>
  </si>
  <si>
    <t>De acuerdo con la apropiación vigente asignada a corte 31 de marzo de 2024, los convenios en FONDANE han logrado comprometer el 75% de la asignación, cumpliendo la meta establecida.</t>
  </si>
  <si>
    <t>Reporte EJEC FONDANE POR DEP GASTO_CORTE 31 DE MARZO DE 2024</t>
  </si>
  <si>
    <t>De acuerdo con la apropiación vigente asignada a corte 30 de junio de 2024, los convenios y contratos interadministrativos en FONDANE han logrado comprometer el 58% de la asignación, cumpliendo la meta establecida. Se debe tener en cuenta que la apropiación total de FONDANE sufrió una modificación, por lo cual la misma aumentó para lograr ejecutar los convenios firmados.</t>
  </si>
  <si>
    <t>Reporte EJECUCIÓN POR DEPENDENCIA DE GASTO_corte 30 de junio de 2024</t>
  </si>
  <si>
    <t xml:space="preserve">En cuanto a la programación de la meta, la OCI recomienda revisar la meta total, ya que se establece como un 95%, y el PAI se establece de manera anual; por lo tanto, cada meta debe darse por cumplida al 100% independientemente de su alcance para el periodo de referencia. </t>
  </si>
  <si>
    <t>Tabla 5 Aplicación fórmula del Indicador de Meta</t>
  </si>
  <si>
    <t>AVANCE CUANTITATIVO REPORTADO CON CORTE A 30 JUNIO</t>
  </si>
  <si>
    <t>Finalización de la propuesta de arquitectura del Registro Estadistico Base de Población (REBP) 2018 construida, a partir de la propuesta presentada en el 2023</t>
  </si>
  <si>
    <t>Metodología para la determinación de la residencia administrativa del Registro Estadistico Base de Población (REBP) 2018 y 2021, implementada</t>
  </si>
  <si>
    <t>OPLAN_9_ Cumplimiento de la Fase 1 - Documentación de operaciones estadística revisada y actualizada en el Sistema Integrado de Gestión de acuerdo con la metodología establecida – Línea Base 93%, Meta 7%</t>
  </si>
  <si>
    <t xml:space="preserve">Verificadas las evidencias suministradas por el proceso al cierre del II Trimestre 2024 se observan archivos uno llamado: Formación en vocería a Directora y Subdirectora,  y dos  Protocolo Manejo de crisis versión preliminar en PDF  y  aparece como justificación de no cumplimiento con la siguiente anotación "El documento se encuentra elaborado, esta en versión preliminar para aprobación, por lo tanto se deja en 90%.
Por lo anterior  no cumple con el entregable programado al cierre del II Trimestre 2024  Manual de gestión de crisis de comunicación, elaborado en el marco de la estrategia de divulgación de información pública. Se recomienda la reprogramación e la meta.
</t>
  </si>
  <si>
    <t xml:space="preserve">Se observo en carpeta de evidencias archivo en excel llamado " Parrilla de contenidos DANE Colombia " que contiene los link de Matriz seguimiento a publicaciones en redes sociales, por lo anterior cumple con la meta y el entregable correspondiente al II Trimestre 2024. </t>
  </si>
  <si>
    <t>Verificadas las evidencias suministradas se observa archivo PDF con descripción del informe de avance de ejecución de actividades y archivo excel de plan de trabajo de infraestructura, cumple con el avance cualitativo y cuantitativo al cierre del II Trimestre 2024, por lo anterior se da cumplimiento a avance para el II Trimestre 2024 de la meta propuesta.</t>
  </si>
  <si>
    <t>Informe de avance de ejecución del PMAS
PMAS 2024 aprobado seguimiento MARZO
Ejecución actividades PMAS 31_03_2024</t>
  </si>
  <si>
    <t>Informe de avance de ejecución del PMAS junio
PMAS 2024 aprobado seguimiento JUNIO
Ejecución actividades PMAS 30_06_2024</t>
  </si>
  <si>
    <t>Verificadas las evidencias suministradas se observa archivo PDF con descripción del informe de avance de ejecución del PMAS,  ejecución de actividades PMAS a junio 30, y archivo excel del seguimiento  PMAS a junio 30, cumple con el avance cualitativo y cuantitativo al cierre del II Trimestre 2024, por lo anterior se da cumplimiento a avance para el II Trimestre 2024 de la meta propuesta.</t>
  </si>
  <si>
    <t>Ian Liar Ortiz</t>
  </si>
  <si>
    <t>La meta no es clara en su formulación, no contiene un verbo rector, adicional, la meta considera la expedición de la resolución de nombramiento como el punto final para la provisión de empleo, sin embargo, la resolución no constituye provisión, como si es el acta de posesión. Se recomienda cambiar la consideración de resolución por el acta de posesión, así como la de definir claramente el # de personas en listas de elegibles en firme que conforman el universo de personas a ser nombradas.</t>
  </si>
  <si>
    <t>Verificadas las evidencias suministradas por el proceso se observa Documento de informe de acompañamientos realizados y archivos con  informacion adicional para la obtención de la meta "Documento de informe de acompañamientos realizados para la aplicación del diagnóstico del MAC" cumpliendo con el avance cualitativo y cuantitativo al cierre del II Trimestre 2024 establecidos en la meta y el entregable.</t>
  </si>
  <si>
    <t>se realizaron las capacitaciones de Proceso estadístico, Documentación técnica fases Detección y Análisis de Necesidades, Diseño y Construcción, Documentación técnica fases Recolección/Acopio, Procesamiento, Análisis, Difusión, Evaluación, Norma Técnica de la Calidad del Proceso Estadístico NTC PE 1000:2020, Estándar Statiscal Data and Metadata Exchange SDMX, Estándar DDI y Dublín Core  y Clasificación del Consumo Individual por Finalidades 2018 Adaptada para Colombia (CCIF 2018 A.C.) y Política de Gestión de Información Estadística en el marco del MIPG, de acuerdo al plan de capacitaciones establecido para 2024.</t>
  </si>
  <si>
    <t xml:space="preserve">En repositorio de evidencias se observan dos archivos en Word uno llamado avance nota conceptual Evento SEN Gestion de conocimiento y otro Informe Trimestral (octubre- diciembre 2023 ), intercambio de conocimiento, cumple con el avance cualitativo y cuantitativo para el cierre del II Trimestre 2024con la meta descriptiva "Política de Gestión del Conocimiento e Innovación GESCO, implementada" </t>
  </si>
  <si>
    <t>Se evidencia en repositorio Boletín de la Cuenta Satélite de Turismo (CST) 2023 preliminar y  su publicación en la página web del DANE y sus archivos anexos en excel, https://www.dane.gov.co/index.php/estadisticas-por-tema/cuentas-nacionales/cuentas-satelite/cuentas-economicas-cuenta-satelite-de-turismo-cst, se concluye  terminada la meta propuesta por el proceso.</t>
  </si>
  <si>
    <t>Se evidencia cumplimento de la meta propuesta con publicación de boletín técnico del Producto Interno Bruto por Departamento y su publicación en pagina web https://www.dane.gov.co/index.php/estadisticas-por-tema/cuentas-nacionales/cuentas-nacionales-departamentales y sus respetivos anexos en archivos excel. se concluye  terminada la meta propuesta por el proceso.</t>
  </si>
  <si>
    <t>Se evidencia en repositorio  boletín técnico y sus anexos estadísticos finalizados como entregable y meta propuesta cumpliendo con los avances cualitativos y cuantitativos, se determina cumplida y terminada.</t>
  </si>
  <si>
    <t xml:space="preserve">Se evidencia en repositorio boletín  Publicación de la Cuenta Satélite de las Tecnologías de la Información y las Comunicaciones (CSTIC) 2023 cumpliendo con el entregable y la meta propuesta para cierre II Trimestre 2024 y su publicación en pagina  web de la entidad, se determina cumplida y terminada la meta.  </t>
  </si>
  <si>
    <t>Se evidencia como entregable boletín de Cuenta Satélite del Deporte de Bogotá (CSDB) publicado en la pagina web con sus anexos, cumple con la terminación de la meta propuesta.</t>
  </si>
  <si>
    <t>El reporte y avance de la meta son correctos. Sin embargo se recomienda formular el avance cuantitativo en términos que se permita evidenciar una legación entre dos variables</t>
  </si>
  <si>
    <t>• EMMET Plan de Pruebas 
• Procesamiento macOS
• Procesamiento Windows
•EMC_Presentación Ejercicio de Imputación_12mar24
•EMC_Presentación Modelos de Imputación_10may24
•EMC_Revisión Modelo Imputación_12mar24
• EMC_Seguimiento Automatización_5may24</t>
  </si>
  <si>
    <t>En repositorio de evidencias se observan archivos denominados: Avance implementación automatización y simplificación de procesos administrativos, Socialización simplificada de los procesos administrativos y la lista de asistencia. El proceso reporta avance cuantitativo del 30% al cierre de II Trimestre 2024, por tanto cumple con lo propuesto en la meta establecida.</t>
  </si>
  <si>
    <t>Se evidencian boletines "Gente DANE mayo y junio" como seguimiento al proceso de cumplimiento e implementación del Plan de bienestar implementado en la Dirección Territorial Noroccidente y sedes, como también las reuniones de actividades de bienestar realizadas hasta el momento concertadas con la caja de compensación. Por lo anterior se evidencia cumplimiento cuantitativo y cualitativo de la meta propuesta para el II Trimestre 2024.</t>
  </si>
  <si>
    <t>De conformidad con la información diligenciada, la OCI recomienda los siguientes apartes: 1. La fórmula del indicador debe establecerse como una comparación entre dos o más tipos de datos para elaborar una medida cuantitativa.</t>
  </si>
  <si>
    <t>Se recomienda revisar la fórmula de la meta estableciéndola como una comparación entre dos o más tipos de datos (variables) para elaborar una medida cuantitativa. Respecto a la formulación de la meta, se recomienda que para las metas no finalizadas en cada vigencia y que se apruebe su continuidad para el siguiente año, se impartan directrices claras y notas aclaratorias respecto al porcentaje de ejecución que se formule. Finalmente, se recomienda adjuntar como evidencia, los pantallazos de pruebas de la funcionalidad del aplicativo SPGI, para el avance establecido del mismo en la vigencia.</t>
  </si>
  <si>
    <t xml:space="preserve">La OCI recomienda revisar la fórmula del indicador y replantearla teniendo en cuenta que cumpla con los criterios matemáticos necesarios, como una comparación entre dos o más tipos de datos (variables) para elaborar una medida cuantitativa. Se constata ajuste en la redacción del indicador de la meta teniendo en cuenta el alcance; sin embargo no se evidencia dicho ajuste en la escritura de la meta en si misma.
</t>
  </si>
  <si>
    <t>Se recomienda que el entregable se alinee con la descripción de la meta y pueda evidenciarse lo correspondiente en Isolucion, ya que este es el reflejo de la finalización de su actualización.</t>
  </si>
  <si>
    <t xml:space="preserve">De conformidad con la información evidenciada, la OCI, se constató cumplimiento con la meta propuesta para el primer semestre 2024. </t>
  </si>
  <si>
    <t xml:space="preserve">Se recomienda revisar la fórmula del indicador, ya que esta no cumple con los criterios matemáticos, ya que no está establecida como una comparación entre dos o más tipos de datos (variables) para elaborar una medida cuantitativa. </t>
  </si>
  <si>
    <t>SEGUIMIENTO DEFINITIVO PRIMER SEMESTRE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</si>
</sst>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6" formatCode="&quot;$&quot;\ #,##0;[Red]\-&quot;$&quot;\ #,##0"/>
    <numFmt numFmtId="42" formatCode="_-&quot;$&quot;\ * #,##0_-;\-&quot;$&quot;\ * #,##0_-;_-&quot;$&quot;\ * &quot;-&quot;_-;_-@_-"/>
    <numFmt numFmtId="44" formatCode="_-&quot;$&quot;\ * #,##0.00_-;\-&quot;$&quot;\ * #,##0.00_-;_-&quot;$&quot;\ * &quot;-&quot;??_-;_-@_-"/>
    <numFmt numFmtId="43" formatCode="_-* #,##0.00_-;\-* #,##0.00_-;_-* &quot;-&quot;??_-;_-@_-"/>
    <numFmt numFmtId="164" formatCode="dd/mm/yyyy;@"/>
    <numFmt numFmtId="165" formatCode="_-&quot;$&quot;* #,##0_-;\-&quot;$&quot;* #,##0_-;_-&quot;$&quot;* &quot;-&quot;_-;_-@_-"/>
    <numFmt numFmtId="166" formatCode="_-&quot;$&quot;* #,##0.00_-;\-&quot;$&quot;* #,##0.00_-;_-&quot;$&quot;* &quot;-&quot;??_-;_-@_-"/>
    <numFmt numFmtId="167" formatCode="_-&quot;$&quot;* #,##0_-;\-&quot;$&quot;* #,##0_-;_-&quot;$&quot;* &quot;-&quot;??_-;_-@_-"/>
    <numFmt numFmtId="168" formatCode="_-[$$-409]* #,##0.00_ ;_-[$$-409]* \-#,##0.00\ ;_-[$$-409]* &quot;-&quot;??_ ;_-@_ "/>
    <numFmt numFmtId="169" formatCode="_-&quot;$&quot;\ * #,##0_-;\-&quot;$&quot;\ * #,##0_-;_-&quot;$&quot;\ * &quot;-&quot;??_-;_-@_-"/>
    <numFmt numFmtId="170" formatCode="_-[$$-240A]\ * #,##0_-;\-[$$-240A]\ * #,##0_-;_-[$$-240A]\ * &quot;-&quot;??_-;_-@_-"/>
    <numFmt numFmtId="171" formatCode="_-[$$-240A]\ * #,##0.00_-;\-[$$-240A]\ * #,##0.00_-;_-[$$-240A]\ * &quot;-&quot;??_-;_-@_-"/>
    <numFmt numFmtId="172" formatCode="_-[$$-409]* #,##0_ ;_-[$$-409]* \-#,##0\ ;_-[$$-409]* &quot;-&quot;??_ ;_-@_ "/>
    <numFmt numFmtId="173" formatCode="_([$$-409]* #,##0.00_);_([$$-409]* \(#,##0.00\);_([$$-409]* &quot;-&quot;??_);_(@_)"/>
    <numFmt numFmtId="174" formatCode="mm/dd/yy;@"/>
    <numFmt numFmtId="175" formatCode="#,##0_ ;\-#,##0\ "/>
  </numFmts>
  <fonts count="47">
    <font>
      <sz val="11"/>
      <color theme="1"/>
      <name val="Aptos Narrow"/>
      <family val="2"/>
      <scheme val="minor"/>
    </font>
    <font>
      <sz val="11"/>
      <color theme="1"/>
      <name val="Aptos Narrow"/>
      <family val="2"/>
      <scheme val="minor"/>
    </font>
    <font>
      <u/>
      <sz val="11"/>
      <color theme="10"/>
      <name val="Aptos Narrow"/>
      <family val="2"/>
      <scheme val="minor"/>
    </font>
    <font>
      <sz val="12"/>
      <color theme="1"/>
      <name val="Aptos Narrow"/>
      <family val="2"/>
      <scheme val="minor"/>
    </font>
    <font>
      <sz val="12"/>
      <color theme="1"/>
      <name val="Franklin Gothic Book"/>
      <family val="2"/>
    </font>
    <font>
      <sz val="12"/>
      <color theme="1"/>
      <name val="Segoe UI"/>
      <family val="2"/>
    </font>
    <font>
      <b/>
      <sz val="12"/>
      <color theme="1"/>
      <name val="Segoe UI"/>
      <family val="2"/>
    </font>
    <font>
      <sz val="12"/>
      <color rgb="FF000000"/>
      <name val="Segoe UI"/>
      <family val="2"/>
    </font>
    <font>
      <b/>
      <sz val="12"/>
      <color rgb="FF000000"/>
      <name val="Segoe UI"/>
      <family val="2"/>
    </font>
    <font>
      <sz val="12"/>
      <name val="Segoe UI"/>
      <family val="2"/>
    </font>
    <font>
      <b/>
      <sz val="12"/>
      <name val="Segoe UI"/>
      <family val="2"/>
    </font>
    <font>
      <b/>
      <sz val="14"/>
      <color theme="1"/>
      <name val="Avenir Next Condensed Regular"/>
    </font>
    <font>
      <b/>
      <sz val="14"/>
      <color theme="0"/>
      <name val="Segoe UI"/>
      <family val="2"/>
    </font>
    <font>
      <b/>
      <sz val="14"/>
      <color rgb="FFFFFFFF"/>
      <name val="Segoe UI"/>
      <family val="2"/>
    </font>
    <font>
      <b/>
      <sz val="11"/>
      <color rgb="FF008080"/>
      <name val="Segoe UI"/>
      <family val="2"/>
    </font>
    <font>
      <b/>
      <sz val="11"/>
      <color rgb="FF1F4E78"/>
      <name val="Segoe UI"/>
      <family val="2"/>
    </font>
    <font>
      <b/>
      <sz val="11"/>
      <name val="Segoe UI"/>
      <family val="2"/>
    </font>
    <font>
      <sz val="10"/>
      <color rgb="FF000000"/>
      <name val="Segoe UI"/>
      <family val="2"/>
    </font>
    <font>
      <b/>
      <sz val="10"/>
      <color rgb="FF000000"/>
      <name val="Segoe UI"/>
      <family val="2"/>
    </font>
    <font>
      <b/>
      <sz val="10"/>
      <color rgb="FFBA004C"/>
      <name val="Segoe UI"/>
      <family val="2"/>
    </font>
    <font>
      <sz val="8"/>
      <color rgb="FF008080"/>
      <name val="Segoe UI"/>
      <family val="2"/>
    </font>
    <font>
      <sz val="8"/>
      <color rgb="FF44546A"/>
      <name val="Segoe UI"/>
      <family val="2"/>
    </font>
    <font>
      <sz val="8"/>
      <name val="Segoe UI"/>
      <family val="2"/>
    </font>
    <font>
      <sz val="12"/>
      <color theme="1"/>
      <name val="Segoe UI Light"/>
      <family val="2"/>
    </font>
    <font>
      <b/>
      <sz val="12"/>
      <color rgb="FFBA004C"/>
      <name val="Segoe UI"/>
      <family val="2"/>
    </font>
    <font>
      <b/>
      <sz val="10"/>
      <color theme="1"/>
      <name val="Aptos Narrow"/>
      <family val="2"/>
    </font>
    <font>
      <sz val="10"/>
      <color theme="1"/>
      <name val="Aptos Narrow"/>
      <family val="2"/>
    </font>
    <font>
      <sz val="12"/>
      <color rgb="FF000000"/>
      <name val="Segoe UI Light"/>
      <family val="2"/>
    </font>
    <font>
      <b/>
      <i/>
      <sz val="10"/>
      <color rgb="FF000000"/>
      <name val="Aptos Narrow"/>
      <family val="2"/>
    </font>
    <font>
      <sz val="10"/>
      <color theme="1"/>
      <name val="Segoe UI Light"/>
      <family val="2"/>
    </font>
    <font>
      <sz val="10"/>
      <color rgb="FF000000"/>
      <name val="Segoe UI Light"/>
      <family val="2"/>
    </font>
    <font>
      <sz val="10"/>
      <color rgb="FF000000"/>
      <name val="Aptos Narrow"/>
      <family val="2"/>
    </font>
    <font>
      <sz val="11"/>
      <color rgb="FF444444"/>
      <name val="Segoe UI Light"/>
      <family val="2"/>
    </font>
    <font>
      <sz val="12"/>
      <color rgb="FF000000"/>
      <name val="Franklin Gothic Book"/>
      <family val="2"/>
    </font>
    <font>
      <sz val="9"/>
      <color rgb="FF000000"/>
      <name val="Segoe UI Light"/>
      <family val="2"/>
    </font>
    <font>
      <sz val="12"/>
      <color theme="1"/>
      <name val="Aptos Narrow"/>
      <family val="2"/>
    </font>
    <font>
      <b/>
      <sz val="11"/>
      <color rgb="FFFFFFFF"/>
      <name val="Segoe UI"/>
      <family val="2"/>
    </font>
    <font>
      <sz val="11"/>
      <color theme="1"/>
      <name val="Segoe UI"/>
      <family val="2"/>
    </font>
    <font>
      <b/>
      <sz val="11"/>
      <color theme="1"/>
      <name val="Segoe UI"/>
      <family val="2"/>
    </font>
    <font>
      <b/>
      <sz val="8"/>
      <color theme="1"/>
      <name val="Segoe UI"/>
      <family val="2"/>
    </font>
    <font>
      <sz val="8"/>
      <color theme="1"/>
      <name val="Segoe UI"/>
      <family val="2"/>
    </font>
    <font>
      <b/>
      <sz val="11"/>
      <color rgb="FF000000"/>
      <name val="Segoe UI"/>
      <family val="2"/>
    </font>
    <font>
      <sz val="9"/>
      <name val="Segoe UI"/>
      <family val="2"/>
    </font>
    <font>
      <b/>
      <sz val="11"/>
      <color rgb="FFB6004B"/>
      <name val="Segoe UI"/>
      <family val="2"/>
    </font>
    <font>
      <sz val="11"/>
      <name val="Segoe UI"/>
      <family val="2"/>
    </font>
    <font>
      <sz val="10"/>
      <color theme="4" tint="-0.249977111117893"/>
      <name val="Segoe UI"/>
      <family val="2"/>
      <charset val="204"/>
    </font>
    <font>
      <sz val="11"/>
      <color rgb="FF000000"/>
      <name val="Segoe UI"/>
      <family val="2"/>
    </font>
  </fonts>
  <fills count="30">
    <fill>
      <patternFill patternType="none"/>
    </fill>
    <fill>
      <patternFill patternType="gray125"/>
    </fill>
    <fill>
      <patternFill patternType="solid">
        <fgColor theme="0"/>
        <bgColor indexed="64"/>
      </patternFill>
    </fill>
    <fill>
      <patternFill patternType="solid">
        <fgColor rgb="FFBA004C"/>
        <bgColor indexed="64"/>
      </patternFill>
    </fill>
    <fill>
      <patternFill patternType="solid">
        <fgColor rgb="FF002060"/>
        <bgColor indexed="64"/>
      </patternFill>
    </fill>
    <fill>
      <patternFill patternType="solid">
        <fgColor theme="0" tint="-0.499984740745262"/>
        <bgColor indexed="64"/>
      </patternFill>
    </fill>
    <fill>
      <patternFill patternType="solid">
        <fgColor rgb="FF008B55"/>
        <bgColor indexed="64"/>
      </patternFill>
    </fill>
    <fill>
      <patternFill patternType="solid">
        <fgColor theme="3" tint="-0.499984740745262"/>
        <bgColor indexed="64"/>
      </patternFill>
    </fill>
    <fill>
      <patternFill patternType="solid">
        <fgColor rgb="FF006488"/>
        <bgColor indexed="64"/>
      </patternFill>
    </fill>
    <fill>
      <patternFill patternType="solid">
        <fgColor rgb="FFF7EEF7"/>
        <bgColor rgb="FF000000"/>
      </patternFill>
    </fill>
    <fill>
      <patternFill patternType="solid">
        <fgColor theme="8" tint="0.79998168889431442"/>
        <bgColor rgb="FF000000"/>
      </patternFill>
    </fill>
    <fill>
      <patternFill patternType="solid">
        <fgColor theme="0" tint="-0.14999847407452621"/>
        <bgColor rgb="FF000000"/>
      </patternFill>
    </fill>
    <fill>
      <patternFill patternType="solid">
        <fgColor theme="9" tint="0.79998168889431442"/>
        <bgColor rgb="FF000000"/>
      </patternFill>
    </fill>
    <fill>
      <patternFill patternType="solid">
        <fgColor theme="3" tint="0.59999389629810485"/>
        <bgColor rgb="FF000000"/>
      </patternFill>
    </fill>
    <fill>
      <patternFill patternType="solid">
        <fgColor rgb="FFDAEEF3"/>
        <bgColor indexed="64"/>
      </patternFill>
    </fill>
    <fill>
      <patternFill patternType="solid">
        <fgColor rgb="FFB4C6E7"/>
        <bgColor rgb="FF000000"/>
      </patternFill>
    </fill>
    <fill>
      <patternFill patternType="solid">
        <fgColor theme="2" tint="-0.249977111117893"/>
        <bgColor rgb="FF000000"/>
      </patternFill>
    </fill>
    <fill>
      <patternFill patternType="solid">
        <fgColor rgb="FFF2F2F2"/>
        <bgColor rgb="FF000000"/>
      </patternFill>
    </fill>
    <fill>
      <patternFill patternType="solid">
        <fgColor rgb="FFDAEEF3"/>
        <bgColor rgb="FF000000"/>
      </patternFill>
    </fill>
    <fill>
      <patternFill patternType="solid">
        <fgColor rgb="FFD9E1F2"/>
        <bgColor rgb="FF000000"/>
      </patternFill>
    </fill>
    <fill>
      <patternFill patternType="solid">
        <fgColor theme="0" tint="-0.14999847407452621"/>
        <bgColor indexed="64"/>
      </patternFill>
    </fill>
    <fill>
      <patternFill patternType="solid">
        <fgColor theme="0" tint="-0.34998626667073579"/>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rgb="FFFFC000"/>
        <bgColor rgb="FF000000"/>
      </patternFill>
    </fill>
    <fill>
      <patternFill patternType="solid">
        <fgColor theme="9" tint="0.59999389629810485"/>
        <bgColor indexed="64"/>
      </patternFill>
    </fill>
    <fill>
      <patternFill patternType="solid">
        <fgColor rgb="FF9E0040"/>
        <bgColor indexed="64"/>
      </patternFill>
    </fill>
    <fill>
      <patternFill patternType="solid">
        <fgColor rgb="FF8E002F"/>
        <bgColor indexed="64"/>
      </patternFill>
    </fill>
    <fill>
      <patternFill patternType="solid">
        <fgColor theme="5" tint="-0.499984740745262"/>
        <bgColor indexed="64"/>
      </patternFill>
    </fill>
    <fill>
      <patternFill patternType="solid">
        <fgColor theme="3" tint="0.89999084444715716"/>
        <bgColor indexed="64"/>
      </patternFill>
    </fill>
  </fills>
  <borders count="105">
    <border>
      <left/>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theme="0"/>
      </left>
      <right/>
      <top style="medium">
        <color theme="0"/>
      </top>
      <bottom style="medium">
        <color theme="0"/>
      </bottom>
      <diagonal/>
    </border>
    <border>
      <left/>
      <right style="medium">
        <color theme="0"/>
      </right>
      <top style="medium">
        <color theme="0"/>
      </top>
      <bottom style="medium">
        <color theme="0"/>
      </bottom>
      <diagonal/>
    </border>
    <border>
      <left/>
      <right/>
      <top style="medium">
        <color theme="0"/>
      </top>
      <bottom style="medium">
        <color theme="0"/>
      </bottom>
      <diagonal/>
    </border>
    <border>
      <left style="dashed">
        <color rgb="FFFFFFFF"/>
      </left>
      <right/>
      <top style="dashed">
        <color rgb="FFFFFFFF"/>
      </top>
      <bottom/>
      <diagonal/>
    </border>
    <border>
      <left/>
      <right/>
      <top style="dashed">
        <color rgb="FFFFFFFF"/>
      </top>
      <bottom/>
      <diagonal/>
    </border>
    <border>
      <left style="medium">
        <color theme="0"/>
      </left>
      <right style="medium">
        <color theme="0"/>
      </right>
      <top style="medium">
        <color theme="0"/>
      </top>
      <bottom style="medium">
        <color theme="0"/>
      </bottom>
      <diagonal/>
    </border>
    <border>
      <left style="medium">
        <color theme="0"/>
      </left>
      <right style="medium">
        <color theme="0"/>
      </right>
      <top style="medium">
        <color theme="0"/>
      </top>
      <bottom/>
      <diagonal/>
    </border>
    <border>
      <left style="medium">
        <color theme="0"/>
      </left>
      <right/>
      <top style="medium">
        <color theme="0"/>
      </top>
      <bottom/>
      <diagonal/>
    </border>
    <border>
      <left style="medium">
        <color theme="0"/>
      </left>
      <right/>
      <top style="medium">
        <color theme="0"/>
      </top>
      <bottom style="thin">
        <color rgb="FFFFFFFF"/>
      </bottom>
      <diagonal/>
    </border>
    <border>
      <left/>
      <right/>
      <top style="medium">
        <color theme="0"/>
      </top>
      <bottom style="thin">
        <color rgb="FFFFFFFF"/>
      </bottom>
      <diagonal/>
    </border>
    <border>
      <left/>
      <right style="medium">
        <color theme="0"/>
      </right>
      <top style="medium">
        <color theme="0"/>
      </top>
      <bottom style="thin">
        <color rgb="FFFFFFFF"/>
      </bottom>
      <diagonal/>
    </border>
    <border>
      <left style="medium">
        <color rgb="FFFFFFFF"/>
      </left>
      <right style="medium">
        <color rgb="FFFFFFFF"/>
      </right>
      <top/>
      <bottom style="medium">
        <color rgb="FFFFFFFF"/>
      </bottom>
      <diagonal/>
    </border>
    <border>
      <left style="medium">
        <color rgb="FFFFFFFF"/>
      </left>
      <right/>
      <top style="dashed">
        <color rgb="FFFFFFFF"/>
      </top>
      <bottom style="medium">
        <color rgb="FFFFFFFF"/>
      </bottom>
      <diagonal/>
    </border>
    <border>
      <left/>
      <right/>
      <top style="dashed">
        <color rgb="FFFFFFFF"/>
      </top>
      <bottom style="medium">
        <color rgb="FFFFFFFF"/>
      </bottom>
      <diagonal/>
    </border>
    <border>
      <left/>
      <right style="medium">
        <color rgb="FFFFFFFF"/>
      </right>
      <top style="dashed">
        <color rgb="FFFFFFFF"/>
      </top>
      <bottom style="thin">
        <color theme="0"/>
      </bottom>
      <diagonal/>
    </border>
    <border>
      <left style="medium">
        <color rgb="FFFFFFFF"/>
      </left>
      <right style="medium">
        <color rgb="FFFFFFFF"/>
      </right>
      <top style="dashed">
        <color rgb="FFFFFFFF"/>
      </top>
      <bottom style="thin">
        <color theme="0"/>
      </bottom>
      <diagonal/>
    </border>
    <border>
      <left style="medium">
        <color rgb="FFFFFFFF"/>
      </left>
      <right style="medium">
        <color rgb="FFFFFFFF"/>
      </right>
      <top/>
      <bottom/>
      <diagonal/>
    </border>
    <border>
      <left style="thin">
        <color theme="0"/>
      </left>
      <right style="thin">
        <color theme="0"/>
      </right>
      <top style="thin">
        <color theme="0"/>
      </top>
      <bottom style="thin">
        <color theme="0"/>
      </bottom>
      <diagonal/>
    </border>
    <border>
      <left/>
      <right/>
      <top/>
      <bottom style="medium">
        <color rgb="FFFFFFFF"/>
      </bottom>
      <diagonal/>
    </border>
    <border>
      <left style="medium">
        <color rgb="FFFFFFFF"/>
      </left>
      <right/>
      <top/>
      <bottom style="medium">
        <color rgb="FFFFFFFF"/>
      </bottom>
      <diagonal/>
    </border>
    <border>
      <left/>
      <right style="medium">
        <color rgb="FFFFFFFF"/>
      </right>
      <top/>
      <bottom/>
      <diagonal/>
    </border>
    <border>
      <left style="medium">
        <color rgb="FFFFFFFF"/>
      </left>
      <right style="thin">
        <color rgb="FFFFFFFF"/>
      </right>
      <top style="medium">
        <color theme="0"/>
      </top>
      <bottom/>
      <diagonal/>
    </border>
    <border>
      <left style="thin">
        <color rgb="FFFFFFFF"/>
      </left>
      <right style="medium">
        <color rgb="FFFFFFFF"/>
      </right>
      <top/>
      <bottom/>
      <diagonal/>
    </border>
    <border>
      <left style="thin">
        <color rgb="FFFFFFFF"/>
      </left>
      <right style="thin">
        <color rgb="FFFFFFFF"/>
      </right>
      <top style="medium">
        <color theme="0"/>
      </top>
      <bottom/>
      <diagonal/>
    </border>
    <border>
      <left style="medium">
        <color rgb="FFFFFFFF"/>
      </left>
      <right style="thin">
        <color rgb="FFFFFFFF"/>
      </right>
      <top style="thin">
        <color rgb="FFFFFFFF"/>
      </top>
      <bottom/>
      <diagonal/>
    </border>
    <border>
      <left style="thin">
        <color rgb="FFFFFFFF"/>
      </left>
      <right style="thin">
        <color rgb="FFFFFFFF"/>
      </right>
      <top style="thin">
        <color rgb="FFFFFFFF"/>
      </top>
      <bottom/>
      <diagonal/>
    </border>
    <border>
      <left style="thin">
        <color rgb="FFFFFFFF"/>
      </left>
      <right style="medium">
        <color rgb="FFFFFFFF"/>
      </right>
      <top style="thin">
        <color rgb="FFFFFFFF"/>
      </top>
      <bottom/>
      <diagonal/>
    </border>
    <border>
      <left style="thin">
        <color rgb="FFFFFFFF"/>
      </left>
      <right/>
      <top/>
      <bottom/>
      <diagonal/>
    </border>
    <border>
      <left/>
      <right style="medium">
        <color rgb="FFFFFFFF"/>
      </right>
      <top style="medium">
        <color rgb="FFFFFFFF"/>
      </top>
      <bottom/>
      <diagonal/>
    </border>
    <border>
      <left style="medium">
        <color rgb="FFFFFFFF"/>
      </left>
      <right style="medium">
        <color rgb="FFFFFFFF"/>
      </right>
      <top style="medium">
        <color rgb="FFFFFFFF"/>
      </top>
      <bottom/>
      <diagonal/>
    </border>
    <border>
      <left style="medium">
        <color rgb="FFFFFFFF"/>
      </left>
      <right style="thin">
        <color rgb="FFFFFFFF"/>
      </right>
      <top style="medium">
        <color rgb="FFFFFFFF"/>
      </top>
      <bottom/>
      <diagonal/>
    </border>
    <border>
      <left style="thin">
        <color rgb="FFFFFFFF"/>
      </left>
      <right style="thin">
        <color rgb="FFFFFFFF"/>
      </right>
      <top style="thin">
        <color theme="0"/>
      </top>
      <bottom/>
      <diagonal/>
    </border>
    <border>
      <left style="thin">
        <color rgb="FFFFFFFF"/>
      </left>
      <right/>
      <top style="medium">
        <color rgb="FFFFFFFF"/>
      </top>
      <bottom/>
      <diagonal/>
    </border>
    <border>
      <left style="medium">
        <color rgb="FFFFFFFF"/>
      </left>
      <right/>
      <top style="medium">
        <color rgb="FFFFFFFF"/>
      </top>
      <bottom/>
      <diagonal/>
    </border>
    <border>
      <left/>
      <right style="thin">
        <color rgb="FFFFFFFF"/>
      </right>
      <top/>
      <bottom/>
      <diagonal/>
    </border>
    <border>
      <left style="thin">
        <color rgb="FFFFFFFF"/>
      </left>
      <right style="medium">
        <color rgb="FFFFFFFF"/>
      </right>
      <top style="thin">
        <color theme="0"/>
      </top>
      <bottom/>
      <diagonal/>
    </border>
    <border>
      <left style="thin">
        <color rgb="FFFFFFFF"/>
      </left>
      <right style="thin">
        <color rgb="FFFFFFFF"/>
      </right>
      <top style="medium">
        <color rgb="FFFFFFFF"/>
      </top>
      <bottom/>
      <diagonal/>
    </border>
    <border>
      <left style="thin">
        <color rgb="FFFFFFFF"/>
      </left>
      <right/>
      <top style="thin">
        <color theme="0"/>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dotted">
        <color rgb="FF000000"/>
      </left>
      <right style="dotted">
        <color rgb="FF000000"/>
      </right>
      <top style="dotted">
        <color rgb="FF000000"/>
      </top>
      <bottom style="dotted">
        <color rgb="FF000000"/>
      </bottom>
      <diagonal/>
    </border>
    <border>
      <left style="dotted">
        <color rgb="FF000000"/>
      </left>
      <right style="dotted">
        <color rgb="FF000000"/>
      </right>
      <top style="dotted">
        <color rgb="FF000000"/>
      </top>
      <bottom/>
      <diagonal/>
    </border>
    <border>
      <left style="hair">
        <color indexed="64"/>
      </left>
      <right style="hair">
        <color indexed="64"/>
      </right>
      <top/>
      <bottom style="hair">
        <color indexed="64"/>
      </bottom>
      <diagonal/>
    </border>
    <border>
      <left style="dotted">
        <color rgb="FF000000"/>
      </left>
      <right style="dotted">
        <color rgb="FF000000"/>
      </right>
      <top style="thin">
        <color theme="0"/>
      </top>
      <bottom style="dotted">
        <color rgb="FF000000"/>
      </bottom>
      <diagonal/>
    </border>
    <border>
      <left style="hair">
        <color indexed="64"/>
      </left>
      <right style="hair">
        <color indexed="64"/>
      </right>
      <top/>
      <bottom/>
      <diagonal/>
    </border>
    <border>
      <left style="dotted">
        <color rgb="FF000000"/>
      </left>
      <right style="dotted">
        <color rgb="FF000000"/>
      </right>
      <top/>
      <bottom/>
      <diagonal/>
    </border>
    <border>
      <left/>
      <right style="dotted">
        <color rgb="FF000000"/>
      </right>
      <top style="dotted">
        <color rgb="FF000000"/>
      </top>
      <bottom style="dotted">
        <color rgb="FF000000"/>
      </bottom>
      <diagonal/>
    </border>
    <border>
      <left/>
      <right style="hair">
        <color indexed="64"/>
      </right>
      <top style="hair">
        <color indexed="64"/>
      </top>
      <bottom style="hair">
        <color indexed="64"/>
      </bottom>
      <diagonal/>
    </border>
    <border>
      <left style="dotted">
        <color rgb="FF000000"/>
      </left>
      <right style="dotted">
        <color rgb="FF000000"/>
      </right>
      <top/>
      <bottom style="dotted">
        <color rgb="FF000000"/>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style="hair">
        <color indexed="64"/>
      </left>
      <right/>
      <top/>
      <bottom/>
      <diagonal/>
    </border>
    <border>
      <left/>
      <right style="dotted">
        <color rgb="FF000000"/>
      </right>
      <top/>
      <bottom style="dotted">
        <color rgb="FF000000"/>
      </bottom>
      <diagonal/>
    </border>
    <border>
      <left style="thin">
        <color indexed="64"/>
      </left>
      <right style="dotted">
        <color rgb="FF000000"/>
      </right>
      <top style="dotted">
        <color rgb="FF000000"/>
      </top>
      <bottom/>
      <diagonal/>
    </border>
    <border>
      <left style="thin">
        <color indexed="64"/>
      </left>
      <right style="dotted">
        <color rgb="FF000000"/>
      </right>
      <top/>
      <bottom style="dotted">
        <color rgb="FF000000"/>
      </bottom>
      <diagonal/>
    </border>
    <border>
      <left style="dotted">
        <color rgb="FF000000"/>
      </left>
      <right/>
      <top style="dotted">
        <color rgb="FF000000"/>
      </top>
      <bottom style="dotted">
        <color rgb="FF000000"/>
      </bottom>
      <diagonal/>
    </border>
    <border>
      <left style="hair">
        <color indexed="64"/>
      </left>
      <right style="dotted">
        <color rgb="FF000000"/>
      </right>
      <top/>
      <bottom style="dotted">
        <color rgb="FF000000"/>
      </bottom>
      <diagonal/>
    </border>
    <border>
      <left style="hair">
        <color indexed="64"/>
      </left>
      <right/>
      <top/>
      <bottom style="dotted">
        <color rgb="FF000000"/>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style="hair">
        <color indexed="64"/>
      </top>
      <bottom style="dotted">
        <color rgb="FF000000"/>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style="hair">
        <color indexed="64"/>
      </bottom>
      <diagonal/>
    </border>
    <border>
      <left style="hair">
        <color indexed="64"/>
      </left>
      <right style="dotted">
        <color rgb="FF000000"/>
      </right>
      <top style="dotted">
        <color rgb="FF000000"/>
      </top>
      <bottom style="dotted">
        <color rgb="FF000000"/>
      </bottom>
      <diagonal/>
    </border>
    <border>
      <left style="dotted">
        <color rgb="FF000000"/>
      </left>
      <right/>
      <top/>
      <bottom style="dotted">
        <color rgb="FF000000"/>
      </bottom>
      <diagonal/>
    </border>
    <border>
      <left style="dotted">
        <color rgb="FF000000"/>
      </left>
      <right style="hair">
        <color indexed="64"/>
      </right>
      <top style="hair">
        <color indexed="64"/>
      </top>
      <bottom/>
      <diagonal/>
    </border>
    <border>
      <left style="dotted">
        <color rgb="FF000000"/>
      </left>
      <right style="hair">
        <color indexed="64"/>
      </right>
      <top/>
      <bottom/>
      <diagonal/>
    </border>
    <border>
      <left/>
      <right style="hair">
        <color indexed="64"/>
      </right>
      <top style="hair">
        <color indexed="64"/>
      </top>
      <bottom/>
      <diagonal/>
    </border>
    <border>
      <left/>
      <right style="dotted">
        <color rgb="FF000000"/>
      </right>
      <top style="dotted">
        <color rgb="FF000000"/>
      </top>
      <bottom/>
      <diagonal/>
    </border>
    <border>
      <left style="hair">
        <color indexed="64"/>
      </left>
      <right style="hair">
        <color indexed="64"/>
      </right>
      <top style="dotted">
        <color rgb="FF000000"/>
      </top>
      <bottom style="hair">
        <color indexed="64"/>
      </bottom>
      <diagonal/>
    </border>
    <border>
      <left style="hair">
        <color indexed="64"/>
      </left>
      <right style="dotted">
        <color rgb="FF000000"/>
      </right>
      <top style="dotted">
        <color rgb="FF000000"/>
      </top>
      <bottom style="hair">
        <color indexed="64"/>
      </bottom>
      <diagonal/>
    </border>
    <border>
      <left style="hair">
        <color indexed="64"/>
      </left>
      <right style="dotted">
        <color rgb="FF000000"/>
      </right>
      <top style="hair">
        <color indexed="64"/>
      </top>
      <bottom style="hair">
        <color indexed="64"/>
      </bottom>
      <diagonal/>
    </border>
    <border>
      <left style="hair">
        <color indexed="64"/>
      </left>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diagonal/>
    </border>
  </borders>
  <cellStyleXfs count="9">
    <xf numFmtId="0" fontId="0" fillId="0" borderId="0"/>
    <xf numFmtId="0" fontId="2" fillId="0" borderId="0" applyNumberFormat="0" applyFill="0" applyBorder="0" applyAlignment="0" applyProtection="0"/>
    <xf numFmtId="0" fontId="3" fillId="0" borderId="0"/>
    <xf numFmtId="0" fontId="1" fillId="0" borderId="0"/>
    <xf numFmtId="165" fontId="3" fillId="0" borderId="0" applyFont="0" applyFill="0" applyBorder="0" applyAlignment="0" applyProtection="0"/>
    <xf numFmtId="166"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44" fontId="1" fillId="0" borderId="0" applyFont="0" applyFill="0" applyBorder="0" applyAlignment="0" applyProtection="0"/>
  </cellStyleXfs>
  <cellXfs count="389">
    <xf numFmtId="0" fontId="0" fillId="0" borderId="0" xfId="0"/>
    <xf numFmtId="0" fontId="4" fillId="0" borderId="0" xfId="2" applyFont="1"/>
    <xf numFmtId="0" fontId="5" fillId="0" borderId="0" xfId="2" applyFont="1" applyAlignment="1">
      <alignment wrapText="1"/>
    </xf>
    <xf numFmtId="0" fontId="5" fillId="0" borderId="0" xfId="2" applyFont="1" applyAlignment="1">
      <alignment horizontal="center" vertical="center"/>
    </xf>
    <xf numFmtId="0" fontId="5" fillId="0" borderId="0" xfId="2" applyFont="1" applyAlignment="1">
      <alignment horizontal="center" wrapText="1"/>
    </xf>
    <xf numFmtId="0" fontId="5" fillId="0" borderId="0" xfId="2" applyFont="1"/>
    <xf numFmtId="0" fontId="5" fillId="2" borderId="0" xfId="2" applyFont="1" applyFill="1"/>
    <xf numFmtId="0" fontId="4" fillId="0" borderId="0" xfId="2" applyFont="1" applyAlignment="1">
      <alignment horizontal="center" vertical="center"/>
    </xf>
    <xf numFmtId="0" fontId="7" fillId="2" borderId="0" xfId="2" applyFont="1" applyFill="1" applyAlignment="1">
      <alignment vertical="center"/>
    </xf>
    <xf numFmtId="0" fontId="9" fillId="2" borderId="0" xfId="2" applyFont="1" applyFill="1" applyAlignment="1">
      <alignment vertical="center"/>
    </xf>
    <xf numFmtId="0" fontId="10" fillId="2" borderId="0" xfId="2" applyFont="1" applyFill="1" applyAlignment="1">
      <alignment vertical="center"/>
    </xf>
    <xf numFmtId="0" fontId="6" fillId="0" borderId="0" xfId="2" applyFont="1" applyAlignment="1">
      <alignment wrapText="1"/>
    </xf>
    <xf numFmtId="0" fontId="11" fillId="0" borderId="0" xfId="2" applyFont="1" applyAlignment="1">
      <alignment vertical="center"/>
    </xf>
    <xf numFmtId="0" fontId="11" fillId="0" borderId="0" xfId="2" applyFont="1"/>
    <xf numFmtId="0" fontId="6" fillId="9" borderId="18" xfId="2" applyFont="1" applyFill="1" applyBorder="1" applyAlignment="1" applyProtection="1">
      <alignment horizontal="center" vertical="center" wrapText="1"/>
      <protection locked="0"/>
    </xf>
    <xf numFmtId="0" fontId="6" fillId="10" borderId="18" xfId="2" applyFont="1" applyFill="1" applyBorder="1" applyAlignment="1" applyProtection="1">
      <alignment horizontal="center" vertical="center" wrapText="1"/>
      <protection locked="0"/>
    </xf>
    <xf numFmtId="49" fontId="6" fillId="11" borderId="19" xfId="2" applyNumberFormat="1" applyFont="1" applyFill="1" applyBorder="1" applyAlignment="1" applyProtection="1">
      <alignment horizontal="center" vertical="center" wrapText="1"/>
      <protection locked="0"/>
    </xf>
    <xf numFmtId="164" fontId="6" fillId="11" borderId="19" xfId="3" applyNumberFormat="1" applyFont="1" applyFill="1" applyBorder="1" applyAlignment="1" applyProtection="1">
      <alignment horizontal="center" vertical="center" wrapText="1"/>
      <protection locked="0"/>
    </xf>
    <xf numFmtId="164" fontId="6" fillId="11" borderId="20" xfId="3" applyNumberFormat="1" applyFont="1" applyFill="1" applyBorder="1" applyAlignment="1" applyProtection="1">
      <alignment horizontal="center" vertical="center" wrapText="1"/>
      <protection locked="0"/>
    </xf>
    <xf numFmtId="0" fontId="6" fillId="12" borderId="19" xfId="2" applyFont="1" applyFill="1" applyBorder="1" applyAlignment="1" applyProtection="1">
      <alignment horizontal="center" vertical="center" wrapText="1"/>
      <protection locked="0"/>
    </xf>
    <xf numFmtId="0" fontId="6" fillId="13" borderId="19" xfId="2" applyFont="1" applyFill="1" applyBorder="1" applyAlignment="1" applyProtection="1">
      <alignment horizontal="center" vertical="center" wrapText="1"/>
      <protection locked="0"/>
    </xf>
    <xf numFmtId="0" fontId="14" fillId="14" borderId="24" xfId="2" applyFont="1" applyFill="1" applyBorder="1" applyAlignment="1">
      <alignment horizontal="center" vertical="center" wrapText="1"/>
    </xf>
    <xf numFmtId="0" fontId="14" fillId="14" borderId="27" xfId="2" applyFont="1" applyFill="1" applyBorder="1" applyAlignment="1">
      <alignment horizontal="center" vertical="center" wrapText="1"/>
    </xf>
    <xf numFmtId="0" fontId="14" fillId="14" borderId="28" xfId="2" applyFont="1" applyFill="1" applyBorder="1" applyAlignment="1">
      <alignment horizontal="center" vertical="center" wrapText="1"/>
    </xf>
    <xf numFmtId="0" fontId="14" fillId="14" borderId="29" xfId="2" applyFont="1" applyFill="1" applyBorder="1" applyAlignment="1">
      <alignment horizontal="center" vertical="center" wrapText="1"/>
    </xf>
    <xf numFmtId="0" fontId="14" fillId="14" borderId="0" xfId="2" applyFont="1" applyFill="1" applyAlignment="1">
      <alignment horizontal="center" vertical="center" wrapText="1"/>
    </xf>
    <xf numFmtId="0" fontId="16" fillId="16" borderId="30" xfId="2" applyFont="1" applyFill="1" applyBorder="1" applyAlignment="1">
      <alignment horizontal="center" vertical="center" wrapText="1"/>
    </xf>
    <xf numFmtId="0" fontId="15" fillId="15" borderId="31" xfId="2" applyFont="1" applyFill="1" applyBorder="1" applyAlignment="1">
      <alignment horizontal="center" vertical="center" wrapText="1"/>
    </xf>
    <xf numFmtId="0" fontId="15" fillId="15" borderId="32" xfId="2" applyFont="1" applyFill="1" applyBorder="1" applyAlignment="1">
      <alignment horizontal="center" vertical="center" wrapText="1"/>
    </xf>
    <xf numFmtId="0" fontId="15" fillId="15" borderId="25" xfId="2" applyFont="1" applyFill="1" applyBorder="1" applyAlignment="1">
      <alignment vertical="center" wrapText="1"/>
    </xf>
    <xf numFmtId="0" fontId="14" fillId="14" borderId="33" xfId="2" applyFont="1" applyFill="1" applyBorder="1" applyAlignment="1">
      <alignment horizontal="center" vertical="center" wrapText="1"/>
    </xf>
    <xf numFmtId="0" fontId="15" fillId="15" borderId="30" xfId="2" applyFont="1" applyFill="1" applyBorder="1" applyAlignment="1">
      <alignment horizontal="center" vertical="center" wrapText="1"/>
    </xf>
    <xf numFmtId="0" fontId="17" fillId="0" borderId="33" xfId="2" applyFont="1" applyBorder="1"/>
    <xf numFmtId="0" fontId="17" fillId="17" borderId="34" xfId="2" applyFont="1" applyFill="1" applyBorder="1" applyAlignment="1">
      <alignment horizontal="center" vertical="center" wrapText="1"/>
    </xf>
    <xf numFmtId="0" fontId="18" fillId="17" borderId="35" xfId="2" applyFont="1" applyFill="1" applyBorder="1" applyAlignment="1">
      <alignment horizontal="center" vertical="center" wrapText="1"/>
    </xf>
    <xf numFmtId="0" fontId="17" fillId="17" borderId="36" xfId="2" applyFont="1" applyFill="1" applyBorder="1" applyAlignment="1">
      <alignment horizontal="center" vertical="center" wrapText="1"/>
    </xf>
    <xf numFmtId="0" fontId="17" fillId="17" borderId="37" xfId="2" applyFont="1" applyFill="1" applyBorder="1" applyAlignment="1">
      <alignment horizontal="center" vertical="center" wrapText="1"/>
    </xf>
    <xf numFmtId="0" fontId="18" fillId="17" borderId="38" xfId="2" applyFont="1" applyFill="1" applyBorder="1" applyAlignment="1">
      <alignment horizontal="center" vertical="center" wrapText="1"/>
    </xf>
    <xf numFmtId="0" fontId="17" fillId="17" borderId="38" xfId="2" applyFont="1" applyFill="1" applyBorder="1" applyAlignment="1">
      <alignment horizontal="center" vertical="center" wrapText="1"/>
    </xf>
    <xf numFmtId="0" fontId="19" fillId="17" borderId="38" xfId="2" applyFont="1" applyFill="1" applyBorder="1" applyAlignment="1">
      <alignment horizontal="center" vertical="center" wrapText="1"/>
    </xf>
    <xf numFmtId="0" fontId="19" fillId="17" borderId="39" xfId="2" applyFont="1" applyFill="1" applyBorder="1" applyAlignment="1">
      <alignment horizontal="center" vertical="center" wrapText="1"/>
    </xf>
    <xf numFmtId="0" fontId="17" fillId="17" borderId="39" xfId="2" applyFont="1" applyFill="1" applyBorder="1" applyAlignment="1">
      <alignment horizontal="center" vertical="center" wrapText="1"/>
    </xf>
    <xf numFmtId="0" fontId="17" fillId="2" borderId="40" xfId="2" applyFont="1" applyFill="1" applyBorder="1"/>
    <xf numFmtId="0" fontId="20" fillId="18" borderId="41" xfId="2" applyFont="1" applyFill="1" applyBorder="1" applyAlignment="1">
      <alignment horizontal="center" vertical="center" wrapText="1"/>
    </xf>
    <xf numFmtId="0" fontId="21" fillId="19" borderId="42" xfId="2" applyFont="1" applyFill="1" applyBorder="1" applyAlignment="1">
      <alignment horizontal="center" vertical="center" wrapText="1"/>
    </xf>
    <xf numFmtId="0" fontId="21" fillId="19" borderId="43" xfId="2" applyFont="1" applyFill="1" applyBorder="1" applyAlignment="1">
      <alignment horizontal="center" vertical="center" wrapText="1"/>
    </xf>
    <xf numFmtId="0" fontId="20" fillId="18" borderId="44" xfId="2" applyFont="1" applyFill="1" applyBorder="1" applyAlignment="1">
      <alignment horizontal="center" vertical="center" wrapText="1"/>
    </xf>
    <xf numFmtId="0" fontId="20" fillId="18" borderId="38" xfId="2" applyFont="1" applyFill="1" applyBorder="1" applyAlignment="1">
      <alignment horizontal="center" vertical="center" wrapText="1"/>
    </xf>
    <xf numFmtId="0" fontId="22" fillId="17" borderId="38" xfId="2" applyFont="1" applyFill="1" applyBorder="1" applyAlignment="1">
      <alignment horizontal="center" vertical="center" wrapText="1"/>
    </xf>
    <xf numFmtId="0" fontId="22" fillId="17" borderId="44" xfId="2" applyFont="1" applyFill="1" applyBorder="1" applyAlignment="1">
      <alignment horizontal="center" vertical="center" wrapText="1"/>
    </xf>
    <xf numFmtId="0" fontId="21" fillId="19" borderId="45" xfId="2" applyFont="1" applyFill="1" applyBorder="1" applyAlignment="1">
      <alignment horizontal="center" vertical="center" wrapText="1"/>
    </xf>
    <xf numFmtId="0" fontId="21" fillId="19" borderId="41" xfId="2" applyFont="1" applyFill="1" applyBorder="1" applyAlignment="1">
      <alignment horizontal="center" vertical="center" wrapText="1"/>
    </xf>
    <xf numFmtId="0" fontId="21" fillId="19" borderId="46" xfId="2" applyFont="1" applyFill="1" applyBorder="1" applyAlignment="1">
      <alignment horizontal="center" vertical="center" wrapText="1"/>
    </xf>
    <xf numFmtId="0" fontId="17" fillId="0" borderId="47" xfId="2" applyFont="1" applyBorder="1" applyAlignment="1">
      <alignment horizontal="center" vertical="center" wrapText="1"/>
    </xf>
    <xf numFmtId="0" fontId="20" fillId="18" borderId="48" xfId="2" applyFont="1" applyFill="1" applyBorder="1" applyAlignment="1">
      <alignment horizontal="center" vertical="center" wrapText="1"/>
    </xf>
    <xf numFmtId="0" fontId="20" fillId="18" borderId="49" xfId="2" applyFont="1" applyFill="1" applyBorder="1" applyAlignment="1">
      <alignment horizontal="center" vertical="center" wrapText="1"/>
    </xf>
    <xf numFmtId="0" fontId="21" fillId="19" borderId="50" xfId="2" applyFont="1" applyFill="1" applyBorder="1" applyAlignment="1">
      <alignment horizontal="center" vertical="center" wrapText="1"/>
    </xf>
    <xf numFmtId="0" fontId="23" fillId="0" borderId="0" xfId="2" applyFont="1" applyAlignment="1">
      <alignment horizontal="center" vertical="center"/>
    </xf>
    <xf numFmtId="0" fontId="23" fillId="0" borderId="53" xfId="2" applyFont="1" applyBorder="1" applyAlignment="1">
      <alignment horizontal="center" vertical="center"/>
    </xf>
    <xf numFmtId="9" fontId="25" fillId="21" borderId="53" xfId="6" applyFont="1" applyFill="1" applyBorder="1" applyAlignment="1">
      <alignment horizontal="center" vertical="center" wrapText="1"/>
    </xf>
    <xf numFmtId="0" fontId="26" fillId="0" borderId="53" xfId="2" applyFont="1" applyBorder="1" applyAlignment="1">
      <alignment horizontal="center" vertical="center" wrapText="1"/>
    </xf>
    <xf numFmtId="0" fontId="23" fillId="0" borderId="53" xfId="2" applyFont="1" applyBorder="1" applyAlignment="1">
      <alignment horizontal="center" vertical="center" wrapText="1"/>
    </xf>
    <xf numFmtId="0" fontId="26" fillId="22" borderId="53" xfId="2" applyFont="1" applyFill="1" applyBorder="1" applyAlignment="1">
      <alignment horizontal="center" vertical="center"/>
    </xf>
    <xf numFmtId="166" fontId="7" fillId="0" borderId="51" xfId="5" applyFont="1" applyBorder="1" applyAlignment="1">
      <alignment horizontal="center" vertical="center"/>
    </xf>
    <xf numFmtId="44" fontId="23" fillId="0" borderId="54" xfId="2" applyNumberFormat="1" applyFont="1" applyBorder="1" applyAlignment="1">
      <alignment horizontal="center" vertical="center"/>
    </xf>
    <xf numFmtId="168" fontId="23" fillId="0" borderId="54" xfId="2" applyNumberFormat="1" applyFont="1" applyBorder="1" applyAlignment="1">
      <alignment horizontal="center" vertical="center"/>
    </xf>
    <xf numFmtId="0" fontId="23" fillId="2" borderId="53" xfId="2" applyFont="1" applyFill="1" applyBorder="1" applyAlignment="1">
      <alignment horizontal="center" vertical="center"/>
    </xf>
    <xf numFmtId="9" fontId="25" fillId="21" borderId="55" xfId="6" applyFont="1" applyFill="1" applyBorder="1" applyAlignment="1">
      <alignment horizontal="center" vertical="center" wrapText="1"/>
    </xf>
    <xf numFmtId="0" fontId="26" fillId="0" borderId="55" xfId="2" applyFont="1" applyBorder="1" applyAlignment="1">
      <alignment horizontal="center" vertical="center" wrapText="1"/>
    </xf>
    <xf numFmtId="0" fontId="23" fillId="0" borderId="56" xfId="2" applyFont="1" applyBorder="1" applyAlignment="1">
      <alignment horizontal="center" vertical="center" wrapText="1"/>
    </xf>
    <xf numFmtId="0" fontId="26" fillId="22" borderId="51" xfId="2" applyFont="1" applyFill="1" applyBorder="1" applyAlignment="1">
      <alignment horizontal="center" vertical="center"/>
    </xf>
    <xf numFmtId="169" fontId="23" fillId="0" borderId="53" xfId="2" applyNumberFormat="1" applyFont="1" applyBorder="1" applyAlignment="1">
      <alignment horizontal="center" vertical="center"/>
    </xf>
    <xf numFmtId="44" fontId="23" fillId="0" borderId="53" xfId="2" applyNumberFormat="1" applyFont="1" applyBorder="1" applyAlignment="1">
      <alignment horizontal="center" vertical="center"/>
    </xf>
    <xf numFmtId="0" fontId="23" fillId="0" borderId="0" xfId="2" applyFont="1"/>
    <xf numFmtId="0" fontId="5" fillId="2" borderId="0" xfId="2" applyFont="1" applyFill="1" applyAlignment="1">
      <alignment horizontal="center" vertical="center"/>
    </xf>
    <xf numFmtId="9" fontId="23" fillId="0" borderId="53" xfId="2" applyNumberFormat="1" applyFont="1" applyBorder="1" applyAlignment="1">
      <alignment horizontal="center" vertical="center"/>
    </xf>
    <xf numFmtId="166" fontId="27" fillId="0" borderId="51" xfId="5" applyFont="1" applyBorder="1" applyAlignment="1">
      <alignment horizontal="center" vertical="center"/>
    </xf>
    <xf numFmtId="44" fontId="23" fillId="0" borderId="58" xfId="2" applyNumberFormat="1" applyFont="1" applyBorder="1" applyAlignment="1">
      <alignment horizontal="center" vertical="center"/>
    </xf>
    <xf numFmtId="0" fontId="27" fillId="0" borderId="59" xfId="2" applyFont="1" applyBorder="1" applyAlignment="1">
      <alignment horizontal="center" vertical="center" wrapText="1"/>
    </xf>
    <xf numFmtId="0" fontId="27" fillId="0" borderId="59" xfId="2" applyFont="1" applyBorder="1" applyAlignment="1">
      <alignment horizontal="center" vertical="center"/>
    </xf>
    <xf numFmtId="44" fontId="23" fillId="0" borderId="61" xfId="2" applyNumberFormat="1" applyFont="1" applyBorder="1" applyAlignment="1">
      <alignment horizontal="center" vertical="center"/>
    </xf>
    <xf numFmtId="9" fontId="23" fillId="0" borderId="53" xfId="2" applyNumberFormat="1" applyFont="1" applyBorder="1" applyAlignment="1">
      <alignment horizontal="center" vertical="center" wrapText="1"/>
    </xf>
    <xf numFmtId="0" fontId="28" fillId="24" borderId="51" xfId="2" applyFont="1" applyFill="1" applyBorder="1" applyAlignment="1">
      <alignment horizontal="center" vertical="center"/>
    </xf>
    <xf numFmtId="0" fontId="29" fillId="0" borderId="53" xfId="2" applyFont="1" applyBorder="1" applyAlignment="1">
      <alignment vertical="center" wrapText="1"/>
    </xf>
    <xf numFmtId="0" fontId="29" fillId="0" borderId="53" xfId="2" applyFont="1" applyBorder="1" applyAlignment="1">
      <alignment horizontal="center" vertical="center"/>
    </xf>
    <xf numFmtId="165" fontId="23" fillId="0" borderId="53" xfId="4" applyFont="1" applyBorder="1" applyAlignment="1">
      <alignment horizontal="center" vertical="center" wrapText="1"/>
    </xf>
    <xf numFmtId="9" fontId="25" fillId="21" borderId="62" xfId="6" applyFont="1" applyFill="1" applyBorder="1" applyAlignment="1">
      <alignment horizontal="center" vertical="center" wrapText="1"/>
    </xf>
    <xf numFmtId="9" fontId="23" fillId="2" borderId="53" xfId="2" applyNumberFormat="1" applyFont="1" applyFill="1" applyBorder="1" applyAlignment="1">
      <alignment horizontal="center" vertical="center" wrapText="1"/>
    </xf>
    <xf numFmtId="0" fontId="27" fillId="2" borderId="59" xfId="2" applyFont="1" applyFill="1" applyBorder="1" applyAlignment="1">
      <alignment horizontal="center" vertical="center" wrapText="1"/>
    </xf>
    <xf numFmtId="169" fontId="23" fillId="0" borderId="51" xfId="5" applyNumberFormat="1" applyFont="1" applyFill="1" applyBorder="1" applyAlignment="1">
      <alignment horizontal="center" vertical="center" wrapText="1"/>
    </xf>
    <xf numFmtId="165" fontId="23" fillId="0" borderId="63" xfId="4" applyFont="1" applyFill="1" applyBorder="1" applyAlignment="1">
      <alignment horizontal="center" vertical="center" wrapText="1"/>
    </xf>
    <xf numFmtId="165" fontId="23" fillId="0" borderId="57" xfId="4" applyFont="1" applyFill="1" applyBorder="1" applyAlignment="1">
      <alignment horizontal="center" vertical="center" wrapText="1"/>
    </xf>
    <xf numFmtId="165" fontId="23" fillId="0" borderId="64" xfId="4" applyFont="1" applyFill="1" applyBorder="1" applyAlignment="1">
      <alignment horizontal="center" vertical="center" wrapText="1"/>
    </xf>
    <xf numFmtId="165" fontId="23" fillId="0" borderId="53" xfId="4" applyFont="1" applyFill="1" applyBorder="1" applyAlignment="1">
      <alignment horizontal="center" vertical="center" wrapText="1"/>
    </xf>
    <xf numFmtId="0" fontId="5" fillId="2" borderId="0" xfId="2" applyFont="1" applyFill="1" applyAlignment="1">
      <alignment horizontal="center" vertical="center" wrapText="1"/>
    </xf>
    <xf numFmtId="9" fontId="23" fillId="0" borderId="61" xfId="2" applyNumberFormat="1" applyFont="1" applyBorder="1" applyAlignment="1">
      <alignment horizontal="center" vertical="center"/>
    </xf>
    <xf numFmtId="165" fontId="23" fillId="0" borderId="51" xfId="4" applyFont="1" applyFill="1" applyBorder="1" applyAlignment="1">
      <alignment horizontal="center" vertical="center" wrapText="1"/>
    </xf>
    <xf numFmtId="165" fontId="23" fillId="0" borderId="65" xfId="4" applyFont="1" applyFill="1" applyBorder="1" applyAlignment="1">
      <alignment horizontal="center" vertical="center" wrapText="1"/>
    </xf>
    <xf numFmtId="0" fontId="29" fillId="0" borderId="53" xfId="2" applyFont="1" applyBorder="1" applyAlignment="1">
      <alignment horizontal="center" vertical="center" wrapText="1"/>
    </xf>
    <xf numFmtId="0" fontId="29" fillId="0" borderId="53" xfId="2" applyFont="1" applyBorder="1" applyAlignment="1">
      <alignment vertical="center"/>
    </xf>
    <xf numFmtId="0" fontId="23" fillId="0" borderId="53" xfId="2" applyFont="1" applyBorder="1" applyAlignment="1">
      <alignment wrapText="1"/>
    </xf>
    <xf numFmtId="165" fontId="5" fillId="0" borderId="55" xfId="4" applyFont="1" applyFill="1" applyBorder="1" applyAlignment="1">
      <alignment horizontal="center" vertical="center" wrapText="1"/>
    </xf>
    <xf numFmtId="172" fontId="23" fillId="0" borderId="53" xfId="2" applyNumberFormat="1" applyFont="1" applyBorder="1" applyAlignment="1">
      <alignment horizontal="center" vertical="center"/>
    </xf>
    <xf numFmtId="44" fontId="23" fillId="0" borderId="67" xfId="2" applyNumberFormat="1" applyFont="1" applyBorder="1" applyAlignment="1">
      <alignment horizontal="center" vertical="center"/>
    </xf>
    <xf numFmtId="9" fontId="23" fillId="0" borderId="53" xfId="2" applyNumberFormat="1" applyFont="1" applyBorder="1"/>
    <xf numFmtId="1" fontId="6" fillId="0" borderId="51" xfId="6" applyNumberFormat="1" applyFont="1" applyFill="1" applyBorder="1" applyAlignment="1">
      <alignment horizontal="center" vertical="center" wrapText="1"/>
    </xf>
    <xf numFmtId="165" fontId="7" fillId="0" borderId="51" xfId="4" applyFont="1" applyFill="1" applyBorder="1" applyAlignment="1">
      <alignment vertical="center" wrapText="1"/>
    </xf>
    <xf numFmtId="167" fontId="5" fillId="0" borderId="57" xfId="5" applyNumberFormat="1" applyFont="1" applyFill="1" applyBorder="1" applyAlignment="1">
      <alignment horizontal="center" vertical="center"/>
    </xf>
    <xf numFmtId="1" fontId="23" fillId="0" borderId="53" xfId="2" applyNumberFormat="1" applyFont="1" applyBorder="1" applyAlignment="1">
      <alignment horizontal="center" vertical="center"/>
    </xf>
    <xf numFmtId="9" fontId="25" fillId="0" borderId="55" xfId="6" applyFont="1" applyFill="1" applyBorder="1" applyAlignment="1">
      <alignment horizontal="center" vertical="center" wrapText="1"/>
    </xf>
    <xf numFmtId="0" fontId="30" fillId="0" borderId="53" xfId="2" applyFont="1" applyBorder="1" applyAlignment="1">
      <alignment horizontal="center" vertical="center" wrapText="1"/>
    </xf>
    <xf numFmtId="0" fontId="30" fillId="0" borderId="68" xfId="2" applyFont="1" applyBorder="1" applyAlignment="1">
      <alignment horizontal="center" vertical="center" wrapText="1"/>
    </xf>
    <xf numFmtId="0" fontId="31" fillId="0" borderId="53" xfId="2" applyFont="1" applyBorder="1" applyAlignment="1">
      <alignment horizontal="center" vertical="center"/>
    </xf>
    <xf numFmtId="166" fontId="27" fillId="0" borderId="51" xfId="5" applyFont="1" applyFill="1" applyBorder="1" applyAlignment="1">
      <alignment horizontal="center" vertical="center"/>
    </xf>
    <xf numFmtId="169" fontId="27" fillId="0" borderId="58" xfId="2" applyNumberFormat="1" applyFont="1" applyBorder="1" applyAlignment="1">
      <alignment horizontal="center" vertical="center"/>
    </xf>
    <xf numFmtId="0" fontId="26" fillId="0" borderId="51" xfId="2" applyFont="1" applyBorder="1" applyAlignment="1">
      <alignment horizontal="center" vertical="center"/>
    </xf>
    <xf numFmtId="165" fontId="27" fillId="0" borderId="51" xfId="4" applyFont="1" applyFill="1" applyBorder="1" applyAlignment="1">
      <alignment horizontal="center" vertical="center" wrapText="1"/>
    </xf>
    <xf numFmtId="165" fontId="27" fillId="0" borderId="69" xfId="4" applyFont="1" applyFill="1" applyBorder="1" applyAlignment="1">
      <alignment horizontal="center" vertical="center" wrapText="1"/>
    </xf>
    <xf numFmtId="165" fontId="27" fillId="0" borderId="58" xfId="4" applyFont="1" applyFill="1" applyBorder="1" applyAlignment="1">
      <alignment horizontal="center" vertical="center" wrapText="1"/>
    </xf>
    <xf numFmtId="0" fontId="31" fillId="22" borderId="51" xfId="2" applyFont="1" applyFill="1" applyBorder="1" applyAlignment="1">
      <alignment horizontal="center" vertical="center"/>
    </xf>
    <xf numFmtId="0" fontId="23" fillId="2" borderId="53" xfId="2" applyFont="1" applyFill="1" applyBorder="1" applyAlignment="1">
      <alignment horizontal="center" vertical="center" wrapText="1"/>
    </xf>
    <xf numFmtId="165" fontId="27" fillId="2" borderId="51" xfId="4" applyFont="1" applyFill="1" applyBorder="1" applyAlignment="1">
      <alignment horizontal="center" vertical="center" wrapText="1"/>
    </xf>
    <xf numFmtId="165" fontId="27" fillId="0" borderId="70" xfId="4" applyFont="1" applyFill="1" applyBorder="1" applyAlignment="1">
      <alignment horizontal="center" vertical="center" wrapText="1"/>
    </xf>
    <xf numFmtId="9" fontId="6" fillId="0" borderId="51" xfId="6" applyFont="1" applyFill="1" applyBorder="1" applyAlignment="1">
      <alignment horizontal="center" vertical="center" wrapText="1"/>
    </xf>
    <xf numFmtId="0" fontId="31" fillId="0" borderId="73" xfId="2" applyFont="1" applyBorder="1" applyAlignment="1">
      <alignment horizontal="center" vertical="center"/>
    </xf>
    <xf numFmtId="44" fontId="27" fillId="0" borderId="61" xfId="2" applyNumberFormat="1" applyFont="1" applyBorder="1" applyAlignment="1">
      <alignment horizontal="center" vertical="center"/>
    </xf>
    <xf numFmtId="167" fontId="5" fillId="0" borderId="55" xfId="5" applyNumberFormat="1" applyFont="1" applyFill="1" applyBorder="1" applyAlignment="1">
      <alignment horizontal="center" vertical="center"/>
    </xf>
    <xf numFmtId="0" fontId="30" fillId="0" borderId="53" xfId="2" applyFont="1" applyBorder="1" applyAlignment="1">
      <alignment horizontal="left" vertical="center" wrapText="1"/>
    </xf>
    <xf numFmtId="0" fontId="31" fillId="0" borderId="51" xfId="2" applyFont="1" applyBorder="1" applyAlignment="1">
      <alignment horizontal="center" vertical="center"/>
    </xf>
    <xf numFmtId="165" fontId="27" fillId="0" borderId="51" xfId="4" applyFont="1" applyFill="1" applyBorder="1" applyAlignment="1">
      <alignment vertical="center" wrapText="1"/>
    </xf>
    <xf numFmtId="165" fontId="27" fillId="0" borderId="76" xfId="4" applyFont="1" applyFill="1" applyBorder="1" applyAlignment="1">
      <alignment horizontal="center" vertical="center" wrapText="1"/>
    </xf>
    <xf numFmtId="169" fontId="27" fillId="0" borderId="53" xfId="2" applyNumberFormat="1" applyFont="1" applyBorder="1" applyAlignment="1">
      <alignment horizontal="center" vertical="center"/>
    </xf>
    <xf numFmtId="44" fontId="27" fillId="0" borderId="53" xfId="2" applyNumberFormat="1" applyFont="1" applyBorder="1" applyAlignment="1">
      <alignment horizontal="center" vertical="center"/>
    </xf>
    <xf numFmtId="165" fontId="27" fillId="0" borderId="61" xfId="4" applyFont="1" applyFill="1" applyBorder="1" applyAlignment="1">
      <alignment horizontal="center" vertical="center" wrapText="1"/>
    </xf>
    <xf numFmtId="165" fontId="27" fillId="0" borderId="77" xfId="4" applyFont="1" applyFill="1" applyBorder="1" applyAlignment="1">
      <alignment horizontal="center" vertical="center" wrapText="1"/>
    </xf>
    <xf numFmtId="167" fontId="5" fillId="0" borderId="51" xfId="5" applyNumberFormat="1" applyFont="1" applyFill="1" applyBorder="1" applyAlignment="1">
      <alignment horizontal="center" vertical="center"/>
    </xf>
    <xf numFmtId="165" fontId="7" fillId="0" borderId="51" xfId="4" applyFont="1" applyFill="1" applyBorder="1" applyAlignment="1">
      <alignment horizontal="center" vertical="center" wrapText="1"/>
    </xf>
    <xf numFmtId="0" fontId="27" fillId="0" borderId="61" xfId="2" applyFont="1" applyBorder="1" applyAlignment="1">
      <alignment horizontal="center" vertical="center" wrapText="1"/>
    </xf>
    <xf numFmtId="165" fontId="7" fillId="0" borderId="55" xfId="4" applyFont="1" applyFill="1" applyBorder="1" applyAlignment="1">
      <alignment vertical="center" wrapText="1"/>
    </xf>
    <xf numFmtId="165" fontId="27" fillId="0" borderId="51" xfId="4" applyFont="1" applyBorder="1" applyAlignment="1">
      <alignment horizontal="center" vertical="center" wrapText="1"/>
    </xf>
    <xf numFmtId="168" fontId="27" fillId="0" borderId="51" xfId="2" applyNumberFormat="1" applyFont="1" applyBorder="1" applyAlignment="1">
      <alignment horizontal="center" vertical="center"/>
    </xf>
    <xf numFmtId="0" fontId="27" fillId="0" borderId="51" xfId="2" applyFont="1" applyBorder="1" applyAlignment="1">
      <alignment horizontal="center" vertical="center" wrapText="1"/>
    </xf>
    <xf numFmtId="173" fontId="23" fillId="0" borderId="51" xfId="2" applyNumberFormat="1" applyFont="1" applyBorder="1" applyAlignment="1">
      <alignment horizontal="center" vertical="center"/>
    </xf>
    <xf numFmtId="9" fontId="27" fillId="0" borderId="61" xfId="2" applyNumberFormat="1" applyFont="1" applyBorder="1" applyAlignment="1">
      <alignment horizontal="center" vertical="center" wrapText="1"/>
    </xf>
    <xf numFmtId="9" fontId="27" fillId="0" borderId="53" xfId="2" applyNumberFormat="1" applyFont="1" applyBorder="1" applyAlignment="1">
      <alignment horizontal="center" vertical="center"/>
    </xf>
    <xf numFmtId="170" fontId="32" fillId="0" borderId="0" xfId="2" applyNumberFormat="1" applyFont="1" applyAlignment="1">
      <alignment horizontal="center" vertical="center"/>
    </xf>
    <xf numFmtId="9" fontId="4" fillId="0" borderId="53" xfId="2" applyNumberFormat="1" applyFont="1" applyBorder="1" applyAlignment="1">
      <alignment horizontal="center" vertical="center"/>
    </xf>
    <xf numFmtId="172" fontId="27" fillId="0" borderId="61" xfId="2" applyNumberFormat="1" applyFont="1" applyBorder="1" applyAlignment="1">
      <alignment horizontal="center" vertical="center" wrapText="1"/>
    </xf>
    <xf numFmtId="9" fontId="5" fillId="0" borderId="51" xfId="2" applyNumberFormat="1" applyFont="1" applyBorder="1" applyAlignment="1">
      <alignment horizontal="center" vertical="center" wrapText="1"/>
    </xf>
    <xf numFmtId="0" fontId="23" fillId="0" borderId="51" xfId="2" applyFont="1" applyBorder="1" applyAlignment="1">
      <alignment horizontal="left" vertical="top" wrapText="1"/>
    </xf>
    <xf numFmtId="0" fontId="23" fillId="0" borderId="51" xfId="2" applyFont="1" applyBorder="1" applyAlignment="1">
      <alignment horizontal="center" vertical="center" wrapText="1"/>
    </xf>
    <xf numFmtId="9" fontId="33" fillId="0" borderId="53" xfId="2" applyNumberFormat="1" applyFont="1" applyBorder="1" applyAlignment="1">
      <alignment horizontal="center" vertical="center"/>
    </xf>
    <xf numFmtId="9" fontId="33" fillId="0" borderId="61" xfId="2" applyNumberFormat="1" applyFont="1" applyBorder="1" applyAlignment="1">
      <alignment horizontal="center" vertical="center"/>
    </xf>
    <xf numFmtId="165" fontId="23" fillId="0" borderId="51" xfId="4" applyFont="1" applyBorder="1" applyAlignment="1">
      <alignment horizontal="center" vertical="center"/>
    </xf>
    <xf numFmtId="9" fontId="34" fillId="0" borderId="61" xfId="2" applyNumberFormat="1" applyFont="1" applyBorder="1" applyAlignment="1">
      <alignment horizontal="center" vertical="center" wrapText="1"/>
    </xf>
    <xf numFmtId="0" fontId="27" fillId="0" borderId="65" xfId="2" applyFont="1" applyBorder="1" applyAlignment="1">
      <alignment horizontal="center" vertical="center" wrapText="1"/>
    </xf>
    <xf numFmtId="167" fontId="23" fillId="2" borderId="52" xfId="5" applyNumberFormat="1" applyFont="1" applyFill="1" applyBorder="1" applyAlignment="1">
      <alignment horizontal="center" vertical="center"/>
    </xf>
    <xf numFmtId="175" fontId="8" fillId="0" borderId="51" xfId="7" applyNumberFormat="1" applyFont="1" applyFill="1" applyBorder="1" applyAlignment="1">
      <alignment horizontal="center" vertical="center" wrapText="1"/>
    </xf>
    <xf numFmtId="165" fontId="7" fillId="0" borderId="51" xfId="4" applyFont="1" applyFill="1" applyBorder="1" applyAlignment="1">
      <alignment horizontal="left" vertical="center" wrapText="1"/>
    </xf>
    <xf numFmtId="0" fontId="4" fillId="0" borderId="53" xfId="2" applyFont="1" applyBorder="1" applyAlignment="1">
      <alignment horizontal="center" vertical="center"/>
    </xf>
    <xf numFmtId="0" fontId="33" fillId="0" borderId="61" xfId="2" applyFont="1" applyBorder="1" applyAlignment="1">
      <alignment horizontal="center" vertical="center"/>
    </xf>
    <xf numFmtId="0" fontId="23" fillId="0" borderId="51" xfId="2" applyFont="1" applyBorder="1" applyAlignment="1">
      <alignment horizontal="center" vertical="center"/>
    </xf>
    <xf numFmtId="168" fontId="27" fillId="0" borderId="55" xfId="2" applyNumberFormat="1" applyFont="1" applyBorder="1" applyAlignment="1">
      <alignment horizontal="center" vertical="center" wrapText="1"/>
    </xf>
    <xf numFmtId="168" fontId="27" fillId="0" borderId="62" xfId="2" applyNumberFormat="1" applyFont="1" applyBorder="1" applyAlignment="1">
      <alignment horizontal="center" vertical="center" wrapText="1"/>
    </xf>
    <xf numFmtId="168" fontId="27" fillId="0" borderId="80" xfId="2" applyNumberFormat="1" applyFont="1" applyBorder="1" applyAlignment="1">
      <alignment wrapText="1"/>
    </xf>
    <xf numFmtId="168" fontId="27" fillId="0" borderId="54" xfId="2" applyNumberFormat="1" applyFont="1" applyBorder="1" applyAlignment="1">
      <alignment horizontal="center" vertical="center"/>
    </xf>
    <xf numFmtId="168" fontId="27" fillId="0" borderId="81" xfId="2" applyNumberFormat="1" applyFont="1" applyBorder="1" applyAlignment="1">
      <alignment horizontal="center" vertical="center"/>
    </xf>
    <xf numFmtId="168" fontId="27" fillId="0" borderId="54" xfId="2" applyNumberFormat="1" applyFont="1" applyBorder="1" applyAlignment="1">
      <alignment horizontal="center" vertical="center" wrapText="1"/>
    </xf>
    <xf numFmtId="168" fontId="27" fillId="0" borderId="60" xfId="2" applyNumberFormat="1" applyFont="1" applyBorder="1" applyAlignment="1">
      <alignment horizontal="center" vertical="center" wrapText="1"/>
    </xf>
    <xf numFmtId="168" fontId="27" fillId="0" borderId="55" xfId="2" applyNumberFormat="1" applyFont="1" applyBorder="1" applyAlignment="1">
      <alignment horizontal="center" vertical="center"/>
    </xf>
    <xf numFmtId="9" fontId="30" fillId="0" borderId="53" xfId="2" applyNumberFormat="1" applyFont="1" applyBorder="1" applyAlignment="1">
      <alignment horizontal="center" vertical="center" wrapText="1"/>
    </xf>
    <xf numFmtId="9" fontId="25" fillId="21" borderId="82" xfId="6" applyFont="1" applyFill="1" applyBorder="1" applyAlignment="1">
      <alignment horizontal="center" vertical="center" wrapText="1"/>
    </xf>
    <xf numFmtId="0" fontId="26" fillId="0" borderId="82" xfId="2" applyFont="1" applyBorder="1" applyAlignment="1">
      <alignment horizontal="center" vertical="center" wrapText="1"/>
    </xf>
    <xf numFmtId="0" fontId="26" fillId="22" borderId="82" xfId="2" applyFont="1" applyFill="1" applyBorder="1" applyAlignment="1">
      <alignment horizontal="center" vertical="center"/>
    </xf>
    <xf numFmtId="165" fontId="23" fillId="2" borderId="82" xfId="4" applyFont="1" applyFill="1" applyBorder="1" applyAlignment="1">
      <alignment horizontal="left" vertical="center"/>
    </xf>
    <xf numFmtId="165" fontId="23" fillId="2" borderId="83" xfId="4" applyFont="1" applyFill="1" applyBorder="1" applyAlignment="1">
      <alignment horizontal="left" vertical="center"/>
    </xf>
    <xf numFmtId="0" fontId="27" fillId="0" borderId="53" xfId="2" applyFont="1" applyBorder="1" applyAlignment="1">
      <alignment vertical="top" wrapText="1"/>
    </xf>
    <xf numFmtId="0" fontId="27" fillId="0" borderId="53" xfId="2" applyFont="1" applyBorder="1" applyAlignment="1">
      <alignment horizontal="center" vertical="center" wrapText="1"/>
    </xf>
    <xf numFmtId="165" fontId="23" fillId="2" borderId="51" xfId="4" applyFont="1" applyFill="1" applyBorder="1" applyAlignment="1">
      <alignment horizontal="center" vertical="center"/>
    </xf>
    <xf numFmtId="165" fontId="23" fillId="0" borderId="51" xfId="4" applyFont="1" applyFill="1" applyBorder="1" applyAlignment="1">
      <alignment horizontal="center" vertical="center"/>
    </xf>
    <xf numFmtId="165" fontId="23" fillId="0" borderId="51" xfId="4" applyFont="1" applyFill="1" applyBorder="1" applyAlignment="1">
      <alignment horizontal="left" vertical="center"/>
    </xf>
    <xf numFmtId="9" fontId="30" fillId="0" borderId="61" xfId="2" applyNumberFormat="1" applyFont="1" applyBorder="1" applyAlignment="1">
      <alignment horizontal="center" vertical="center" wrapText="1"/>
    </xf>
    <xf numFmtId="0" fontId="30" fillId="0" borderId="61" xfId="2" applyFont="1" applyBorder="1" applyAlignment="1">
      <alignment horizontal="center" vertical="center" wrapText="1"/>
    </xf>
    <xf numFmtId="165" fontId="23" fillId="2" borderId="51" xfId="4" applyFont="1" applyFill="1" applyBorder="1" applyAlignment="1">
      <alignment horizontal="left" vertical="center"/>
    </xf>
    <xf numFmtId="165" fontId="23" fillId="2" borderId="84" xfId="4" applyFont="1" applyFill="1" applyBorder="1" applyAlignment="1">
      <alignment horizontal="left" vertical="center"/>
    </xf>
    <xf numFmtId="165" fontId="5" fillId="0" borderId="51" xfId="4" applyFont="1" applyFill="1" applyBorder="1" applyAlignment="1">
      <alignment horizontal="center" vertical="center"/>
    </xf>
    <xf numFmtId="165" fontId="5" fillId="0" borderId="51" xfId="4" applyFont="1" applyFill="1" applyBorder="1" applyAlignment="1">
      <alignment horizontal="center" vertical="center" wrapText="1"/>
    </xf>
    <xf numFmtId="165" fontId="5" fillId="0" borderId="51" xfId="4" applyFont="1" applyFill="1" applyBorder="1" applyAlignment="1">
      <alignment vertical="center" wrapText="1"/>
    </xf>
    <xf numFmtId="44" fontId="23" fillId="0" borderId="53" xfId="2" applyNumberFormat="1" applyFont="1" applyBorder="1" applyAlignment="1">
      <alignment vertical="center"/>
    </xf>
    <xf numFmtId="0" fontId="26" fillId="0" borderId="85" xfId="2" applyFont="1" applyBorder="1" applyAlignment="1">
      <alignment horizontal="center" vertical="center" wrapText="1"/>
    </xf>
    <xf numFmtId="0" fontId="27" fillId="0" borderId="55" xfId="2" applyFont="1" applyBorder="1" applyAlignment="1">
      <alignment horizontal="center" vertical="center" wrapText="1"/>
    </xf>
    <xf numFmtId="0" fontId="23" fillId="0" borderId="59" xfId="2" applyFont="1" applyBorder="1"/>
    <xf numFmtId="9" fontId="4" fillId="0" borderId="53" xfId="2" applyNumberFormat="1" applyFont="1" applyBorder="1" applyAlignment="1">
      <alignment horizontal="center" vertical="center" wrapText="1"/>
    </xf>
    <xf numFmtId="0" fontId="23" fillId="0" borderId="53" xfId="2" applyFont="1" applyBorder="1" applyAlignment="1">
      <alignment vertical="center" wrapText="1"/>
    </xf>
    <xf numFmtId="0" fontId="4" fillId="0" borderId="0" xfId="2" applyFont="1" applyAlignment="1">
      <alignment wrapText="1"/>
    </xf>
    <xf numFmtId="0" fontId="4" fillId="0" borderId="0" xfId="2" applyFont="1" applyAlignment="1">
      <alignment horizontal="center" wrapText="1"/>
    </xf>
    <xf numFmtId="0" fontId="4" fillId="2" borderId="0" xfId="2" applyFont="1" applyFill="1"/>
    <xf numFmtId="0" fontId="35" fillId="0" borderId="0" xfId="2" applyFont="1"/>
    <xf numFmtId="0" fontId="6" fillId="0" borderId="51" xfId="2" applyFont="1" applyBorder="1" applyAlignment="1">
      <alignment horizontal="center" vertical="center" wrapText="1"/>
    </xf>
    <xf numFmtId="0" fontId="5" fillId="0" borderId="51" xfId="2" applyFont="1" applyBorder="1" applyAlignment="1">
      <alignment horizontal="center" vertical="center" wrapText="1"/>
    </xf>
    <xf numFmtId="0" fontId="5" fillId="0" borderId="51" xfId="2" applyFont="1" applyBorder="1" applyAlignment="1">
      <alignment horizontal="center" vertical="center"/>
    </xf>
    <xf numFmtId="14" fontId="5" fillId="0" borderId="51" xfId="2" applyNumberFormat="1" applyFont="1" applyBorder="1" applyAlignment="1">
      <alignment horizontal="center" vertical="center" wrapText="1"/>
    </xf>
    <xf numFmtId="42" fontId="5" fillId="0" borderId="51" xfId="4" applyNumberFormat="1" applyFont="1" applyFill="1" applyBorder="1" applyAlignment="1">
      <alignment vertical="center" wrapText="1"/>
    </xf>
    <xf numFmtId="0" fontId="23" fillId="0" borderId="53" xfId="2" applyFont="1" applyBorder="1" applyAlignment="1">
      <alignment horizontal="left" vertical="center" wrapText="1"/>
    </xf>
    <xf numFmtId="0" fontId="7" fillId="0" borderId="51" xfId="2" applyFont="1" applyBorder="1" applyAlignment="1">
      <alignment horizontal="center" vertical="center" wrapText="1"/>
    </xf>
    <xf numFmtId="167" fontId="7" fillId="0" borderId="52" xfId="5" applyNumberFormat="1" applyFont="1" applyFill="1" applyBorder="1" applyAlignment="1">
      <alignment horizontal="center" vertical="center"/>
    </xf>
    <xf numFmtId="9" fontId="6" fillId="0" borderId="51" xfId="2" applyNumberFormat="1" applyFont="1" applyBorder="1" applyAlignment="1">
      <alignment horizontal="center" vertical="center" wrapText="1"/>
    </xf>
    <xf numFmtId="0" fontId="5" fillId="0" borderId="60" xfId="2" applyFont="1" applyBorder="1" applyAlignment="1">
      <alignment horizontal="center" vertical="center" wrapText="1"/>
    </xf>
    <xf numFmtId="166" fontId="5" fillId="0" borderId="57" xfId="5" applyFont="1" applyFill="1" applyBorder="1" applyAlignment="1">
      <alignment vertical="center"/>
    </xf>
    <xf numFmtId="169" fontId="5" fillId="0" borderId="51" xfId="5" applyNumberFormat="1" applyFont="1" applyFill="1" applyBorder="1" applyAlignment="1">
      <alignment vertical="center" wrapText="1"/>
    </xf>
    <xf numFmtId="170" fontId="5" fillId="0" borderId="57" xfId="2" applyNumberFormat="1" applyFont="1" applyBorder="1" applyAlignment="1">
      <alignment horizontal="center" vertical="center" wrapText="1"/>
    </xf>
    <xf numFmtId="170" fontId="5" fillId="0" borderId="55" xfId="2" applyNumberFormat="1" applyFont="1" applyBorder="1" applyAlignment="1">
      <alignment horizontal="center" vertical="center" wrapText="1"/>
    </xf>
    <xf numFmtId="171" fontId="5" fillId="0" borderId="52" xfId="2" applyNumberFormat="1" applyFont="1" applyBorder="1" applyAlignment="1">
      <alignment horizontal="center" vertical="center" wrapText="1"/>
    </xf>
    <xf numFmtId="0" fontId="6" fillId="0" borderId="51" xfId="6" applyNumberFormat="1" applyFont="1" applyFill="1" applyBorder="1" applyAlignment="1">
      <alignment horizontal="center" vertical="center" wrapText="1"/>
    </xf>
    <xf numFmtId="9" fontId="5" fillId="0" borderId="51" xfId="6" applyFont="1" applyFill="1" applyBorder="1" applyAlignment="1">
      <alignment horizontal="center" vertical="center" wrapText="1"/>
    </xf>
    <xf numFmtId="0" fontId="9" fillId="0" borderId="51" xfId="2" applyFont="1" applyBorder="1" applyAlignment="1">
      <alignment horizontal="center" vertical="center" wrapText="1"/>
    </xf>
    <xf numFmtId="14" fontId="9" fillId="0" borderId="51" xfId="2" applyNumberFormat="1" applyFont="1" applyBorder="1" applyAlignment="1">
      <alignment horizontal="center" vertical="center" wrapText="1"/>
    </xf>
    <xf numFmtId="0" fontId="10" fillId="0" borderId="51" xfId="2" applyFont="1" applyBorder="1" applyAlignment="1">
      <alignment horizontal="center" vertical="center" wrapText="1"/>
    </xf>
    <xf numFmtId="9" fontId="10" fillId="0" borderId="51" xfId="2" applyNumberFormat="1" applyFont="1" applyBorder="1" applyAlignment="1">
      <alignment horizontal="center" vertical="center" wrapText="1"/>
    </xf>
    <xf numFmtId="14" fontId="7" fillId="0" borderId="51" xfId="2" applyNumberFormat="1" applyFont="1" applyBorder="1" applyAlignment="1">
      <alignment horizontal="center" vertical="center" wrapText="1"/>
    </xf>
    <xf numFmtId="0" fontId="8" fillId="0" borderId="51" xfId="2" applyFont="1" applyBorder="1" applyAlignment="1">
      <alignment horizontal="center" vertical="center" wrapText="1"/>
    </xf>
    <xf numFmtId="1" fontId="6" fillId="0" borderId="51" xfId="2" applyNumberFormat="1" applyFont="1" applyBorder="1" applyAlignment="1">
      <alignment horizontal="center" vertical="center" wrapText="1"/>
    </xf>
    <xf numFmtId="173" fontId="5" fillId="0" borderId="51" xfId="2" applyNumberFormat="1" applyFont="1" applyBorder="1" applyAlignment="1">
      <alignment horizontal="center" vertical="center"/>
    </xf>
    <xf numFmtId="0" fontId="7" fillId="0" borderId="51" xfId="2" applyFont="1" applyBorder="1" applyAlignment="1">
      <alignment horizontal="center" vertical="center"/>
    </xf>
    <xf numFmtId="174" fontId="7" fillId="0" borderId="51" xfId="2" applyNumberFormat="1" applyFont="1" applyBorder="1" applyAlignment="1">
      <alignment horizontal="center" vertical="center" wrapText="1"/>
    </xf>
    <xf numFmtId="44" fontId="4" fillId="0" borderId="53" xfId="2" applyNumberFormat="1" applyFont="1" applyBorder="1" applyAlignment="1">
      <alignment horizontal="center" vertical="center"/>
    </xf>
    <xf numFmtId="1" fontId="8" fillId="0" borderId="51" xfId="2" applyNumberFormat="1" applyFont="1" applyBorder="1" applyAlignment="1">
      <alignment horizontal="center" vertical="center" wrapText="1"/>
    </xf>
    <xf numFmtId="170" fontId="7" fillId="0" borderId="51" xfId="2" applyNumberFormat="1" applyFont="1" applyBorder="1" applyAlignment="1">
      <alignment horizontal="center" vertical="center" wrapText="1"/>
    </xf>
    <xf numFmtId="170" fontId="7" fillId="0" borderId="52" xfId="2" applyNumberFormat="1" applyFont="1" applyBorder="1" applyAlignment="1">
      <alignment horizontal="center" vertical="center" wrapText="1"/>
    </xf>
    <xf numFmtId="14" fontId="5" fillId="0" borderId="51" xfId="2" applyNumberFormat="1" applyFont="1" applyBorder="1" applyAlignment="1">
      <alignment horizontal="center" vertical="center"/>
    </xf>
    <xf numFmtId="9" fontId="8" fillId="0" borderId="51" xfId="6" applyFont="1" applyFill="1" applyBorder="1" applyAlignment="1">
      <alignment horizontal="center" vertical="center"/>
    </xf>
    <xf numFmtId="165" fontId="5" fillId="0" borderId="51" xfId="4" applyFont="1" applyFill="1" applyBorder="1" applyAlignment="1">
      <alignment horizontal="left" vertical="center"/>
    </xf>
    <xf numFmtId="171" fontId="7" fillId="0" borderId="51" xfId="2" applyNumberFormat="1" applyFont="1" applyBorder="1" applyAlignment="1">
      <alignment horizontal="left" vertical="center"/>
    </xf>
    <xf numFmtId="14" fontId="7" fillId="0" borderId="51" xfId="2" applyNumberFormat="1" applyFont="1" applyBorder="1" applyAlignment="1">
      <alignment horizontal="center" vertical="center"/>
    </xf>
    <xf numFmtId="9" fontId="8" fillId="0" borderId="51" xfId="2" applyNumberFormat="1" applyFont="1" applyBorder="1" applyAlignment="1">
      <alignment horizontal="center" vertical="center"/>
    </xf>
    <xf numFmtId="166" fontId="5" fillId="0" borderId="51" xfId="5" applyFont="1" applyFill="1" applyBorder="1" applyAlignment="1">
      <alignment horizontal="center" vertical="center"/>
    </xf>
    <xf numFmtId="9" fontId="6" fillId="0" borderId="51" xfId="2" applyNumberFormat="1" applyFont="1" applyBorder="1" applyAlignment="1">
      <alignment horizontal="center" vertical="center"/>
    </xf>
    <xf numFmtId="165" fontId="9" fillId="0" borderId="51" xfId="4" applyFont="1" applyFill="1" applyBorder="1" applyAlignment="1">
      <alignment horizontal="center" vertical="center"/>
    </xf>
    <xf numFmtId="0" fontId="11" fillId="4" borderId="0" xfId="2" applyFont="1" applyFill="1" applyAlignment="1">
      <alignment vertical="center"/>
    </xf>
    <xf numFmtId="0" fontId="11" fillId="4" borderId="0" xfId="2" applyFont="1" applyFill="1"/>
    <xf numFmtId="0" fontId="23" fillId="4" borderId="0" xfId="2" applyFont="1" applyFill="1" applyAlignment="1">
      <alignment horizontal="center" vertical="center"/>
    </xf>
    <xf numFmtId="0" fontId="23" fillId="4" borderId="0" xfId="2" applyFont="1" applyFill="1"/>
    <xf numFmtId="0" fontId="7" fillId="0" borderId="92" xfId="2" applyFont="1" applyBorder="1" applyAlignment="1">
      <alignment vertical="center"/>
    </xf>
    <xf numFmtId="0" fontId="9" fillId="0" borderId="93" xfId="2" applyFont="1" applyBorder="1" applyAlignment="1">
      <alignment vertical="center"/>
    </xf>
    <xf numFmtId="0" fontId="10" fillId="0" borderId="94" xfId="2" applyFont="1" applyBorder="1" applyAlignment="1">
      <alignment vertical="center"/>
    </xf>
    <xf numFmtId="0" fontId="11" fillId="23" borderId="51" xfId="2" applyFont="1" applyFill="1" applyBorder="1" applyAlignment="1">
      <alignment horizontal="center" vertical="center" wrapText="1"/>
    </xf>
    <xf numFmtId="0" fontId="38" fillId="0" borderId="0" xfId="0" applyFont="1" applyAlignment="1">
      <alignment vertical="center"/>
    </xf>
    <xf numFmtId="0" fontId="39" fillId="0" borderId="0" xfId="0" applyFont="1" applyAlignment="1">
      <alignment vertical="center"/>
    </xf>
    <xf numFmtId="0" fontId="37" fillId="0" borderId="0" xfId="0" applyFont="1"/>
    <xf numFmtId="0" fontId="37" fillId="0" borderId="0" xfId="0" applyFont="1" applyAlignment="1">
      <alignment horizontal="center" vertical="center"/>
    </xf>
    <xf numFmtId="0" fontId="37" fillId="0" borderId="0" xfId="0" applyFont="1" applyAlignment="1">
      <alignment horizontal="center" vertical="center" wrapText="1"/>
    </xf>
    <xf numFmtId="0" fontId="39" fillId="0" borderId="0" xfId="0" applyFont="1" applyAlignment="1">
      <alignment horizontal="justify" vertical="center"/>
    </xf>
    <xf numFmtId="0" fontId="36" fillId="27" borderId="95" xfId="0" applyFont="1" applyFill="1" applyBorder="1" applyAlignment="1">
      <alignment horizontal="center" vertical="center" wrapText="1"/>
    </xf>
    <xf numFmtId="0" fontId="37" fillId="0" borderId="0" xfId="0" applyFont="1" applyAlignment="1">
      <alignment vertical="center"/>
    </xf>
    <xf numFmtId="0" fontId="38" fillId="0" borderId="0" xfId="0" applyFont="1" applyAlignment="1">
      <alignment horizontal="center" vertical="center"/>
    </xf>
    <xf numFmtId="0" fontId="38" fillId="0" borderId="0" xfId="0" applyFont="1" applyAlignment="1">
      <alignment horizontal="left"/>
    </xf>
    <xf numFmtId="0" fontId="42" fillId="0" borderId="0" xfId="0" applyFont="1"/>
    <xf numFmtId="0" fontId="42" fillId="0" borderId="91" xfId="0" applyFont="1" applyBorder="1"/>
    <xf numFmtId="0" fontId="43" fillId="2" borderId="0" xfId="0" applyFont="1" applyFill="1" applyAlignment="1">
      <alignment horizontal="right" vertical="center"/>
    </xf>
    <xf numFmtId="0" fontId="44" fillId="2" borderId="0" xfId="0" applyFont="1" applyFill="1" applyAlignment="1">
      <alignment vertical="center"/>
    </xf>
    <xf numFmtId="0" fontId="44" fillId="2" borderId="91" xfId="0" applyFont="1" applyFill="1" applyBorder="1" applyAlignment="1">
      <alignment vertical="center"/>
    </xf>
    <xf numFmtId="0" fontId="2" fillId="0" borderId="0" xfId="1"/>
    <xf numFmtId="0" fontId="36" fillId="0" borderId="0" xfId="0" applyFont="1" applyAlignment="1">
      <alignment horizontal="left" vertical="center" wrapText="1"/>
    </xf>
    <xf numFmtId="0" fontId="2" fillId="0" borderId="0" xfId="1" applyFill="1"/>
    <xf numFmtId="0" fontId="36" fillId="27" borderId="96" xfId="0" applyFont="1" applyFill="1" applyBorder="1" applyAlignment="1">
      <alignment horizontal="center" vertical="center" wrapText="1"/>
    </xf>
    <xf numFmtId="0" fontId="42" fillId="0" borderId="0" xfId="0" applyFont="1" applyAlignment="1">
      <alignment wrapText="1"/>
    </xf>
    <xf numFmtId="0" fontId="38" fillId="0" borderId="0" xfId="0" applyFont="1"/>
    <xf numFmtId="0" fontId="36" fillId="27" borderId="98" xfId="0" applyFont="1" applyFill="1" applyBorder="1" applyAlignment="1">
      <alignment horizontal="center" vertical="center" wrapText="1"/>
    </xf>
    <xf numFmtId="0" fontId="37" fillId="0" borderId="98" xfId="0" applyFont="1" applyBorder="1" applyAlignment="1">
      <alignment horizontal="center" vertical="center" wrapText="1"/>
    </xf>
    <xf numFmtId="0" fontId="37" fillId="0" borderId="98" xfId="0" applyFont="1" applyBorder="1" applyAlignment="1">
      <alignment horizontal="center" vertical="center"/>
    </xf>
    <xf numFmtId="0" fontId="37" fillId="0" borderId="98" xfId="0" applyFont="1" applyBorder="1" applyAlignment="1">
      <alignment horizontal="left" vertical="center" wrapText="1"/>
    </xf>
    <xf numFmtId="0" fontId="37" fillId="0" borderId="99" xfId="0" applyFont="1" applyBorder="1" applyAlignment="1">
      <alignment horizontal="center" vertical="center" wrapText="1"/>
    </xf>
    <xf numFmtId="0" fontId="37" fillId="0" borderId="100" xfId="0" applyFont="1" applyBorder="1" applyAlignment="1">
      <alignment horizontal="center" vertical="center" wrapText="1"/>
    </xf>
    <xf numFmtId="0" fontId="37" fillId="0" borderId="102" xfId="0" applyFont="1" applyBorder="1" applyAlignment="1">
      <alignment horizontal="center" vertical="center" wrapText="1"/>
    </xf>
    <xf numFmtId="0" fontId="37" fillId="0" borderId="100" xfId="0" applyFont="1" applyBorder="1" applyAlignment="1">
      <alignment horizontal="left" vertical="center" wrapText="1"/>
    </xf>
    <xf numFmtId="0" fontId="37" fillId="0" borderId="99" xfId="0" applyFont="1" applyBorder="1" applyAlignment="1">
      <alignment horizontal="left" vertical="center" wrapText="1"/>
    </xf>
    <xf numFmtId="0" fontId="36" fillId="27" borderId="5" xfId="0" applyFont="1" applyFill="1" applyBorder="1" applyAlignment="1">
      <alignment horizontal="center" vertical="center" wrapText="1"/>
    </xf>
    <xf numFmtId="0" fontId="37" fillId="0" borderId="102" xfId="0" applyFont="1" applyBorder="1" applyAlignment="1">
      <alignment horizontal="left" vertical="center" wrapText="1"/>
    </xf>
    <xf numFmtId="44" fontId="23" fillId="0" borderId="0" xfId="8" applyFont="1"/>
    <xf numFmtId="0" fontId="37" fillId="2" borderId="102" xfId="0" applyFont="1" applyFill="1" applyBorder="1" applyAlignment="1">
      <alignment horizontal="left" vertical="center" wrapText="1"/>
    </xf>
    <xf numFmtId="0" fontId="37" fillId="0" borderId="103" xfId="0" applyFont="1" applyBorder="1" applyAlignment="1">
      <alignment horizontal="left" vertical="center" wrapText="1"/>
    </xf>
    <xf numFmtId="0" fontId="42" fillId="0" borderId="0" xfId="0" applyFont="1" applyAlignment="1">
      <alignment horizontal="center"/>
    </xf>
    <xf numFmtId="0" fontId="12" fillId="28" borderId="0" xfId="0" applyFont="1" applyFill="1" applyAlignment="1">
      <alignment horizontal="left" vertical="center"/>
    </xf>
    <xf numFmtId="0" fontId="12" fillId="28" borderId="89" xfId="0" applyFont="1" applyFill="1" applyBorder="1" applyAlignment="1">
      <alignment horizontal="left" vertical="center"/>
    </xf>
    <xf numFmtId="0" fontId="45" fillId="20" borderId="86" xfId="0" applyFont="1" applyFill="1" applyBorder="1" applyAlignment="1">
      <alignment horizontal="center"/>
    </xf>
    <xf numFmtId="0" fontId="45" fillId="20" borderId="87" xfId="0" applyFont="1" applyFill="1" applyBorder="1" applyAlignment="1">
      <alignment horizontal="center"/>
    </xf>
    <xf numFmtId="0" fontId="45" fillId="20" borderId="88" xfId="0" applyFont="1" applyFill="1" applyBorder="1" applyAlignment="1">
      <alignment horizontal="center"/>
    </xf>
    <xf numFmtId="0" fontId="36" fillId="26" borderId="5" xfId="0" applyFont="1" applyFill="1" applyBorder="1" applyAlignment="1">
      <alignment horizontal="center" vertical="center" wrapText="1"/>
    </xf>
    <xf numFmtId="0" fontId="36" fillId="26" borderId="95" xfId="0" applyFont="1" applyFill="1" applyBorder="1" applyAlignment="1">
      <alignment horizontal="center" vertical="center" wrapText="1"/>
    </xf>
    <xf numFmtId="0" fontId="36" fillId="27" borderId="95" xfId="0" applyFont="1" applyFill="1" applyBorder="1" applyAlignment="1">
      <alignment horizontal="center" vertical="center" wrapText="1"/>
    </xf>
    <xf numFmtId="0" fontId="36" fillId="27" borderId="96" xfId="0" applyFont="1" applyFill="1" applyBorder="1" applyAlignment="1">
      <alignment horizontal="center" vertical="center" wrapText="1"/>
    </xf>
    <xf numFmtId="0" fontId="37" fillId="0" borderId="99" xfId="0" applyFont="1" applyBorder="1" applyAlignment="1">
      <alignment horizontal="center" vertical="center" wrapText="1"/>
    </xf>
    <xf numFmtId="0" fontId="37" fillId="0" borderId="100" xfId="0" applyFont="1" applyBorder="1" applyAlignment="1">
      <alignment horizontal="center" vertical="center" wrapText="1"/>
    </xf>
    <xf numFmtId="0" fontId="37" fillId="0" borderId="100" xfId="0" applyFont="1" applyBorder="1" applyAlignment="1">
      <alignment horizontal="left" vertical="top" wrapText="1"/>
    </xf>
    <xf numFmtId="0" fontId="37" fillId="0" borderId="101" xfId="0" applyFont="1" applyBorder="1" applyAlignment="1">
      <alignment horizontal="left" vertical="top" wrapText="1"/>
    </xf>
    <xf numFmtId="0" fontId="37" fillId="20" borderId="10" xfId="0" applyFont="1" applyFill="1" applyBorder="1" applyAlignment="1">
      <alignment horizontal="center" vertical="center" wrapText="1"/>
    </xf>
    <xf numFmtId="0" fontId="37" fillId="20" borderId="11" xfId="0" applyFont="1" applyFill="1" applyBorder="1" applyAlignment="1">
      <alignment horizontal="center" vertical="center" wrapText="1"/>
    </xf>
    <xf numFmtId="0" fontId="37" fillId="20" borderId="12" xfId="0" applyFont="1" applyFill="1" applyBorder="1" applyAlignment="1">
      <alignment horizontal="center" vertical="center" wrapText="1"/>
    </xf>
    <xf numFmtId="0" fontId="42" fillId="0" borderId="11" xfId="0" applyFont="1" applyBorder="1" applyAlignment="1">
      <alignment horizontal="center"/>
    </xf>
    <xf numFmtId="0" fontId="36" fillId="27" borderId="3" xfId="0" applyFont="1" applyFill="1" applyBorder="1" applyAlignment="1">
      <alignment horizontal="left" vertical="center" wrapText="1"/>
    </xf>
    <xf numFmtId="0" fontId="36" fillId="27" borderId="97" xfId="0" applyFont="1" applyFill="1" applyBorder="1" applyAlignment="1">
      <alignment horizontal="left" vertical="center" wrapText="1"/>
    </xf>
    <xf numFmtId="0" fontId="36" fillId="27" borderId="89" xfId="0" applyFont="1" applyFill="1" applyBorder="1" applyAlignment="1">
      <alignment horizontal="left" vertical="center" wrapText="1"/>
    </xf>
    <xf numFmtId="0" fontId="36" fillId="27" borderId="90" xfId="0" applyFont="1" applyFill="1" applyBorder="1" applyAlignment="1">
      <alignment horizontal="left" vertical="center" wrapText="1"/>
    </xf>
    <xf numFmtId="0" fontId="37" fillId="0" borderId="100" xfId="0" applyFont="1" applyBorder="1" applyAlignment="1">
      <alignment horizontal="left" vertical="center" wrapText="1"/>
    </xf>
    <xf numFmtId="0" fontId="37" fillId="0" borderId="101" xfId="0" applyFont="1" applyBorder="1" applyAlignment="1">
      <alignment horizontal="left" vertical="center" wrapText="1"/>
    </xf>
    <xf numFmtId="0" fontId="37" fillId="0" borderId="102" xfId="0" applyFont="1" applyBorder="1" applyAlignment="1">
      <alignment horizontal="center" vertical="center" wrapText="1"/>
    </xf>
    <xf numFmtId="0" fontId="37" fillId="0" borderId="98" xfId="0" applyFont="1" applyBorder="1" applyAlignment="1">
      <alignment horizontal="center" vertical="center" wrapText="1"/>
    </xf>
    <xf numFmtId="0" fontId="37" fillId="0" borderId="98" xfId="0" applyFont="1" applyBorder="1" applyAlignment="1">
      <alignment horizontal="left" vertical="center" wrapText="1"/>
    </xf>
    <xf numFmtId="0" fontId="37" fillId="0" borderId="103" xfId="0" applyFont="1" applyBorder="1" applyAlignment="1">
      <alignment horizontal="left" vertical="center" wrapText="1"/>
    </xf>
    <xf numFmtId="0" fontId="37" fillId="0" borderId="98" xfId="0" applyFont="1" applyBorder="1" applyAlignment="1">
      <alignment horizontal="left" vertical="top" wrapText="1"/>
    </xf>
    <xf numFmtId="0" fontId="37" fillId="0" borderId="103" xfId="0" applyFont="1" applyBorder="1" applyAlignment="1">
      <alignment horizontal="left" vertical="top" wrapText="1"/>
    </xf>
    <xf numFmtId="0" fontId="41" fillId="0" borderId="0" xfId="0" applyFont="1" applyAlignment="1">
      <alignment horizontal="left" vertical="center"/>
    </xf>
    <xf numFmtId="6" fontId="37" fillId="0" borderId="103" xfId="0" applyNumberFormat="1" applyFont="1" applyBorder="1" applyAlignment="1">
      <alignment horizontal="center" vertical="center"/>
    </xf>
    <xf numFmtId="0" fontId="37" fillId="0" borderId="103" xfId="0" applyFont="1" applyBorder="1" applyAlignment="1">
      <alignment horizontal="center" vertical="center"/>
    </xf>
    <xf numFmtId="0" fontId="39" fillId="0" borderId="0" xfId="0" applyFont="1" applyAlignment="1">
      <alignment horizontal="left" vertical="center"/>
    </xf>
    <xf numFmtId="0" fontId="36" fillId="27" borderId="0" xfId="0" applyFont="1" applyFill="1" applyAlignment="1">
      <alignment horizontal="left" vertical="center" wrapText="1"/>
    </xf>
    <xf numFmtId="0" fontId="37" fillId="0" borderId="0" xfId="0" applyFont="1" applyAlignment="1">
      <alignment horizontal="center" vertical="center"/>
    </xf>
    <xf numFmtId="0" fontId="37" fillId="0" borderId="101" xfId="0" applyFont="1" applyBorder="1" applyAlignment="1">
      <alignment horizontal="center" vertical="center"/>
    </xf>
    <xf numFmtId="0" fontId="5" fillId="0" borderId="1" xfId="2" applyFont="1" applyBorder="1" applyAlignment="1">
      <alignment horizontal="center" wrapText="1"/>
    </xf>
    <xf numFmtId="0" fontId="5" fillId="0" borderId="6" xfId="2" applyFont="1" applyBorder="1" applyAlignment="1">
      <alignment horizontal="center" wrapText="1"/>
    </xf>
    <xf numFmtId="0" fontId="5" fillId="0" borderId="9" xfId="2" applyFont="1" applyBorder="1" applyAlignment="1">
      <alignment horizontal="center" wrapText="1"/>
    </xf>
    <xf numFmtId="0" fontId="6" fillId="0" borderId="2" xfId="2" applyFont="1" applyBorder="1" applyAlignment="1">
      <alignment horizontal="center" vertical="center" wrapText="1"/>
    </xf>
    <xf numFmtId="0" fontId="6" fillId="0" borderId="3" xfId="2" applyFont="1" applyBorder="1" applyAlignment="1">
      <alignment horizontal="center" vertical="center" wrapText="1"/>
    </xf>
    <xf numFmtId="0" fontId="6" fillId="0" borderId="4" xfId="2" applyFont="1" applyBorder="1" applyAlignment="1">
      <alignment horizontal="center" vertical="center" wrapText="1"/>
    </xf>
    <xf numFmtId="0" fontId="6" fillId="0" borderId="7" xfId="2" applyFont="1" applyBorder="1" applyAlignment="1">
      <alignment horizontal="center" vertical="center" wrapText="1"/>
    </xf>
    <xf numFmtId="0" fontId="6" fillId="0" borderId="0" xfId="2" applyFont="1" applyAlignment="1">
      <alignment horizontal="center" vertical="center" wrapText="1"/>
    </xf>
    <xf numFmtId="0" fontId="6" fillId="0" borderId="8" xfId="2" applyFont="1" applyBorder="1" applyAlignment="1">
      <alignment horizontal="center" vertical="center" wrapText="1"/>
    </xf>
    <xf numFmtId="0" fontId="6" fillId="0" borderId="10" xfId="2" applyFont="1" applyBorder="1" applyAlignment="1">
      <alignment horizontal="center" vertical="center" wrapText="1"/>
    </xf>
    <xf numFmtId="0" fontId="6" fillId="0" borderId="11" xfId="2" applyFont="1" applyBorder="1" applyAlignment="1">
      <alignment horizontal="center" vertical="center" wrapText="1"/>
    </xf>
    <xf numFmtId="0" fontId="6" fillId="0" borderId="12" xfId="2" applyFont="1" applyBorder="1" applyAlignment="1">
      <alignment horizontal="center" vertical="center" wrapText="1"/>
    </xf>
    <xf numFmtId="0" fontId="12" fillId="3" borderId="13" xfId="2" applyFont="1" applyFill="1" applyBorder="1" applyAlignment="1">
      <alignment horizontal="center" vertical="center"/>
    </xf>
    <xf numFmtId="0" fontId="12" fillId="3" borderId="14" xfId="2" applyFont="1" applyFill="1" applyBorder="1" applyAlignment="1">
      <alignment horizontal="center" vertical="center"/>
    </xf>
    <xf numFmtId="0" fontId="12" fillId="4" borderId="13" xfId="2" applyFont="1" applyFill="1" applyBorder="1" applyAlignment="1">
      <alignment horizontal="center" vertical="center"/>
    </xf>
    <xf numFmtId="0" fontId="12" fillId="4" borderId="15" xfId="2" applyFont="1" applyFill="1" applyBorder="1" applyAlignment="1">
      <alignment horizontal="center" vertical="center"/>
    </xf>
    <xf numFmtId="0" fontId="12" fillId="4" borderId="14" xfId="2" applyFont="1" applyFill="1" applyBorder="1" applyAlignment="1">
      <alignment horizontal="center" vertical="center"/>
    </xf>
    <xf numFmtId="0" fontId="12" fillId="5" borderId="13" xfId="2" applyFont="1" applyFill="1" applyBorder="1" applyAlignment="1">
      <alignment horizontal="center" vertical="center"/>
    </xf>
    <xf numFmtId="0" fontId="12" fillId="5" borderId="15" xfId="2" applyFont="1" applyFill="1" applyBorder="1" applyAlignment="1">
      <alignment horizontal="center" vertical="center"/>
    </xf>
    <xf numFmtId="0" fontId="12" fillId="5" borderId="14" xfId="2" applyFont="1" applyFill="1" applyBorder="1" applyAlignment="1">
      <alignment horizontal="center" vertical="center"/>
    </xf>
    <xf numFmtId="0" fontId="12" fillId="6" borderId="13" xfId="2" applyFont="1" applyFill="1" applyBorder="1" applyAlignment="1">
      <alignment horizontal="center" vertical="center"/>
    </xf>
    <xf numFmtId="0" fontId="12" fillId="6" borderId="15" xfId="2" applyFont="1" applyFill="1" applyBorder="1" applyAlignment="1">
      <alignment horizontal="center" vertical="center"/>
    </xf>
    <xf numFmtId="0" fontId="12" fillId="6" borderId="14" xfId="2" applyFont="1" applyFill="1" applyBorder="1" applyAlignment="1">
      <alignment horizontal="center" vertical="center"/>
    </xf>
    <xf numFmtId="0" fontId="12" fillId="7" borderId="13" xfId="2" applyFont="1" applyFill="1" applyBorder="1" applyAlignment="1">
      <alignment horizontal="center" vertical="center"/>
    </xf>
    <xf numFmtId="0" fontId="12" fillId="7" borderId="15" xfId="2" applyFont="1" applyFill="1" applyBorder="1" applyAlignment="1">
      <alignment horizontal="center" vertical="center"/>
    </xf>
    <xf numFmtId="0" fontId="13" fillId="8" borderId="16" xfId="2" applyFont="1" applyFill="1" applyBorder="1" applyAlignment="1">
      <alignment horizontal="center" vertical="center"/>
    </xf>
    <xf numFmtId="0" fontId="13" fillId="8" borderId="17" xfId="2" applyFont="1" applyFill="1" applyBorder="1" applyAlignment="1">
      <alignment horizontal="center" vertical="center"/>
    </xf>
    <xf numFmtId="0" fontId="13" fillId="6" borderId="16" xfId="2" applyFont="1" applyFill="1" applyBorder="1" applyAlignment="1">
      <alignment horizontal="center" vertical="center"/>
    </xf>
    <xf numFmtId="0" fontId="13" fillId="6" borderId="17" xfId="2" applyFont="1" applyFill="1" applyBorder="1" applyAlignment="1">
      <alignment horizontal="center" vertical="center"/>
    </xf>
    <xf numFmtId="49" fontId="6" fillId="10" borderId="13" xfId="2" applyNumberFormat="1" applyFont="1" applyFill="1" applyBorder="1" applyAlignment="1" applyProtection="1">
      <alignment horizontal="center" vertical="center" wrapText="1"/>
      <protection locked="0"/>
    </xf>
    <xf numFmtId="49" fontId="6" fillId="10" borderId="14" xfId="2" applyNumberFormat="1" applyFont="1" applyFill="1" applyBorder="1" applyAlignment="1" applyProtection="1">
      <alignment horizontal="center" vertical="center" wrapText="1"/>
      <protection locked="0"/>
    </xf>
    <xf numFmtId="0" fontId="6" fillId="11" borderId="21" xfId="2" applyFont="1" applyFill="1" applyBorder="1" applyAlignment="1" applyProtection="1">
      <alignment horizontal="center" vertical="center" wrapText="1"/>
      <protection locked="0"/>
    </xf>
    <xf numFmtId="0" fontId="6" fillId="11" borderId="22" xfId="2" applyFont="1" applyFill="1" applyBorder="1" applyAlignment="1" applyProtection="1">
      <alignment horizontal="center" vertical="center" wrapText="1"/>
      <protection locked="0"/>
    </xf>
    <xf numFmtId="0" fontId="6" fillId="11" borderId="23" xfId="2" applyFont="1" applyFill="1" applyBorder="1" applyAlignment="1" applyProtection="1">
      <alignment horizontal="center" vertical="center" wrapText="1"/>
      <protection locked="0"/>
    </xf>
    <xf numFmtId="0" fontId="15" fillId="15" borderId="25" xfId="2" applyFont="1" applyFill="1" applyBorder="1" applyAlignment="1">
      <alignment horizontal="center" vertical="center" wrapText="1"/>
    </xf>
    <xf numFmtId="0" fontId="15" fillId="15" borderId="26" xfId="2" applyFont="1" applyFill="1" applyBorder="1" applyAlignment="1">
      <alignment horizontal="center" vertical="center" wrapText="1"/>
    </xf>
    <xf numFmtId="167" fontId="5" fillId="0" borderId="57" xfId="5" applyNumberFormat="1" applyFont="1" applyFill="1" applyBorder="1" applyAlignment="1">
      <alignment horizontal="center" vertical="center"/>
    </xf>
    <xf numFmtId="44" fontId="23" fillId="0" borderId="58" xfId="2" applyNumberFormat="1" applyFont="1" applyBorder="1" applyAlignment="1">
      <alignment horizontal="center" vertical="center"/>
    </xf>
    <xf numFmtId="170" fontId="5" fillId="0" borderId="57" xfId="2" applyNumberFormat="1" applyFont="1" applyBorder="1" applyAlignment="1">
      <alignment horizontal="center" vertical="center" wrapText="1"/>
    </xf>
    <xf numFmtId="170" fontId="5" fillId="0" borderId="55" xfId="2" applyNumberFormat="1" applyFont="1" applyBorder="1" applyAlignment="1">
      <alignment horizontal="center" vertical="center" wrapText="1"/>
    </xf>
    <xf numFmtId="44" fontId="23" fillId="0" borderId="61" xfId="2" applyNumberFormat="1" applyFont="1" applyBorder="1" applyAlignment="1">
      <alignment horizontal="center" vertical="center"/>
    </xf>
    <xf numFmtId="172" fontId="23" fillId="0" borderId="54" xfId="2" applyNumberFormat="1" applyFont="1" applyBorder="1" applyAlignment="1">
      <alignment horizontal="center" vertical="center"/>
    </xf>
    <xf numFmtId="172" fontId="23" fillId="0" borderId="61" xfId="2" applyNumberFormat="1" applyFont="1" applyBorder="1" applyAlignment="1">
      <alignment horizontal="center" vertical="center"/>
    </xf>
    <xf numFmtId="167" fontId="5" fillId="0" borderId="55" xfId="5" applyNumberFormat="1" applyFont="1" applyFill="1" applyBorder="1" applyAlignment="1">
      <alignment horizontal="center" vertical="center"/>
    </xf>
    <xf numFmtId="44" fontId="27" fillId="0" borderId="58" xfId="2" applyNumberFormat="1" applyFont="1" applyBorder="1" applyAlignment="1">
      <alignment horizontal="center" vertical="center"/>
    </xf>
    <xf numFmtId="44" fontId="27" fillId="0" borderId="61" xfId="2" applyNumberFormat="1" applyFont="1" applyBorder="1" applyAlignment="1">
      <alignment horizontal="center" vertical="center"/>
    </xf>
    <xf numFmtId="165" fontId="27" fillId="0" borderId="71" xfId="4" applyFont="1" applyFill="1" applyBorder="1" applyAlignment="1">
      <alignment horizontal="center" vertical="center" wrapText="1"/>
    </xf>
    <xf numFmtId="165" fontId="27" fillId="0" borderId="74" xfId="4" applyFont="1" applyFill="1" applyBorder="1" applyAlignment="1">
      <alignment horizontal="center" vertical="center" wrapText="1"/>
    </xf>
    <xf numFmtId="165" fontId="27" fillId="0" borderId="72" xfId="4" applyFont="1" applyFill="1" applyBorder="1" applyAlignment="1">
      <alignment horizontal="center" vertical="center" wrapText="1"/>
    </xf>
    <xf numFmtId="165" fontId="27" fillId="0" borderId="75" xfId="4" applyFont="1" applyFill="1" applyBorder="1" applyAlignment="1">
      <alignment horizontal="center" vertical="center" wrapText="1"/>
    </xf>
    <xf numFmtId="167" fontId="5" fillId="0" borderId="52" xfId="5" applyNumberFormat="1" applyFont="1" applyFill="1" applyBorder="1" applyAlignment="1">
      <alignment horizontal="center" vertical="center"/>
    </xf>
    <xf numFmtId="44" fontId="23" fillId="0" borderId="66" xfId="2" applyNumberFormat="1" applyFont="1" applyBorder="1" applyAlignment="1">
      <alignment horizontal="center" vertical="center"/>
    </xf>
    <xf numFmtId="44" fontId="23" fillId="0" borderId="67" xfId="2" applyNumberFormat="1" applyFont="1" applyBorder="1" applyAlignment="1">
      <alignment horizontal="center" vertical="center"/>
    </xf>
    <xf numFmtId="44" fontId="23" fillId="0" borderId="54" xfId="2" applyNumberFormat="1" applyFont="1" applyBorder="1" applyAlignment="1">
      <alignment horizontal="center" vertical="center"/>
    </xf>
    <xf numFmtId="165" fontId="23" fillId="0" borderId="78" xfId="4" applyFont="1" applyBorder="1" applyAlignment="1">
      <alignment horizontal="center" vertical="center" wrapText="1"/>
    </xf>
    <xf numFmtId="165" fontId="23" fillId="0" borderId="79" xfId="4" applyFont="1" applyBorder="1" applyAlignment="1">
      <alignment horizontal="center" vertical="center" wrapText="1"/>
    </xf>
    <xf numFmtId="172" fontId="27" fillId="0" borderId="54" xfId="2" applyNumberFormat="1" applyFont="1" applyBorder="1" applyAlignment="1">
      <alignment horizontal="center" vertical="center" wrapText="1"/>
    </xf>
    <xf numFmtId="172" fontId="27" fillId="0" borderId="58" xfId="2" applyNumberFormat="1" applyFont="1" applyBorder="1" applyAlignment="1">
      <alignment horizontal="center" vertical="center" wrapText="1"/>
    </xf>
    <xf numFmtId="168" fontId="27" fillId="0" borderId="51" xfId="2" applyNumberFormat="1" applyFont="1" applyBorder="1" applyAlignment="1">
      <alignment horizontal="center" vertical="center"/>
    </xf>
    <xf numFmtId="0" fontId="23" fillId="0" borderId="51" xfId="2" applyFont="1" applyBorder="1" applyAlignment="1">
      <alignment horizontal="center" vertical="center" wrapText="1"/>
    </xf>
    <xf numFmtId="0" fontId="11" fillId="23" borderId="51" xfId="2" applyFont="1" applyFill="1" applyBorder="1" applyAlignment="1">
      <alignment horizontal="center" vertical="center" wrapText="1"/>
    </xf>
    <xf numFmtId="0" fontId="11" fillId="25" borderId="51" xfId="2" applyFont="1" applyFill="1" applyBorder="1" applyAlignment="1">
      <alignment horizontal="center" vertical="center"/>
    </xf>
    <xf numFmtId="0" fontId="23" fillId="29" borderId="51" xfId="2" applyFont="1" applyFill="1" applyBorder="1" applyAlignment="1">
      <alignment horizontal="center" vertical="center" wrapText="1"/>
    </xf>
    <xf numFmtId="0" fontId="39" fillId="0" borderId="104" xfId="0" applyFont="1" applyBorder="1" applyAlignment="1">
      <alignment horizontal="left" vertical="center"/>
    </xf>
    <xf numFmtId="0" fontId="24" fillId="0" borderId="51" xfId="2" applyFont="1" applyFill="1" applyBorder="1" applyAlignment="1">
      <alignment horizontal="center" vertical="center" wrapText="1"/>
    </xf>
    <xf numFmtId="0" fontId="37" fillId="2" borderId="103" xfId="0" applyFont="1" applyFill="1" applyBorder="1" applyAlignment="1">
      <alignment horizontal="left" vertical="center" wrapText="1"/>
    </xf>
    <xf numFmtId="0" fontId="37" fillId="2" borderId="101" xfId="0" applyFont="1" applyFill="1" applyBorder="1" applyAlignment="1">
      <alignment horizontal="left" vertical="center" wrapText="1"/>
    </xf>
    <xf numFmtId="9" fontId="37" fillId="0" borderId="98" xfId="0" applyNumberFormat="1" applyFont="1" applyBorder="1" applyAlignment="1">
      <alignment horizontal="center" vertical="center"/>
    </xf>
    <xf numFmtId="9" fontId="37" fillId="0" borderId="98" xfId="0" applyNumberFormat="1" applyFont="1" applyBorder="1" applyAlignment="1">
      <alignment horizontal="center" vertical="center" wrapText="1"/>
    </xf>
    <xf numFmtId="9" fontId="46" fillId="0" borderId="98" xfId="0" applyNumberFormat="1" applyFont="1" applyBorder="1" applyAlignment="1">
      <alignment horizontal="center" vertical="center" wrapText="1"/>
    </xf>
    <xf numFmtId="9" fontId="46" fillId="0" borderId="98" xfId="0" applyNumberFormat="1" applyFont="1" applyBorder="1" applyAlignment="1">
      <alignment horizontal="center" vertical="center"/>
    </xf>
  </cellXfs>
  <cellStyles count="9">
    <cellStyle name="Hipervínculo" xfId="1" builtinId="8"/>
    <cellStyle name="Millares 2" xfId="7" xr:uid="{14FD410B-4D6B-46B3-960F-A7AF79812D6A}"/>
    <cellStyle name="Moneda" xfId="8" builtinId="4"/>
    <cellStyle name="Moneda [0] 2" xfId="4" xr:uid="{59788133-9A51-4B8D-8D91-4685B2B11841}"/>
    <cellStyle name="Moneda 2" xfId="5" xr:uid="{BD33AF0A-DFD8-43DA-A704-7F8AC043225D}"/>
    <cellStyle name="Normal" xfId="0" builtinId="0"/>
    <cellStyle name="Normal 2" xfId="2" xr:uid="{FC5CDF93-BDA3-4B3D-B1E2-CAE1D95A60A9}"/>
    <cellStyle name="Normal 3 2 3 2 5 2" xfId="3" xr:uid="{2ADAC788-F7B5-4148-BDFD-E1800A3CE8A3}"/>
    <cellStyle name="Porcentaje 2" xfId="6" xr:uid="{5C5F7EF1-8DCE-404F-BC42-EE527F391866}"/>
  </cellStyles>
  <dxfs count="7">
    <dxf>
      <font>
        <b/>
        <i/>
        <color theme="1"/>
      </font>
      <fill>
        <patternFill>
          <bgColor rgb="FFFFC000"/>
        </patternFill>
      </fill>
      <border>
        <vertical/>
        <horizontal/>
      </border>
    </dxf>
    <dxf>
      <font>
        <b/>
        <i/>
        <color theme="0"/>
      </font>
      <fill>
        <patternFill>
          <bgColor rgb="FF92D050"/>
        </patternFill>
      </fill>
    </dxf>
    <dxf>
      <font>
        <b/>
        <i/>
        <color theme="0"/>
      </font>
      <fill>
        <patternFill>
          <bgColor rgb="FFFF0000"/>
        </patternFill>
      </fill>
    </dxf>
    <dxf>
      <font>
        <b/>
        <i val="0"/>
        <strike val="0"/>
        <color theme="0"/>
      </font>
      <numFmt numFmtId="30" formatCode="@"/>
      <fill>
        <patternFill>
          <bgColor theme="9"/>
        </patternFill>
      </fill>
    </dxf>
    <dxf>
      <font>
        <b/>
        <i val="0"/>
        <color theme="1"/>
      </font>
      <fill>
        <patternFill>
          <bgColor rgb="FFFFC000"/>
        </patternFill>
      </fill>
      <border>
        <vertical/>
        <horizontal/>
      </border>
    </dxf>
    <dxf>
      <font>
        <b/>
        <i val="0"/>
        <color theme="0"/>
      </font>
      <fill>
        <patternFill>
          <bgColor rgb="FFFF0000"/>
        </patternFill>
      </fill>
      <border>
        <vertical/>
        <horizontal/>
      </border>
    </dxf>
    <dxf>
      <font>
        <b/>
        <i val="0"/>
        <color theme="0"/>
      </font>
      <fill>
        <patternFill>
          <bgColor rgb="FF00206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66675</xdr:colOff>
      <xdr:row>0</xdr:row>
      <xdr:rowOff>38100</xdr:rowOff>
    </xdr:from>
    <xdr:to>
      <xdr:col>2</xdr:col>
      <xdr:colOff>389255</xdr:colOff>
      <xdr:row>1</xdr:row>
      <xdr:rowOff>367030</xdr:rowOff>
    </xdr:to>
    <xdr:pic>
      <xdr:nvPicPr>
        <xdr:cNvPr id="5" name="Imagen 4" descr="Logotipo&#10;&#10;Descripción generada automáticamente">
          <a:extLst>
            <a:ext uri="{FF2B5EF4-FFF2-40B4-BE49-F238E27FC236}">
              <a16:creationId xmlns:a16="http://schemas.microsoft.com/office/drawing/2014/main" id="{586F829F-B067-C86F-1707-5049CE28513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675" y="38100"/>
          <a:ext cx="1846580" cy="71945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3</xdr:col>
      <xdr:colOff>322580</xdr:colOff>
      <xdr:row>1</xdr:row>
      <xdr:rowOff>328930</xdr:rowOff>
    </xdr:to>
    <xdr:pic>
      <xdr:nvPicPr>
        <xdr:cNvPr id="3" name="Imagen 2" descr="Logotipo&#10;&#10;Descripción generada automáticamente">
          <a:extLst>
            <a:ext uri="{FF2B5EF4-FFF2-40B4-BE49-F238E27FC236}">
              <a16:creationId xmlns:a16="http://schemas.microsoft.com/office/drawing/2014/main" id="{EA2E1EF6-6678-490F-8D1E-1DF3DF1A07E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0"/>
          <a:ext cx="1846580" cy="71945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1846580</xdr:colOff>
      <xdr:row>1</xdr:row>
      <xdr:rowOff>328930</xdr:rowOff>
    </xdr:to>
    <xdr:pic>
      <xdr:nvPicPr>
        <xdr:cNvPr id="3" name="Imagen 2" descr="Logotipo&#10;&#10;Descripción generada automáticamente">
          <a:extLst>
            <a:ext uri="{FF2B5EF4-FFF2-40B4-BE49-F238E27FC236}">
              <a16:creationId xmlns:a16="http://schemas.microsoft.com/office/drawing/2014/main" id="{7AEAB07A-EAC5-454E-A2D2-A48F1C02C9D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4300" y="0"/>
          <a:ext cx="1846580" cy="71945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922655</xdr:colOff>
      <xdr:row>2</xdr:row>
      <xdr:rowOff>5080</xdr:rowOff>
    </xdr:to>
    <xdr:pic>
      <xdr:nvPicPr>
        <xdr:cNvPr id="2" name="Imagen 1" descr="Logotipo&#10;&#10;Descripción generada automáticamente">
          <a:extLst>
            <a:ext uri="{FF2B5EF4-FFF2-40B4-BE49-F238E27FC236}">
              <a16:creationId xmlns:a16="http://schemas.microsoft.com/office/drawing/2014/main" id="{2895D303-68C6-4725-A004-13EDE8AB968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2875" y="0"/>
          <a:ext cx="1846580" cy="71945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38327</xdr:colOff>
      <xdr:row>0</xdr:row>
      <xdr:rowOff>269875</xdr:rowOff>
    </xdr:from>
    <xdr:to>
      <xdr:col>1</xdr:col>
      <xdr:colOff>2530973</xdr:colOff>
      <xdr:row>4</xdr:row>
      <xdr:rowOff>0</xdr:rowOff>
    </xdr:to>
    <xdr:pic>
      <xdr:nvPicPr>
        <xdr:cNvPr id="3" name="Imagen 2" descr="Logotipo&#10;&#10;Descripción generada automáticamente">
          <a:extLst>
            <a:ext uri="{FF2B5EF4-FFF2-40B4-BE49-F238E27FC236}">
              <a16:creationId xmlns:a16="http://schemas.microsoft.com/office/drawing/2014/main" id="{06BA29ED-0C0D-4BA5-BA36-EB761474F65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3452" y="269875"/>
          <a:ext cx="2492646" cy="111918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227330</xdr:colOff>
      <xdr:row>2</xdr:row>
      <xdr:rowOff>33655</xdr:rowOff>
    </xdr:to>
    <xdr:pic>
      <xdr:nvPicPr>
        <xdr:cNvPr id="2" name="Imagen 1" descr="Logotipo&#10;&#10;Descripción generada automáticamente">
          <a:extLst>
            <a:ext uri="{FF2B5EF4-FFF2-40B4-BE49-F238E27FC236}">
              <a16:creationId xmlns:a16="http://schemas.microsoft.com/office/drawing/2014/main" id="{135CD710-AFEA-42D2-8796-740295A9EDE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2875" y="0"/>
          <a:ext cx="1846580" cy="71945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anegovco.sharepoint.com/D/2018/PLAN%20DE%20ACCION/MATRIZ%20PLAN%20DE%20ACCION%202018%20DIRPEN%20FINAL%20250120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danegovco.sharepoint.com/Users/vvarelaa/AppData/Local/Microsoft/Windows/Temporary%20Internet%20Files/Content.Outlook/907WTPW2/FORMATO%20DE%20REPROGRAMACION.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danegovco.sharepoint.com/DANE/ENTREGA%20DE%20CARGO%20OPLAN/14_PLANEACI&#211;N/2022/Metas%20por%20&#193;rea/Formatos%20Instrumentos%20de%20Planeaci&#242;n_2022/12_INSTRUMENTO%20PLANEACI&#211;N_2022_GIT%20RELACIONAMIENTO.xlsx"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file:///C:\Users\dpcarov\Downloads\FormatoControldeCambiosparaPlanesInstitucionales_SUBDIRECCION(1).xlsx" TargetMode="External"/><Relationship Id="rId1" Type="http://schemas.openxmlformats.org/officeDocument/2006/relationships/externalLinkPath" Target="https://danegovco.sharepoint.com/Users/dpcarov/Downloads/FormatoControldeCambiosparaPlanesInstitucionales_SUBDIRECCION(1).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danegovco.sharepoint.com/Users/jecorredorp/AppData/Local/Microsoft/Windows/Temporary%20Internet%20Files/Content.Outlook/1CXGKZDG/FORMULARIO%20REPROGRA%20FUNC%20V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índice"/>
      <sheetName val="LISTAS ID"/>
      <sheetName val="PLAN DE ACCION 2018 CONSOLIDADO"/>
      <sheetName val="1. DIRECCIÓN GENERAL"/>
      <sheetName val="2. SUBDIRECCIÓN GENERAL"/>
      <sheetName val="LISTAS"/>
      <sheetName val="LISTAS MIPG"/>
      <sheetName val="LISTAS PE"/>
      <sheetName val="LISTAS INTERNAS"/>
      <sheetName val="LISTAS ATRIBUTOS"/>
      <sheetName val="3. SECRETARIA GENERAL"/>
      <sheetName val="4. TERRITORIALES"/>
      <sheetName val="base"/>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NU"/>
      <sheetName val="ACTIVIDADES"/>
      <sheetName val="INVERSION"/>
      <sheetName val="DATOS"/>
      <sheetName val="FUNCIONAMIENTO"/>
      <sheetName val="INFO_FUNCIONAMIENTO"/>
      <sheetName val="BASE FUNC"/>
      <sheetName val="BASE"/>
      <sheetName val="INV_RESUMEN"/>
      <sheetName val="Hoja1"/>
      <sheetName val="Hoja2"/>
      <sheetName val="LISTAS"/>
      <sheetName val="LISTAS PE"/>
    </sheetNames>
    <sheetDataSet>
      <sheetData sheetId="0"/>
      <sheetData sheetId="1"/>
      <sheetData sheetId="2"/>
      <sheetData sheetId="3"/>
      <sheetData sheetId="4"/>
      <sheetData sheetId="5"/>
      <sheetData sheetId="6"/>
      <sheetData sheetId="7"/>
      <sheetData sheetId="8"/>
      <sheetData sheetId="9"/>
      <sheetData sheetId="10"/>
      <sheetData sheetId="11" refreshError="1"/>
      <sheetData sheetId="1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1. METAS E HITOS"/>
      <sheetName val="2. RECURSOS"/>
      <sheetName val="3. TALENTO HUMANO"/>
      <sheetName val="4. TRANSPORTE "/>
      <sheetName val="5. TIQUETES "/>
      <sheetName val="6. VIÁTICOS"/>
      <sheetName val="7. INSUMOS"/>
      <sheetName val="LISTAS"/>
      <sheetName val="BASE"/>
      <sheetName val="BASE2"/>
      <sheetName val="ASIGNACION POR PROYECT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2">
          <cell r="L2" t="str">
            <v xml:space="preserve">
Acuerdo: solución al problema de las drogas ilícitas
Información estadística sobre producción, importación y comercialización de insumos y precursores químicos usados para la producción de drogas ilícitas
</v>
          </cell>
          <cell r="M2" t="str">
            <v xml:space="preserve">Planeación participativa: la ciudadanía debe plasmar de manera concreta sus inquietudes, necesidades, deseos y expectativas para poder influenciar dichas políticas públicas. Es la manera de presupuestar o mejor de priorizar el fortalecimiento de la democracia a partir de ejercicios que permitan las inversiones estatales sean efectivas en la medida en que tomen en cuenta lo que realmente la comunidad necesita
</v>
          </cell>
          <cell r="N2" t="str">
            <v>Principio de democratización</v>
          </cell>
        </row>
        <row r="3">
          <cell r="L3" t="str">
            <v xml:space="preserve">Acuerdo: solución al problema de las drogas ilícitas
Información estadística sobre sustitución de Cultivos y Desarrollo Alternativo (p..ej resiembra cultivos tradicionales o alternativos lícitos)
</v>
          </cell>
          <cell r="M3" t="str">
            <v>Audiencia pública participativa: es un acto público de diálogo entre organizaciones sociales, ciudadanos y servidores públicos para evaluar la gestión gubernamental en cumplimiento de las responsabilidades, políticas y planes ejecutados en un periodo (año, semestre, cuatrienio) para garantizar los derechos ciudadanos. Es un espacio de participación en el cual la entidad suministra inicialmente una información base a la ciudadanía, invitándola a analizarla para posteriormente tener un diálogo en el cual los ciudadanos presenten sus observaciones y/o solicitudes</v>
          </cell>
          <cell r="N3" t="str">
            <v>Principio de autonomía</v>
          </cell>
        </row>
        <row r="4">
          <cell r="L4" t="str">
            <v>Acuerdo: solución al problema de las drogas ilícitas
Informacion sobre consumo de dogras ilicitas</v>
          </cell>
          <cell r="M4" t="str">
            <v>Feria de servicios: acto público organizado por la entidad para ser realizado en uno o varios días, al cual pueden asistir los ciudadanos y sus organizaciones libremente</v>
          </cell>
          <cell r="N4" t="str">
            <v xml:space="preserve">Principio de transparencia
</v>
          </cell>
        </row>
        <row r="5">
          <cell r="L5" t="str">
            <v>Acuerdo: solución al problema de las drogas ilícitas
Información sobre lavado de activos y finanzas ilícitas</v>
          </cell>
          <cell r="M5" t="str">
            <v xml:space="preserve">Feria de servicios: es un acto público organizado por la entidad para ser realizado en uno o varios días, al cual pueden asistir los ciudadanos y sus organizaciones libremente.
</v>
          </cell>
          <cell r="N5" t="str">
            <v>Principio de igualdad</v>
          </cell>
        </row>
        <row r="6">
          <cell r="L6" t="str">
            <v xml:space="preserve">Acuerdo: Política de desarrollo agrario integral. Hacia un nuevo campo colombiano: Reforma Rural Integral (RRI)
Información sobre acceso integral a la tierra (riego, crédito, asistencia técnica, asociatividad, posibilidades de comercialización, etc.)
</v>
          </cell>
          <cell r="M6" t="str">
            <v>Encuentros de diálogos participativos: espacios de encuentro entre la ciudadanía y los representantes de las entidades públicas para fomentar el diálogo sobre materias de interés público</v>
          </cell>
          <cell r="N6" t="str">
            <v>Principio de responsabilidad</v>
          </cell>
        </row>
        <row r="7">
          <cell r="L7" t="str">
            <v>Acuerdo: Política de desarrollo agrario integral. Hacia un nuevo campo colombiano: Reforma Rural Integral (RRI)
Información sobre reducción radical de la pobreza y en especial de la pobreza extrema, con el fin de disminuir la brecha que existe entre el campo y la ciudad.</v>
          </cell>
          <cell r="M7" t="str">
            <v>Rendición de cuentas: espacio de interlocución entre los servidores públicos y la ciudadanía, que se realiza con el objetivo de generar transparencia, condiciones de confianza y garantizar el control social a la administración y sus resultados proveen insumos para ajustar los proyectos y los planes de acción institucional. La rendición de cuentas: requiere de una activa participación, para lo cual hay que recoger la información relevante de la gestión en la que se indiquen los programas y proyectos de mayor significado por su resultado e impacto de beneficio a la sociedad</v>
          </cell>
          <cell r="N7" t="str">
            <v>Principio de eficacia</v>
          </cell>
        </row>
        <row r="8">
          <cell r="L8" t="str">
            <v xml:space="preserve">Acuerdo: Política de desarrollo agrario integral. Hacia un nuevo campo colombiano: Reforma Rural Integral (RRI)
Información sobre asistencia técnica, crédito, mercadeo, y formalización laboral y protección social, estímulos a la agricultura familiar y a los proyectos de asociatividad (acciones para reducción radical de la pobreza) y organización de economías sociales del común .
Información sobre economía  campesina,  familiar  y comunitaria,  generación  de  empleo  e  ingresos, formalización del trabajo y  producción de alimentos; 
Información sobre mujer rural y enfoque de género
</v>
          </cell>
          <cell r="M8" t="str">
            <v>El control social:  es una forma de participación ciudadana a través de la cual, de manera individual o colectiva, la ciudadanía ejerce una función crítica sobre el comportamiento de los agentes públicos estatales o no estatales, con el propósito de incrementar la responsabilidad y la integridad en el manejo de los asuntos públicos. Bajo este mecanismo se promueve un conjunto de acciones y prácticas fiscalizadoras y reguladoras llevadas a cabo autónomamente por la sociedad sobre el ámbito de lo público, con el fin de contribuir a que éste exprese en su actuación los intereses públicos y aporte a la construcción de ciudadanía” (Cunil-Grau, 2010</v>
          </cell>
          <cell r="N8" t="str">
            <v xml:space="preserve">Principio de objetividad
</v>
          </cell>
        </row>
        <row r="9">
          <cell r="L9" t="str">
            <v xml:space="preserve">Acuerdo: Política de desarrollo agrario integral. Hacia un nuevo campo colombiano: Reforma Rural Integral (RRI)
Información estadistica orientada a los programas especiales de desarrollo con enfoque territorial (PDET) </v>
          </cell>
          <cell r="M9" t="str">
            <v>Control social con enfoque anticorrupción:  1- previene los riesgos de corrupción en la implementación de políticas públicas; 2- evita la perdida de legitimidad y confianza institucional y 3- fortalece la transparencia a lo largo del ciclo de la gestión pública</v>
          </cell>
          <cell r="N9" t="str">
            <v>Principio de legalidad</v>
          </cell>
        </row>
        <row r="10">
          <cell r="L10" t="str">
            <v>Acuerdo: Política de desarrollo agrario integral. Hacia un nuevo campo colombiano: Reforma Rural Integral (RRI)
Información estadística  orientada hacia y/o sobre seguridad alimentaria y nutricional</v>
          </cell>
          <cell r="M10" t="str">
            <v>Transparencia administrativa: principio según el cual la ciudadanía tienen el derecho de conocer lo que hace la administración pública y ejerciendo el derecho a ser informado, a través de mecanismos como PQRSD, o a través de las acciones que contempla la Política de Integridad Pública o a través de los dispositivos para el control ciudadano, para que la ciudadanía vele por la transparencia, la calidad o el avance de un proceso o de una política pública p.ej los Observatorios de Transparencia o la transparencia del Sistema General de Información Catastral</v>
          </cell>
          <cell r="N10" t="str">
            <v>No Aplica (Por favor justifique su respuesta en el campo de observaciones)</v>
          </cell>
        </row>
        <row r="11">
          <cell r="L11" t="str">
            <v>Acuerdo: Política de desarrollo agrario integral. Hacia un nuevo campo colombiano: Reforma Rural Integral (RRI)
Información  estadística  sobre necesidades, características y particularidades de los territorios y las comunida des rurales  con perspectiva de género y enfoque diferencial</v>
          </cell>
          <cell r="M11" t="str">
            <v>Consulta previa: intervención ciudadana en la toma de decisiones de la administración pública mediante la cual la entidad, responsable del asunto a decidir, lo somete a consideración de la ciudadanía antes de tomar una decisión entregando la información y permitiendo que la ciudadanía manifieste sus opiniones y observaciones</v>
          </cell>
        </row>
        <row r="12">
          <cell r="L12" t="str">
            <v xml:space="preserve">Acuerdo : Participación Política. Apertura democrática para construir la paz
Información estadística sobre inclusión y pluralismos político en democracia, incentivos  y apoyos del Estado para el ejercicio democrático y garantías de transparencia y de equidad en las reglas del juego </v>
          </cell>
          <cell r="M12" t="str">
            <v xml:space="preserve">Encuesta deliberativa: sirve para dar voz a la ciudadanía en los procesos de decisión pública a través de la consulta y cogestión en los procesos de planeación.
</v>
          </cell>
        </row>
        <row r="13">
          <cell r="L13" t="str">
            <v xml:space="preserve">Acuerdo : Participación Política. Apertura democrática para construir la paz
Información estadística sobre participación ciudadana, transparencia del sistema electoral y adopción de mejores prácticas internacionales, apoyo a organizaciones sociales y promoción de los sistemas y prácticas de oposición p. ej protesta social frente a las políticas de gobierno; acciones y mecanismos para y/o sobre dignificar y proteger el ejercicio de la política
</v>
          </cell>
          <cell r="M13" t="str">
            <v xml:space="preserve">Consulta para la identificación de necesidades de información de los grupos de valor:  se hace importante identificar los temas de mayor interés de los grupos de valor y de interés de la entidad </v>
          </cell>
        </row>
        <row r="14">
          <cell r="L14" t="str">
            <v>Acuerdo sobre las Víctimas del conflicto: “Sistema Integral
de Verdad, Justicia, Reparación y No Repetición”
Información estadística aplicada para delimitar patrones de violencia con enfoque diferencial de territorio y población</v>
          </cell>
          <cell r="M14" t="str">
            <v>Canales de información y atención ciudadana: canales de comunicación y mecanismos de interacción y participación que permiten a los ciudadanos establecer un contacto estrecho y directo con la entidad, para conocer información relativa a su misionalidad (presenciales, telefónicos, virtuales tecnológicos y digitales</v>
          </cell>
        </row>
        <row r="15">
          <cell r="L15" t="str">
            <v>Acuerdo sobre las Víctimas del conflicto: “Sistema Integral
de Verdad, Justicia, Reparación y No Repetición”
Información estadística sobre medidas de reparación integral (el Acuerdo contempla ocho (8) medidas).</v>
          </cell>
          <cell r="M15" t="str">
            <v>Comités / mesas de seguimiento y control de la gestión pública: son todos aquellos espacios en los cuales se coordinan, articulan las acciones y gestiones públicas de la entidad que permiten determinar acciones de control a las actividades de planeación y organización, según la normatividad vigente de la entidad</v>
          </cell>
        </row>
        <row r="16">
          <cell r="L16" t="str">
            <v>Otro (Por favor indiquenos en el campo de observaciones cual otro acuerdo se alinea con la meta)</v>
          </cell>
          <cell r="M16" t="str">
            <v xml:space="preserve">Cuerpos Colegiados: Los escenarios donde se ejerce el derecho al voto, promueven la democracia y fortalecen la credibilidad institucional  </v>
          </cell>
        </row>
        <row r="17">
          <cell r="L17" t="str">
            <v>No Aplica (Por favor justifique su respuesta en el campo de observaciones)</v>
          </cell>
          <cell r="M17" t="str">
            <v>World Coffe:  espacio colaborativo con los grupos de interés y líderes sociales para discutir temas concretos, profundizar en los resultados de las acciones institucionales y recoger propuestas para la mejora institucionalForo ciudadano: reunión para deliberar e intercambiar ideas y puntos de vista para evaluar el cumplimiento de las políticas, planes, proyectos o la prestación de servicios de la entidad o de un sector</v>
          </cell>
        </row>
        <row r="18">
          <cell r="M18" t="str">
            <v>Ejecución por colaboración ciudadana: determinar si la entidad ha organizado programas y servicios institucionales que sean administrados y ejecutados por la comunidad (autoconstrucción, madres comunitarias, saneamiento básico ambiental comunitario, entre otros)</v>
          </cell>
        </row>
        <row r="19">
          <cell r="M19" t="str">
            <v>Otros espacios de participación y jornadas de dialogo:  es una instancias o espacios de participación ciudadana no reglamentado, en los que su composición, atribuciones y mecanismos de funcionamiento no se encuentran definidos por instrumento normativo, pero que igualmente le permite a la ciudadanía intervenir</v>
          </cell>
        </row>
        <row r="20">
          <cell r="M20" t="str">
            <v>La Información y Consulta: para que la ciudadanía participe en la gestión, requiere de información pública, la entidad debe proporcionar y facilitar el acceso a información de calidad, en lenguaje comprensible y en formatos accesibles, atendiendo a los principios de la Ley de Transparencia y de Derecho de Acceso a la Información Pública Nacional y la Ley 1712 de 2014.</v>
          </cell>
        </row>
        <row r="21">
          <cell r="M21" t="str">
            <v xml:space="preserve">Estrategia de comunicaciones y cultura orientada hacia la participación 
</v>
          </cell>
        </row>
        <row r="22">
          <cell r="M22" t="str">
            <v xml:space="preserve">Auditorias entes de control. </v>
          </cell>
        </row>
        <row r="23">
          <cell r="M23" t="str">
            <v>No Aplica (Por favor justifique su respuesta en el campo de observaciones)</v>
          </cell>
        </row>
      </sheetData>
      <sheetData sheetId="9" refreshError="1"/>
      <sheetData sheetId="10" refreshError="1"/>
      <sheetData sheetId="1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structivo"/>
      <sheetName val="Formato"/>
      <sheetName val="Nueva meta PAI"/>
      <sheetName val="Nueva meta PAAC"/>
      <sheetName val="Listado"/>
      <sheetName val="Nueva meta PEI"/>
    </sheetNames>
    <sheetDataSet>
      <sheetData sheetId="0"/>
      <sheetData sheetId="1"/>
      <sheetData sheetId="2"/>
      <sheetData sheetId="3"/>
      <sheetData sheetId="4">
        <row r="3">
          <cell r="H3" t="str">
            <v>L1_Difusión_y_acceso_a_la_información</v>
          </cell>
        </row>
        <row r="4">
          <cell r="H4" t="str">
            <v>L2_Estadísticas_para_la_visibilización_de_las_inequidades</v>
          </cell>
        </row>
        <row r="5">
          <cell r="H5" t="str">
            <v>L3_Fortalecimiento_de_la_producción_estadística_a_partir_de_la_innovación_y_la_gestión_tecnológica._</v>
          </cell>
        </row>
        <row r="6">
          <cell r="H6" t="str">
            <v>L4_Fortalecimiento_de_la_gestión_institucional_y_el_modelo_organizacional</v>
          </cell>
        </row>
        <row r="7">
          <cell r="H7" t="str">
            <v>L5_Un_Sistema_Estadístico_Nacional_SEN_coordinado</v>
          </cell>
        </row>
        <row r="8">
          <cell r="H8" t="str">
            <v>L6_Un_catastro_multipropósito_que_aporte_a_la_creación_de_valor_público</v>
          </cell>
        </row>
      </sheetData>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_ECP V3"/>
      <sheetName val="INFORMACIÓN"/>
      <sheetName val="BASE FUNC"/>
      <sheetName val="BD"/>
      <sheetName val="FUNC"/>
      <sheetName val="recomendaciones"/>
      <sheetName val="BASE"/>
      <sheetName val="DATOS"/>
    </sheetNames>
    <sheetDataSet>
      <sheetData sheetId="0"/>
      <sheetData sheetId="1"/>
      <sheetData sheetId="2"/>
      <sheetData sheetId="3"/>
      <sheetData sheetId="4"/>
      <sheetData sheetId="5"/>
      <sheetData sheetId="6" refreshError="1"/>
      <sheetData sheetId="7"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1.bin"/><Relationship Id="rId1" Type="http://schemas.openxmlformats.org/officeDocument/2006/relationships/hyperlink" Target="https://censoeconomiconacionalurbano.dane.gov.co/"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CB59CA-A39B-4E39-A295-B805939EE9C9}">
  <dimension ref="A1:M10"/>
  <sheetViews>
    <sheetView showGridLines="0" tabSelected="1" zoomScaleNormal="100" workbookViewId="0">
      <selection sqref="A1:G2"/>
    </sheetView>
  </sheetViews>
  <sheetFormatPr baseColWidth="10" defaultColWidth="11.453125" defaultRowHeight="14.5"/>
  <cols>
    <col min="1" max="1" width="11.453125" customWidth="1"/>
    <col min="6" max="13" width="8.1796875" customWidth="1"/>
  </cols>
  <sheetData>
    <row r="1" spans="1:13" s="256" customFormat="1" ht="31" customHeight="1">
      <c r="A1" s="281"/>
      <c r="B1" s="281"/>
      <c r="C1" s="281"/>
      <c r="D1" s="281"/>
      <c r="E1" s="281"/>
      <c r="F1" s="281"/>
      <c r="G1" s="281"/>
      <c r="M1" s="257"/>
    </row>
    <row r="2" spans="1:13" s="256" customFormat="1" ht="31.15" customHeight="1">
      <c r="A2" s="281"/>
      <c r="B2" s="281"/>
      <c r="C2" s="281"/>
      <c r="D2" s="281"/>
      <c r="E2" s="281"/>
      <c r="F2" s="281"/>
      <c r="G2" s="281"/>
      <c r="M2" s="257"/>
    </row>
    <row r="3" spans="1:13" s="256" customFormat="1" ht="12" customHeight="1">
      <c r="A3" s="282" t="s">
        <v>0</v>
      </c>
      <c r="B3" s="282"/>
      <c r="C3" s="282"/>
      <c r="D3" s="282"/>
      <c r="E3" s="282"/>
      <c r="F3" s="282"/>
      <c r="G3" s="282"/>
      <c r="H3" s="282"/>
      <c r="I3" s="282"/>
      <c r="J3" s="282"/>
      <c r="K3" s="282"/>
      <c r="L3" s="282"/>
      <c r="M3" s="282"/>
    </row>
    <row r="4" spans="1:13" s="256" customFormat="1" ht="16.75" customHeight="1">
      <c r="A4" s="283"/>
      <c r="B4" s="283"/>
      <c r="C4" s="283"/>
      <c r="D4" s="283"/>
      <c r="E4" s="283"/>
      <c r="F4" s="283"/>
      <c r="G4" s="283"/>
      <c r="H4" s="283"/>
      <c r="I4" s="283"/>
      <c r="J4" s="283"/>
      <c r="K4" s="283"/>
      <c r="L4" s="283"/>
      <c r="M4" s="283"/>
    </row>
    <row r="5" spans="1:13" ht="20.25" customHeight="1">
      <c r="A5" s="258"/>
      <c r="B5" s="261" t="s">
        <v>1</v>
      </c>
      <c r="C5" s="259" t="s">
        <v>2</v>
      </c>
      <c r="D5" s="259"/>
      <c r="E5" s="259"/>
      <c r="F5" s="259"/>
      <c r="G5" s="259"/>
      <c r="H5" s="259"/>
      <c r="I5" s="259"/>
      <c r="J5" s="259"/>
      <c r="K5" s="259"/>
      <c r="L5" s="259"/>
      <c r="M5" s="260"/>
    </row>
    <row r="6" spans="1:13" ht="20.25" customHeight="1">
      <c r="A6" s="258"/>
      <c r="B6" s="263" t="s">
        <v>3</v>
      </c>
      <c r="C6" s="259" t="s">
        <v>4</v>
      </c>
      <c r="D6" s="259"/>
      <c r="E6" s="259"/>
      <c r="F6" s="259"/>
      <c r="G6" s="259"/>
      <c r="H6" s="259"/>
      <c r="I6" s="259"/>
      <c r="J6" s="259"/>
      <c r="K6" s="259"/>
      <c r="L6" s="259"/>
      <c r="M6" s="260"/>
    </row>
    <row r="7" spans="1:13" ht="20.25" customHeight="1">
      <c r="A7" s="258"/>
      <c r="B7" s="263" t="s">
        <v>5</v>
      </c>
      <c r="C7" s="259" t="s">
        <v>6</v>
      </c>
      <c r="D7" s="259"/>
      <c r="E7" s="259"/>
      <c r="F7" s="259"/>
      <c r="G7" s="259"/>
      <c r="H7" s="259"/>
      <c r="I7" s="259"/>
      <c r="J7" s="259"/>
      <c r="K7" s="259"/>
      <c r="L7" s="259"/>
      <c r="M7" s="260"/>
    </row>
    <row r="8" spans="1:13" ht="20.25" customHeight="1">
      <c r="A8" s="258"/>
      <c r="B8" s="263" t="s">
        <v>7</v>
      </c>
      <c r="C8" s="259" t="s">
        <v>8</v>
      </c>
      <c r="D8" s="259"/>
      <c r="E8" s="259"/>
      <c r="F8" s="259"/>
      <c r="G8" s="259"/>
      <c r="H8" s="259"/>
      <c r="I8" s="259"/>
      <c r="J8" s="259"/>
      <c r="K8" s="259"/>
      <c r="L8" s="259"/>
      <c r="M8" s="260"/>
    </row>
    <row r="9" spans="1:13" ht="20.25" customHeight="1">
      <c r="A9" s="258"/>
      <c r="B9" s="263" t="s">
        <v>9</v>
      </c>
      <c r="C9" s="259" t="s">
        <v>10</v>
      </c>
      <c r="D9" s="259"/>
      <c r="E9" s="259"/>
      <c r="F9" s="259"/>
      <c r="G9" s="259"/>
      <c r="H9" s="259"/>
      <c r="I9" s="259"/>
      <c r="J9" s="259"/>
      <c r="K9" s="259"/>
      <c r="L9" s="259"/>
      <c r="M9" s="260"/>
    </row>
    <row r="10" spans="1:13" ht="16">
      <c r="A10" s="284"/>
      <c r="B10" s="285"/>
      <c r="C10" s="285"/>
      <c r="D10" s="285"/>
      <c r="E10" s="285"/>
      <c r="F10" s="285"/>
      <c r="G10" s="285"/>
      <c r="H10" s="285"/>
      <c r="I10" s="285"/>
      <c r="J10" s="285"/>
      <c r="K10" s="285"/>
      <c r="L10" s="285"/>
      <c r="M10" s="286"/>
    </row>
  </sheetData>
  <mergeCells count="3">
    <mergeCell ref="A1:G2"/>
    <mergeCell ref="A3:M4"/>
    <mergeCell ref="A10:M10"/>
  </mergeCells>
  <hyperlinks>
    <hyperlink ref="B5" location="Tabla_1!A1" display="Tabla_1" xr:uid="{69EA6D10-2B86-47A0-A37E-399A6F91FB2A}"/>
    <hyperlink ref="B6" location="Tabla_2!A1" display="Tabla_2" xr:uid="{EF19A4D8-CDCA-4B2B-B6A0-6CD82084D1AC}"/>
    <hyperlink ref="B7" location="Tabla_3!A1" display="Tabla_3" xr:uid="{9CA26C19-D8DE-476C-A838-BFA78902E9B2}"/>
    <hyperlink ref="B8" location="'Tabla 4.Seguimiento_OCI'!A1" display="Tabla_4" xr:uid="{0DC1D504-41B4-4A39-856F-3F71B98293DF}"/>
    <hyperlink ref="B9" location="Tabla_5!A1" display="Tabla_5" xr:uid="{E21F6D8C-782C-4A91-B0D3-EABE8E64C1BF}"/>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4214D8-F657-441B-8145-7AB41CA1D856}">
  <dimension ref="A1:I17"/>
  <sheetViews>
    <sheetView showGridLines="0" zoomScale="90" zoomScaleNormal="90" workbookViewId="0">
      <selection activeCell="B1" sqref="B1:G2"/>
    </sheetView>
  </sheetViews>
  <sheetFormatPr baseColWidth="10" defaultColWidth="11.453125" defaultRowHeight="14.5"/>
  <cols>
    <col min="1" max="1" width="2" customWidth="1"/>
    <col min="4" max="4" width="9.7265625" customWidth="1"/>
    <col min="5" max="5" width="9.26953125" customWidth="1"/>
    <col min="6" max="7" width="32.54296875" customWidth="1"/>
  </cols>
  <sheetData>
    <row r="1" spans="1:9" s="256" customFormat="1" ht="31" customHeight="1">
      <c r="B1" s="281"/>
      <c r="C1" s="281"/>
      <c r="D1" s="281"/>
      <c r="E1" s="281"/>
      <c r="F1" s="281"/>
      <c r="G1" s="281"/>
    </row>
    <row r="2" spans="1:9" s="256" customFormat="1" ht="28.5" customHeight="1" thickBot="1">
      <c r="B2" s="298"/>
      <c r="C2" s="298"/>
      <c r="D2" s="298"/>
      <c r="E2" s="298"/>
      <c r="F2" s="298"/>
      <c r="G2" s="298"/>
      <c r="I2" s="265"/>
    </row>
    <row r="3" spans="1:9" s="256" customFormat="1" ht="12" customHeight="1">
      <c r="B3" s="299" t="s">
        <v>0</v>
      </c>
      <c r="C3" s="299"/>
      <c r="D3" s="299"/>
      <c r="E3" s="299"/>
      <c r="F3" s="299"/>
      <c r="G3" s="300"/>
    </row>
    <row r="4" spans="1:9" s="256" customFormat="1" ht="16.75" customHeight="1">
      <c r="B4" s="301"/>
      <c r="C4" s="301"/>
      <c r="D4" s="301"/>
      <c r="E4" s="301"/>
      <c r="F4" s="301"/>
      <c r="G4" s="302"/>
    </row>
    <row r="5" spans="1:9" s="256" customFormat="1" ht="5.25" customHeight="1">
      <c r="A5" s="262"/>
      <c r="B5" s="262"/>
      <c r="C5" s="262"/>
      <c r="D5" s="262"/>
      <c r="E5" s="262"/>
      <c r="F5" s="262"/>
      <c r="G5" s="262"/>
    </row>
    <row r="6" spans="1:9" ht="17" thickBot="1">
      <c r="B6" s="246" t="s">
        <v>11</v>
      </c>
    </row>
    <row r="7" spans="1:9" ht="16.5">
      <c r="B7" s="287" t="s">
        <v>12</v>
      </c>
      <c r="C7" s="288"/>
      <c r="D7" s="252" t="s">
        <v>13</v>
      </c>
      <c r="E7" s="252" t="s">
        <v>14</v>
      </c>
      <c r="F7" s="289" t="s">
        <v>15</v>
      </c>
      <c r="G7" s="290"/>
    </row>
    <row r="8" spans="1:9" ht="83.25" customHeight="1" thickBot="1">
      <c r="B8" s="291" t="s">
        <v>16</v>
      </c>
      <c r="C8" s="292"/>
      <c r="D8" s="272">
        <v>5</v>
      </c>
      <c r="E8" s="272">
        <v>7</v>
      </c>
      <c r="F8" s="293" t="s">
        <v>17</v>
      </c>
      <c r="G8" s="294"/>
    </row>
    <row r="9" spans="1:9" ht="9" customHeight="1" thickBot="1">
      <c r="B9" s="295"/>
      <c r="C9" s="296"/>
      <c r="D9" s="296"/>
      <c r="E9" s="296"/>
      <c r="F9" s="296"/>
      <c r="G9" s="297"/>
    </row>
    <row r="10" spans="1:9" ht="23.25" customHeight="1">
      <c r="B10" s="287" t="s">
        <v>12</v>
      </c>
      <c r="C10" s="288"/>
      <c r="D10" s="252" t="s">
        <v>13</v>
      </c>
      <c r="E10" s="252" t="s">
        <v>18</v>
      </c>
      <c r="F10" s="289" t="s">
        <v>15</v>
      </c>
      <c r="G10" s="290"/>
    </row>
    <row r="11" spans="1:9" ht="48.75" customHeight="1">
      <c r="B11" s="305" t="s">
        <v>16</v>
      </c>
      <c r="C11" s="306"/>
      <c r="D11" s="268">
        <v>5</v>
      </c>
      <c r="E11" s="268">
        <v>6</v>
      </c>
      <c r="F11" s="309" t="s">
        <v>19</v>
      </c>
      <c r="G11" s="310"/>
    </row>
    <row r="12" spans="1:9" ht="118.5" customHeight="1">
      <c r="B12" s="305" t="s">
        <v>20</v>
      </c>
      <c r="C12" s="306"/>
      <c r="D12" s="268">
        <v>25</v>
      </c>
      <c r="E12" s="268">
        <v>23</v>
      </c>
      <c r="F12" s="307" t="s">
        <v>21</v>
      </c>
      <c r="G12" s="308"/>
    </row>
    <row r="13" spans="1:9" ht="132" customHeight="1">
      <c r="B13" s="305" t="s">
        <v>22</v>
      </c>
      <c r="C13" s="306"/>
      <c r="D13" s="268">
        <v>5</v>
      </c>
      <c r="E13" s="268">
        <v>5</v>
      </c>
      <c r="F13" s="307" t="s">
        <v>23</v>
      </c>
      <c r="G13" s="308"/>
    </row>
    <row r="14" spans="1:9" ht="123" customHeight="1">
      <c r="B14" s="305" t="s">
        <v>24</v>
      </c>
      <c r="C14" s="306"/>
      <c r="D14" s="268">
        <v>36</v>
      </c>
      <c r="E14" s="268">
        <v>36</v>
      </c>
      <c r="F14" s="307" t="s">
        <v>25</v>
      </c>
      <c r="G14" s="308"/>
    </row>
    <row r="15" spans="1:9" ht="97.5" customHeight="1">
      <c r="B15" s="305" t="s">
        <v>26</v>
      </c>
      <c r="C15" s="306"/>
      <c r="D15" s="268">
        <v>18</v>
      </c>
      <c r="E15" s="268">
        <v>19</v>
      </c>
      <c r="F15" s="307" t="s">
        <v>27</v>
      </c>
      <c r="G15" s="308"/>
    </row>
    <row r="16" spans="1:9" ht="97.5" customHeight="1" thickBot="1">
      <c r="B16" s="291" t="s">
        <v>28</v>
      </c>
      <c r="C16" s="292"/>
      <c r="D16" s="272">
        <v>25</v>
      </c>
      <c r="E16" s="272">
        <v>26</v>
      </c>
      <c r="F16" s="303" t="s">
        <v>29</v>
      </c>
      <c r="G16" s="304"/>
    </row>
    <row r="17" spans="2:2">
      <c r="B17" s="247" t="s">
        <v>30</v>
      </c>
    </row>
  </sheetData>
  <mergeCells count="21">
    <mergeCell ref="B1:G2"/>
    <mergeCell ref="B3:G4"/>
    <mergeCell ref="B16:C16"/>
    <mergeCell ref="F16:G16"/>
    <mergeCell ref="B13:C13"/>
    <mergeCell ref="F13:G13"/>
    <mergeCell ref="B14:C14"/>
    <mergeCell ref="F14:G14"/>
    <mergeCell ref="B15:C15"/>
    <mergeCell ref="F15:G15"/>
    <mergeCell ref="B10:C10"/>
    <mergeCell ref="F10:G10"/>
    <mergeCell ref="B11:C11"/>
    <mergeCell ref="F11:G11"/>
    <mergeCell ref="B12:C12"/>
    <mergeCell ref="F12:G12"/>
    <mergeCell ref="B7:C7"/>
    <mergeCell ref="F7:G7"/>
    <mergeCell ref="B8:C8"/>
    <mergeCell ref="F8:G8"/>
    <mergeCell ref="B9:G9"/>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74DA16-223D-450B-ADD2-75D8394C7289}">
  <dimension ref="B1:C22"/>
  <sheetViews>
    <sheetView showGridLines="0" zoomScale="80" zoomScaleNormal="80" workbookViewId="0">
      <selection activeCell="B1" sqref="B1:C2"/>
    </sheetView>
  </sheetViews>
  <sheetFormatPr baseColWidth="10" defaultColWidth="11.453125" defaultRowHeight="16.5"/>
  <cols>
    <col min="1" max="1" width="1.7265625" style="248" customWidth="1"/>
    <col min="2" max="3" width="61.26953125" style="248" customWidth="1"/>
    <col min="4" max="16384" width="11.453125" style="248"/>
  </cols>
  <sheetData>
    <row r="1" spans="2:3" s="256" customFormat="1" ht="30.75" customHeight="1">
      <c r="B1" s="281"/>
      <c r="C1" s="281"/>
    </row>
    <row r="2" spans="2:3" s="256" customFormat="1" ht="29.25" customHeight="1" thickBot="1">
      <c r="B2" s="298"/>
      <c r="C2" s="298"/>
    </row>
    <row r="3" spans="2:3" s="256" customFormat="1" ht="12" customHeight="1">
      <c r="B3" s="299" t="s">
        <v>0</v>
      </c>
      <c r="C3" s="299"/>
    </row>
    <row r="4" spans="2:3" s="256" customFormat="1" ht="16.75" customHeight="1">
      <c r="B4" s="301"/>
      <c r="C4" s="301"/>
    </row>
    <row r="5" spans="2:3" ht="6.75" customHeight="1"/>
    <row r="6" spans="2:3" ht="17" thickBot="1">
      <c r="B6" s="311" t="s">
        <v>31</v>
      </c>
      <c r="C6" s="311"/>
    </row>
    <row r="7" spans="2:3" s="249" customFormat="1" ht="38.25" customHeight="1">
      <c r="B7" s="276" t="s">
        <v>32</v>
      </c>
      <c r="C7" s="264" t="s">
        <v>33</v>
      </c>
    </row>
    <row r="8" spans="2:3" ht="49.5">
      <c r="B8" s="277" t="s">
        <v>34</v>
      </c>
      <c r="C8" s="280" t="s">
        <v>35</v>
      </c>
    </row>
    <row r="9" spans="2:3" ht="33">
      <c r="B9" s="277" t="s">
        <v>36</v>
      </c>
      <c r="C9" s="280" t="s">
        <v>36</v>
      </c>
    </row>
    <row r="10" spans="2:3" ht="49.5">
      <c r="B10" s="277" t="s">
        <v>37</v>
      </c>
      <c r="C10" s="280" t="s">
        <v>38</v>
      </c>
    </row>
    <row r="11" spans="2:3" ht="261" customHeight="1">
      <c r="B11" s="277" t="s">
        <v>39</v>
      </c>
      <c r="C11" s="280" t="s">
        <v>40</v>
      </c>
    </row>
    <row r="12" spans="2:3" ht="75.75" customHeight="1">
      <c r="B12" s="279" t="s">
        <v>41</v>
      </c>
      <c r="C12" s="280" t="s">
        <v>885</v>
      </c>
    </row>
    <row r="13" spans="2:3" ht="49.5">
      <c r="B13" s="279" t="s">
        <v>42</v>
      </c>
      <c r="C13" s="280" t="s">
        <v>43</v>
      </c>
    </row>
    <row r="14" spans="2:3" ht="82.5">
      <c r="B14" s="277" t="s">
        <v>44</v>
      </c>
      <c r="C14" s="383" t="s">
        <v>45</v>
      </c>
    </row>
    <row r="15" spans="2:3" ht="81" customHeight="1">
      <c r="B15" s="277" t="s">
        <v>46</v>
      </c>
      <c r="C15" s="280" t="s">
        <v>47</v>
      </c>
    </row>
    <row r="16" spans="2:3" ht="48.5" customHeight="1">
      <c r="B16" s="279" t="s">
        <v>48</v>
      </c>
      <c r="C16" s="383" t="s">
        <v>49</v>
      </c>
    </row>
    <row r="17" spans="2:3" ht="48.5" customHeight="1">
      <c r="B17" s="279" t="s">
        <v>50</v>
      </c>
      <c r="C17" s="383" t="s">
        <v>51</v>
      </c>
    </row>
    <row r="18" spans="2:3" ht="182" thickBot="1">
      <c r="B18" s="275" t="s">
        <v>52</v>
      </c>
      <c r="C18" s="384" t="s">
        <v>53</v>
      </c>
    </row>
    <row r="19" spans="2:3">
      <c r="B19" s="251" t="s">
        <v>30</v>
      </c>
      <c r="C19" s="250"/>
    </row>
    <row r="20" spans="2:3">
      <c r="B20" s="250"/>
      <c r="C20" s="250"/>
    </row>
    <row r="21" spans="2:3">
      <c r="B21" s="250"/>
      <c r="C21" s="250"/>
    </row>
    <row r="22" spans="2:3">
      <c r="B22" s="250"/>
      <c r="C22" s="250"/>
    </row>
  </sheetData>
  <mergeCells count="3">
    <mergeCell ref="B6:C6"/>
    <mergeCell ref="B1:C2"/>
    <mergeCell ref="B3:C4"/>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D2886F-CCDE-4D4B-9CF4-BAF30C1DB012}">
  <dimension ref="B1:D124"/>
  <sheetViews>
    <sheetView workbookViewId="0">
      <selection activeCell="B1" sqref="B1:D2"/>
    </sheetView>
  </sheetViews>
  <sheetFormatPr baseColWidth="10" defaultColWidth="11.453125" defaultRowHeight="16.5"/>
  <cols>
    <col min="1" max="1" width="2.1796875" style="248" customWidth="1"/>
    <col min="2" max="2" width="13.81640625" style="249" customWidth="1"/>
    <col min="3" max="3" width="80.54296875" style="248" customWidth="1"/>
    <col min="4" max="4" width="18.1796875" style="253" customWidth="1"/>
    <col min="5" max="16384" width="11.453125" style="248"/>
  </cols>
  <sheetData>
    <row r="1" spans="2:4" ht="29.25" customHeight="1">
      <c r="B1" s="316"/>
      <c r="C1" s="316"/>
      <c r="D1" s="316"/>
    </row>
    <row r="2" spans="2:4" ht="27" customHeight="1">
      <c r="B2" s="316"/>
      <c r="C2" s="316"/>
      <c r="D2" s="316"/>
    </row>
    <row r="3" spans="2:4">
      <c r="B3" s="315" t="s">
        <v>0</v>
      </c>
      <c r="C3" s="315"/>
      <c r="D3" s="315"/>
    </row>
    <row r="4" spans="2:4">
      <c r="B4" s="315"/>
      <c r="C4" s="315"/>
      <c r="D4" s="315"/>
    </row>
    <row r="5" spans="2:4" ht="17" thickBot="1">
      <c r="B5" s="255" t="s">
        <v>54</v>
      </c>
    </row>
    <row r="6" spans="2:4" s="254" customFormat="1" ht="27" customHeight="1">
      <c r="B6" s="276" t="s">
        <v>55</v>
      </c>
      <c r="C6" s="252" t="s">
        <v>56</v>
      </c>
      <c r="D6" s="264" t="s">
        <v>57</v>
      </c>
    </row>
    <row r="7" spans="2:4" ht="49.5">
      <c r="B7" s="273" t="s">
        <v>58</v>
      </c>
      <c r="C7" s="270" t="s">
        <v>59</v>
      </c>
      <c r="D7" s="312">
        <v>225836578</v>
      </c>
    </row>
    <row r="8" spans="2:4" ht="33">
      <c r="B8" s="273" t="s">
        <v>60</v>
      </c>
      <c r="C8" s="270" t="s">
        <v>61</v>
      </c>
      <c r="D8" s="312"/>
    </row>
    <row r="9" spans="2:4" ht="33">
      <c r="B9" s="273" t="s">
        <v>62</v>
      </c>
      <c r="C9" s="270" t="s">
        <v>63</v>
      </c>
      <c r="D9" s="312"/>
    </row>
    <row r="10" spans="2:4" ht="33">
      <c r="B10" s="273" t="s">
        <v>64</v>
      </c>
      <c r="C10" s="270" t="s">
        <v>65</v>
      </c>
      <c r="D10" s="312">
        <v>427000000</v>
      </c>
    </row>
    <row r="11" spans="2:4" ht="49.5">
      <c r="B11" s="273" t="s">
        <v>66</v>
      </c>
      <c r="C11" s="270" t="s">
        <v>67</v>
      </c>
      <c r="D11" s="312"/>
    </row>
    <row r="12" spans="2:4" ht="33">
      <c r="B12" s="273" t="s">
        <v>68</v>
      </c>
      <c r="C12" s="270" t="s">
        <v>69</v>
      </c>
      <c r="D12" s="312"/>
    </row>
    <row r="13" spans="2:4" ht="33">
      <c r="B13" s="273" t="s">
        <v>70</v>
      </c>
      <c r="C13" s="270" t="s">
        <v>71</v>
      </c>
      <c r="D13" s="312">
        <v>315000000</v>
      </c>
    </row>
    <row r="14" spans="2:4" ht="33">
      <c r="B14" s="273" t="s">
        <v>72</v>
      </c>
      <c r="C14" s="270" t="s">
        <v>73</v>
      </c>
      <c r="D14" s="313"/>
    </row>
    <row r="15" spans="2:4" ht="33">
      <c r="B15" s="273" t="s">
        <v>74</v>
      </c>
      <c r="C15" s="270" t="s">
        <v>75</v>
      </c>
      <c r="D15" s="312">
        <v>290000000</v>
      </c>
    </row>
    <row r="16" spans="2:4" ht="33">
      <c r="B16" s="273" t="s">
        <v>76</v>
      </c>
      <c r="C16" s="270" t="s">
        <v>77</v>
      </c>
      <c r="D16" s="313"/>
    </row>
    <row r="17" spans="2:4" ht="33">
      <c r="B17" s="273" t="s">
        <v>78</v>
      </c>
      <c r="C17" s="270" t="s">
        <v>79</v>
      </c>
      <c r="D17" s="312">
        <v>172000000</v>
      </c>
    </row>
    <row r="18" spans="2:4" ht="33">
      <c r="B18" s="273" t="s">
        <v>80</v>
      </c>
      <c r="C18" s="270" t="s">
        <v>81</v>
      </c>
      <c r="D18" s="313"/>
    </row>
    <row r="19" spans="2:4">
      <c r="B19" s="273" t="s">
        <v>82</v>
      </c>
      <c r="C19" s="270" t="s">
        <v>83</v>
      </c>
      <c r="D19" s="313"/>
    </row>
    <row r="20" spans="2:4" ht="33">
      <c r="B20" s="273" t="s">
        <v>84</v>
      </c>
      <c r="C20" s="270" t="s">
        <v>85</v>
      </c>
      <c r="D20" s="312">
        <v>1151889712</v>
      </c>
    </row>
    <row r="21" spans="2:4" ht="33">
      <c r="B21" s="273" t="s">
        <v>86</v>
      </c>
      <c r="C21" s="270" t="s">
        <v>87</v>
      </c>
      <c r="D21" s="313"/>
    </row>
    <row r="22" spans="2:4" ht="49.5">
      <c r="B22" s="273" t="s">
        <v>88</v>
      </c>
      <c r="C22" s="270" t="s">
        <v>89</v>
      </c>
      <c r="D22" s="313"/>
    </row>
    <row r="23" spans="2:4" ht="49.5">
      <c r="B23" s="273" t="s">
        <v>90</v>
      </c>
      <c r="C23" s="270" t="s">
        <v>91</v>
      </c>
      <c r="D23" s="313"/>
    </row>
    <row r="24" spans="2:4" ht="49.5">
      <c r="B24" s="273" t="s">
        <v>92</v>
      </c>
      <c r="C24" s="270" t="s">
        <v>93</v>
      </c>
      <c r="D24" s="312">
        <v>3504500558</v>
      </c>
    </row>
    <row r="25" spans="2:4" ht="33">
      <c r="B25" s="273" t="s">
        <v>94</v>
      </c>
      <c r="C25" s="270" t="s">
        <v>95</v>
      </c>
      <c r="D25" s="313"/>
    </row>
    <row r="26" spans="2:4" ht="49.5">
      <c r="B26" s="273" t="s">
        <v>96</v>
      </c>
      <c r="C26" s="270" t="s">
        <v>97</v>
      </c>
      <c r="D26" s="313"/>
    </row>
    <row r="27" spans="2:4" ht="49.5">
      <c r="B27" s="273" t="s">
        <v>98</v>
      </c>
      <c r="C27" s="270" t="s">
        <v>99</v>
      </c>
      <c r="D27" s="313"/>
    </row>
    <row r="28" spans="2:4" ht="33">
      <c r="B28" s="273" t="s">
        <v>100</v>
      </c>
      <c r="C28" s="270" t="s">
        <v>101</v>
      </c>
      <c r="D28" s="313"/>
    </row>
    <row r="29" spans="2:4">
      <c r="B29" s="273" t="s">
        <v>102</v>
      </c>
      <c r="C29" s="270" t="s">
        <v>103</v>
      </c>
      <c r="D29" s="313"/>
    </row>
    <row r="30" spans="2:4" ht="49.5">
      <c r="B30" s="273" t="s">
        <v>104</v>
      </c>
      <c r="C30" s="270" t="s">
        <v>105</v>
      </c>
      <c r="D30" s="312">
        <v>10849137627</v>
      </c>
    </row>
    <row r="31" spans="2:4" ht="33">
      <c r="B31" s="273" t="s">
        <v>106</v>
      </c>
      <c r="C31" s="270" t="s">
        <v>107</v>
      </c>
      <c r="D31" s="313"/>
    </row>
    <row r="32" spans="2:4" ht="33">
      <c r="B32" s="273" t="s">
        <v>108</v>
      </c>
      <c r="C32" s="270" t="s">
        <v>109</v>
      </c>
      <c r="D32" s="313"/>
    </row>
    <row r="33" spans="2:4" ht="33">
      <c r="B33" s="273" t="s">
        <v>110</v>
      </c>
      <c r="C33" s="270" t="s">
        <v>111</v>
      </c>
      <c r="D33" s="313"/>
    </row>
    <row r="34" spans="2:4" ht="33">
      <c r="B34" s="273" t="s">
        <v>112</v>
      </c>
      <c r="C34" s="270" t="s">
        <v>113</v>
      </c>
      <c r="D34" s="313"/>
    </row>
    <row r="35" spans="2:4" ht="33">
      <c r="B35" s="273" t="s">
        <v>114</v>
      </c>
      <c r="C35" s="270" t="s">
        <v>115</v>
      </c>
      <c r="D35" s="313"/>
    </row>
    <row r="36" spans="2:4" ht="66">
      <c r="B36" s="273" t="s">
        <v>116</v>
      </c>
      <c r="C36" s="270" t="s">
        <v>117</v>
      </c>
      <c r="D36" s="312">
        <v>1734069733</v>
      </c>
    </row>
    <row r="37" spans="2:4" ht="82.5">
      <c r="B37" s="273" t="s">
        <v>118</v>
      </c>
      <c r="C37" s="270" t="s">
        <v>119</v>
      </c>
      <c r="D37" s="313"/>
    </row>
    <row r="38" spans="2:4" ht="82.5">
      <c r="B38" s="273" t="s">
        <v>120</v>
      </c>
      <c r="C38" s="270" t="s">
        <v>121</v>
      </c>
      <c r="D38" s="313"/>
    </row>
    <row r="39" spans="2:4" ht="49.5">
      <c r="B39" s="273" t="s">
        <v>122</v>
      </c>
      <c r="C39" s="270" t="s">
        <v>123</v>
      </c>
      <c r="D39" s="313"/>
    </row>
    <row r="40" spans="2:4" ht="49.5">
      <c r="B40" s="273" t="s">
        <v>124</v>
      </c>
      <c r="C40" s="270" t="s">
        <v>125</v>
      </c>
      <c r="D40" s="313"/>
    </row>
    <row r="41" spans="2:4" ht="66">
      <c r="B41" s="273" t="s">
        <v>126</v>
      </c>
      <c r="C41" s="270" t="s">
        <v>127</v>
      </c>
      <c r="D41" s="313"/>
    </row>
    <row r="42" spans="2:4" ht="49.5">
      <c r="B42" s="273" t="s">
        <v>128</v>
      </c>
      <c r="C42" s="270" t="s">
        <v>129</v>
      </c>
      <c r="D42" s="313"/>
    </row>
    <row r="43" spans="2:4" ht="33">
      <c r="B43" s="273" t="s">
        <v>130</v>
      </c>
      <c r="C43" s="270" t="s">
        <v>131</v>
      </c>
      <c r="D43" s="312">
        <v>271920667</v>
      </c>
    </row>
    <row r="44" spans="2:4" ht="33">
      <c r="B44" s="273" t="s">
        <v>132</v>
      </c>
      <c r="C44" s="270" t="s">
        <v>133</v>
      </c>
      <c r="D44" s="313"/>
    </row>
    <row r="45" spans="2:4" ht="49.5">
      <c r="B45" s="273" t="s">
        <v>134</v>
      </c>
      <c r="C45" s="270" t="s">
        <v>135</v>
      </c>
      <c r="D45" s="313"/>
    </row>
    <row r="46" spans="2:4" ht="33">
      <c r="B46" s="273" t="s">
        <v>136</v>
      </c>
      <c r="C46" s="270" t="s">
        <v>137</v>
      </c>
      <c r="D46" s="312">
        <v>278079333</v>
      </c>
    </row>
    <row r="47" spans="2:4">
      <c r="B47" s="273" t="s">
        <v>138</v>
      </c>
      <c r="C47" s="270" t="s">
        <v>139</v>
      </c>
      <c r="D47" s="313"/>
    </row>
    <row r="48" spans="2:4">
      <c r="B48" s="273" t="s">
        <v>140</v>
      </c>
      <c r="C48" s="270" t="s">
        <v>141</v>
      </c>
      <c r="D48" s="313"/>
    </row>
    <row r="49" spans="2:4" ht="33">
      <c r="B49" s="273" t="s">
        <v>142</v>
      </c>
      <c r="C49" s="270" t="s">
        <v>143</v>
      </c>
      <c r="D49" s="313"/>
    </row>
    <row r="50" spans="2:4" ht="33">
      <c r="B50" s="273" t="s">
        <v>144</v>
      </c>
      <c r="C50" s="270" t="s">
        <v>145</v>
      </c>
      <c r="D50" s="312">
        <v>834634332</v>
      </c>
    </row>
    <row r="51" spans="2:4" ht="33">
      <c r="B51" s="273" t="s">
        <v>146</v>
      </c>
      <c r="C51" s="270" t="s">
        <v>147</v>
      </c>
      <c r="D51" s="313"/>
    </row>
    <row r="52" spans="2:4">
      <c r="B52" s="273" t="s">
        <v>148</v>
      </c>
      <c r="C52" s="270" t="s">
        <v>149</v>
      </c>
      <c r="D52" s="313"/>
    </row>
    <row r="53" spans="2:4" ht="33">
      <c r="B53" s="273" t="s">
        <v>150</v>
      </c>
      <c r="C53" s="270" t="s">
        <v>151</v>
      </c>
      <c r="D53" s="313"/>
    </row>
    <row r="54" spans="2:4" ht="33">
      <c r="B54" s="273" t="s">
        <v>152</v>
      </c>
      <c r="C54" s="270" t="s">
        <v>153</v>
      </c>
      <c r="D54" s="313"/>
    </row>
    <row r="55" spans="2:4" ht="49.5">
      <c r="B55" s="273" t="s">
        <v>154</v>
      </c>
      <c r="C55" s="270" t="s">
        <v>155</v>
      </c>
      <c r="D55" s="313"/>
    </row>
    <row r="56" spans="2:4" ht="33">
      <c r="B56" s="273" t="s">
        <v>156</v>
      </c>
      <c r="C56" s="270" t="s">
        <v>157</v>
      </c>
      <c r="D56" s="312">
        <v>304041267</v>
      </c>
    </row>
    <row r="57" spans="2:4" ht="49.5">
      <c r="B57" s="273" t="s">
        <v>158</v>
      </c>
      <c r="C57" s="270" t="s">
        <v>159</v>
      </c>
      <c r="D57" s="313"/>
    </row>
    <row r="58" spans="2:4" ht="49.5">
      <c r="B58" s="273" t="s">
        <v>160</v>
      </c>
      <c r="C58" s="270" t="s">
        <v>161</v>
      </c>
      <c r="D58" s="312">
        <v>104130000</v>
      </c>
    </row>
    <row r="59" spans="2:4" ht="33">
      <c r="B59" s="273" t="s">
        <v>162</v>
      </c>
      <c r="C59" s="270" t="s">
        <v>163</v>
      </c>
      <c r="D59" s="313"/>
    </row>
    <row r="60" spans="2:4" ht="66">
      <c r="B60" s="273" t="s">
        <v>164</v>
      </c>
      <c r="C60" s="270" t="s">
        <v>165</v>
      </c>
      <c r="D60" s="312">
        <v>1260779221</v>
      </c>
    </row>
    <row r="61" spans="2:4" ht="33">
      <c r="B61" s="273" t="s">
        <v>166</v>
      </c>
      <c r="C61" s="270" t="s">
        <v>167</v>
      </c>
      <c r="D61" s="313"/>
    </row>
    <row r="62" spans="2:4" ht="49.5">
      <c r="B62" s="273" t="s">
        <v>168</v>
      </c>
      <c r="C62" s="270" t="s">
        <v>169</v>
      </c>
      <c r="D62" s="313"/>
    </row>
    <row r="63" spans="2:4" ht="33">
      <c r="B63" s="273" t="s">
        <v>170</v>
      </c>
      <c r="C63" s="270" t="s">
        <v>171</v>
      </c>
      <c r="D63" s="312">
        <v>715631305</v>
      </c>
    </row>
    <row r="64" spans="2:4" ht="33">
      <c r="B64" s="273" t="s">
        <v>172</v>
      </c>
      <c r="C64" s="270" t="s">
        <v>173</v>
      </c>
      <c r="D64" s="313"/>
    </row>
    <row r="65" spans="2:4" ht="33">
      <c r="B65" s="273" t="s">
        <v>174</v>
      </c>
      <c r="C65" s="270" t="s">
        <v>175</v>
      </c>
      <c r="D65" s="312">
        <v>1270186714</v>
      </c>
    </row>
    <row r="66" spans="2:4" ht="33">
      <c r="B66" s="273" t="s">
        <v>176</v>
      </c>
      <c r="C66" s="270" t="s">
        <v>177</v>
      </c>
      <c r="D66" s="313"/>
    </row>
    <row r="67" spans="2:4" ht="33">
      <c r="B67" s="273" t="s">
        <v>178</v>
      </c>
      <c r="C67" s="270" t="s">
        <v>179</v>
      </c>
      <c r="D67" s="312">
        <v>706044630</v>
      </c>
    </row>
    <row r="68" spans="2:4" ht="33">
      <c r="B68" s="273" t="s">
        <v>180</v>
      </c>
      <c r="C68" s="270" t="s">
        <v>181</v>
      </c>
      <c r="D68" s="313"/>
    </row>
    <row r="69" spans="2:4" ht="33">
      <c r="B69" s="273" t="s">
        <v>182</v>
      </c>
      <c r="C69" s="270" t="s">
        <v>183</v>
      </c>
      <c r="D69" s="312">
        <v>579200000</v>
      </c>
    </row>
    <row r="70" spans="2:4" ht="49.5">
      <c r="B70" s="273" t="s">
        <v>184</v>
      </c>
      <c r="C70" s="270" t="s">
        <v>185</v>
      </c>
      <c r="D70" s="313"/>
    </row>
    <row r="71" spans="2:4" ht="49.5">
      <c r="B71" s="273" t="s">
        <v>186</v>
      </c>
      <c r="C71" s="270" t="s">
        <v>187</v>
      </c>
      <c r="D71" s="313"/>
    </row>
    <row r="72" spans="2:4" ht="49.5">
      <c r="B72" s="273" t="s">
        <v>188</v>
      </c>
      <c r="C72" s="270" t="s">
        <v>189</v>
      </c>
      <c r="D72" s="313"/>
    </row>
    <row r="73" spans="2:4" ht="33">
      <c r="B73" s="273" t="s">
        <v>190</v>
      </c>
      <c r="C73" s="270" t="s">
        <v>191</v>
      </c>
      <c r="D73" s="313"/>
    </row>
    <row r="74" spans="2:4" ht="33">
      <c r="B74" s="273" t="s">
        <v>192</v>
      </c>
      <c r="C74" s="270" t="s">
        <v>193</v>
      </c>
      <c r="D74" s="312">
        <v>208831594</v>
      </c>
    </row>
    <row r="75" spans="2:4" ht="33">
      <c r="B75" s="273" t="s">
        <v>194</v>
      </c>
      <c r="C75" s="270" t="s">
        <v>195</v>
      </c>
      <c r="D75" s="313"/>
    </row>
    <row r="76" spans="2:4" ht="33">
      <c r="B76" s="273" t="s">
        <v>196</v>
      </c>
      <c r="C76" s="270" t="s">
        <v>197</v>
      </c>
      <c r="D76" s="312">
        <v>702565000</v>
      </c>
    </row>
    <row r="77" spans="2:4" ht="33">
      <c r="B77" s="273" t="s">
        <v>198</v>
      </c>
      <c r="C77" s="270" t="s">
        <v>199</v>
      </c>
      <c r="D77" s="313"/>
    </row>
    <row r="78" spans="2:4">
      <c r="B78" s="273" t="s">
        <v>200</v>
      </c>
      <c r="C78" s="270" t="s">
        <v>201</v>
      </c>
      <c r="D78" s="313"/>
    </row>
    <row r="79" spans="2:4" ht="33">
      <c r="B79" s="273" t="s">
        <v>202</v>
      </c>
      <c r="C79" s="270" t="s">
        <v>203</v>
      </c>
      <c r="D79" s="313"/>
    </row>
    <row r="80" spans="2:4" ht="33">
      <c r="B80" s="273" t="s">
        <v>204</v>
      </c>
      <c r="C80" s="270" t="s">
        <v>205</v>
      </c>
      <c r="D80" s="313"/>
    </row>
    <row r="81" spans="2:4">
      <c r="B81" s="273" t="s">
        <v>206</v>
      </c>
      <c r="C81" s="270" t="s">
        <v>207</v>
      </c>
      <c r="D81" s="313"/>
    </row>
    <row r="82" spans="2:4">
      <c r="B82" s="273" t="s">
        <v>208</v>
      </c>
      <c r="C82" s="270" t="s">
        <v>209</v>
      </c>
      <c r="D82" s="313"/>
    </row>
    <row r="83" spans="2:4" ht="33">
      <c r="B83" s="273" t="s">
        <v>210</v>
      </c>
      <c r="C83" s="270" t="s">
        <v>211</v>
      </c>
      <c r="D83" s="312">
        <v>208800000</v>
      </c>
    </row>
    <row r="84" spans="2:4">
      <c r="B84" s="273" t="s">
        <v>212</v>
      </c>
      <c r="C84" s="270" t="s">
        <v>213</v>
      </c>
      <c r="D84" s="313"/>
    </row>
    <row r="85" spans="2:4">
      <c r="B85" s="273" t="s">
        <v>214</v>
      </c>
      <c r="C85" s="270" t="s">
        <v>215</v>
      </c>
      <c r="D85" s="313"/>
    </row>
    <row r="86" spans="2:4">
      <c r="B86" s="273" t="s">
        <v>216</v>
      </c>
      <c r="C86" s="270" t="s">
        <v>217</v>
      </c>
      <c r="D86" s="313"/>
    </row>
    <row r="87" spans="2:4" ht="33">
      <c r="B87" s="273" t="s">
        <v>218</v>
      </c>
      <c r="C87" s="270" t="s">
        <v>219</v>
      </c>
      <c r="D87" s="313"/>
    </row>
    <row r="88" spans="2:4">
      <c r="B88" s="273" t="s">
        <v>220</v>
      </c>
      <c r="C88" s="270" t="s">
        <v>221</v>
      </c>
      <c r="D88" s="313"/>
    </row>
    <row r="89" spans="2:4">
      <c r="B89" s="273" t="s">
        <v>222</v>
      </c>
      <c r="C89" s="270" t="s">
        <v>223</v>
      </c>
      <c r="D89" s="312">
        <v>334000000</v>
      </c>
    </row>
    <row r="90" spans="2:4">
      <c r="B90" s="273" t="s">
        <v>224</v>
      </c>
      <c r="C90" s="270" t="s">
        <v>225</v>
      </c>
      <c r="D90" s="313"/>
    </row>
    <row r="91" spans="2:4" ht="33">
      <c r="B91" s="273" t="s">
        <v>226</v>
      </c>
      <c r="C91" s="270" t="s">
        <v>227</v>
      </c>
      <c r="D91" s="313"/>
    </row>
    <row r="92" spans="2:4">
      <c r="B92" s="273" t="s">
        <v>228</v>
      </c>
      <c r="C92" s="270" t="s">
        <v>229</v>
      </c>
      <c r="D92" s="313"/>
    </row>
    <row r="93" spans="2:4" ht="33">
      <c r="B93" s="273" t="s">
        <v>230</v>
      </c>
      <c r="C93" s="270" t="s">
        <v>231</v>
      </c>
      <c r="D93" s="313"/>
    </row>
    <row r="94" spans="2:4" ht="49.5">
      <c r="B94" s="273" t="s">
        <v>232</v>
      </c>
      <c r="C94" s="270" t="s">
        <v>233</v>
      </c>
      <c r="D94" s="312">
        <v>1112534448</v>
      </c>
    </row>
    <row r="95" spans="2:4" ht="33">
      <c r="B95" s="273" t="s">
        <v>234</v>
      </c>
      <c r="C95" s="270" t="s">
        <v>235</v>
      </c>
      <c r="D95" s="313"/>
    </row>
    <row r="96" spans="2:4" ht="66">
      <c r="B96" s="273" t="s">
        <v>236</v>
      </c>
      <c r="C96" s="270" t="s">
        <v>237</v>
      </c>
      <c r="D96" s="313"/>
    </row>
    <row r="97" spans="2:4">
      <c r="B97" s="273" t="s">
        <v>238</v>
      </c>
      <c r="C97" s="270" t="s">
        <v>239</v>
      </c>
      <c r="D97" s="313"/>
    </row>
    <row r="98" spans="2:4">
      <c r="B98" s="273" t="s">
        <v>240</v>
      </c>
      <c r="C98" s="270" t="s">
        <v>241</v>
      </c>
      <c r="D98" s="313"/>
    </row>
    <row r="99" spans="2:4" ht="33">
      <c r="B99" s="273" t="s">
        <v>242</v>
      </c>
      <c r="C99" s="270" t="s">
        <v>243</v>
      </c>
      <c r="D99" s="313"/>
    </row>
    <row r="100" spans="2:4">
      <c r="B100" s="273" t="s">
        <v>244</v>
      </c>
      <c r="C100" s="270" t="s">
        <v>245</v>
      </c>
      <c r="D100" s="313"/>
    </row>
    <row r="101" spans="2:4" ht="99">
      <c r="B101" s="273" t="s">
        <v>246</v>
      </c>
      <c r="C101" s="270" t="s">
        <v>247</v>
      </c>
      <c r="D101" s="313"/>
    </row>
    <row r="102" spans="2:4" ht="49.5">
      <c r="B102" s="273" t="s">
        <v>248</v>
      </c>
      <c r="C102" s="270" t="s">
        <v>249</v>
      </c>
      <c r="D102" s="312">
        <v>552236934</v>
      </c>
    </row>
    <row r="103" spans="2:4" ht="66">
      <c r="B103" s="273" t="s">
        <v>250</v>
      </c>
      <c r="C103" s="270" t="s">
        <v>251</v>
      </c>
      <c r="D103" s="313"/>
    </row>
    <row r="104" spans="2:4" ht="33">
      <c r="B104" s="273" t="s">
        <v>252</v>
      </c>
      <c r="C104" s="270" t="s">
        <v>253</v>
      </c>
      <c r="D104" s="312">
        <v>28880612472</v>
      </c>
    </row>
    <row r="105" spans="2:4" ht="33">
      <c r="B105" s="273" t="s">
        <v>254</v>
      </c>
      <c r="C105" s="270" t="s">
        <v>255</v>
      </c>
      <c r="D105" s="313"/>
    </row>
    <row r="106" spans="2:4" ht="33">
      <c r="B106" s="273" t="s">
        <v>256</v>
      </c>
      <c r="C106" s="270" t="s">
        <v>257</v>
      </c>
      <c r="D106" s="313"/>
    </row>
    <row r="107" spans="2:4" ht="33">
      <c r="B107" s="273" t="s">
        <v>258</v>
      </c>
      <c r="C107" s="270" t="s">
        <v>259</v>
      </c>
      <c r="D107" s="312">
        <v>593703138</v>
      </c>
    </row>
    <row r="108" spans="2:4" ht="33">
      <c r="B108" s="273" t="s">
        <v>260</v>
      </c>
      <c r="C108" s="270" t="s">
        <v>261</v>
      </c>
      <c r="D108" s="313"/>
    </row>
    <row r="109" spans="2:4" ht="33">
      <c r="B109" s="273" t="s">
        <v>262</v>
      </c>
      <c r="C109" s="270" t="s">
        <v>263</v>
      </c>
      <c r="D109" s="312">
        <v>276864496500</v>
      </c>
    </row>
    <row r="110" spans="2:4" ht="33">
      <c r="B110" s="273" t="s">
        <v>264</v>
      </c>
      <c r="C110" s="270" t="s">
        <v>265</v>
      </c>
      <c r="D110" s="313"/>
    </row>
    <row r="111" spans="2:4" ht="33">
      <c r="B111" s="273" t="s">
        <v>266</v>
      </c>
      <c r="C111" s="270" t="s">
        <v>267</v>
      </c>
      <c r="D111" s="312">
        <v>85990000</v>
      </c>
    </row>
    <row r="112" spans="2:4" ht="49.5">
      <c r="B112" s="273" t="s">
        <v>268</v>
      </c>
      <c r="C112" s="270" t="s">
        <v>269</v>
      </c>
      <c r="D112" s="313"/>
    </row>
    <row r="113" spans="2:4" ht="49.5">
      <c r="B113" s="273" t="s">
        <v>270</v>
      </c>
      <c r="C113" s="270" t="s">
        <v>271</v>
      </c>
      <c r="D113" s="312">
        <v>272600000</v>
      </c>
    </row>
    <row r="114" spans="2:4" ht="49.5">
      <c r="B114" s="273" t="s">
        <v>272</v>
      </c>
      <c r="C114" s="270" t="s">
        <v>273</v>
      </c>
      <c r="D114" s="313"/>
    </row>
    <row r="115" spans="2:4" ht="33">
      <c r="B115" s="273" t="s">
        <v>274</v>
      </c>
      <c r="C115" s="270" t="s">
        <v>275</v>
      </c>
      <c r="D115" s="312">
        <v>113704480</v>
      </c>
    </row>
    <row r="116" spans="2:4" ht="33">
      <c r="B116" s="273" t="s">
        <v>276</v>
      </c>
      <c r="C116" s="270" t="s">
        <v>277</v>
      </c>
      <c r="D116" s="313"/>
    </row>
    <row r="117" spans="2:4" ht="49.5">
      <c r="B117" s="273" t="s">
        <v>278</v>
      </c>
      <c r="C117" s="270" t="s">
        <v>279</v>
      </c>
      <c r="D117" s="312">
        <v>80000000</v>
      </c>
    </row>
    <row r="118" spans="2:4">
      <c r="B118" s="273" t="s">
        <v>280</v>
      </c>
      <c r="C118" s="270" t="s">
        <v>281</v>
      </c>
      <c r="D118" s="313"/>
    </row>
    <row r="119" spans="2:4" ht="49.5">
      <c r="B119" s="273" t="s">
        <v>282</v>
      </c>
      <c r="C119" s="270" t="s">
        <v>283</v>
      </c>
      <c r="D119" s="312">
        <v>534359448</v>
      </c>
    </row>
    <row r="120" spans="2:4" ht="33">
      <c r="B120" s="273" t="s">
        <v>284</v>
      </c>
      <c r="C120" s="270" t="s">
        <v>285</v>
      </c>
      <c r="D120" s="313"/>
    </row>
    <row r="121" spans="2:4" ht="33">
      <c r="B121" s="273" t="s">
        <v>286</v>
      </c>
      <c r="C121" s="270" t="s">
        <v>287</v>
      </c>
      <c r="D121" s="312">
        <v>243540000</v>
      </c>
    </row>
    <row r="122" spans="2:4" ht="49.5">
      <c r="B122" s="273" t="s">
        <v>288</v>
      </c>
      <c r="C122" s="270" t="s">
        <v>289</v>
      </c>
      <c r="D122" s="313"/>
    </row>
    <row r="123" spans="2:4" ht="33.5" thickBot="1">
      <c r="B123" s="271" t="s">
        <v>290</v>
      </c>
      <c r="C123" s="274" t="s">
        <v>291</v>
      </c>
      <c r="D123" s="317"/>
    </row>
    <row r="124" spans="2:4">
      <c r="B124" s="314" t="s">
        <v>30</v>
      </c>
      <c r="C124" s="314"/>
    </row>
  </sheetData>
  <mergeCells count="37">
    <mergeCell ref="B1:D2"/>
    <mergeCell ref="D115:D116"/>
    <mergeCell ref="D117:D118"/>
    <mergeCell ref="D119:D120"/>
    <mergeCell ref="D121:D123"/>
    <mergeCell ref="D60:D62"/>
    <mergeCell ref="D63:D64"/>
    <mergeCell ref="D65:D66"/>
    <mergeCell ref="D67:D68"/>
    <mergeCell ref="D24:D29"/>
    <mergeCell ref="D30:D35"/>
    <mergeCell ref="D36:D42"/>
    <mergeCell ref="D43:D45"/>
    <mergeCell ref="D46:D49"/>
    <mergeCell ref="D50:D55"/>
    <mergeCell ref="D7:D9"/>
    <mergeCell ref="B124:C124"/>
    <mergeCell ref="B3:D4"/>
    <mergeCell ref="D102:D103"/>
    <mergeCell ref="D104:D106"/>
    <mergeCell ref="D107:D108"/>
    <mergeCell ref="D109:D110"/>
    <mergeCell ref="D111:D112"/>
    <mergeCell ref="D113:D114"/>
    <mergeCell ref="D69:D73"/>
    <mergeCell ref="D74:D75"/>
    <mergeCell ref="D76:D82"/>
    <mergeCell ref="D83:D88"/>
    <mergeCell ref="D89:D93"/>
    <mergeCell ref="D94:D101"/>
    <mergeCell ref="D56:D57"/>
    <mergeCell ref="D58:D59"/>
    <mergeCell ref="D10:D12"/>
    <mergeCell ref="D13:D14"/>
    <mergeCell ref="D15:D16"/>
    <mergeCell ref="D17:D19"/>
    <mergeCell ref="D20:D23"/>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3D0124-D862-4339-BC1B-D4CCEBF7B7D5}">
  <sheetPr>
    <tabColor rgb="FF008B55"/>
  </sheetPr>
  <dimension ref="A1:BM60"/>
  <sheetViews>
    <sheetView showGridLines="0" zoomScale="80" zoomScaleNormal="80" workbookViewId="0">
      <pane xSplit="3" topLeftCell="D1" activePane="topRight" state="frozen"/>
      <selection activeCell="A10" sqref="A10"/>
      <selection pane="topRight" activeCell="B2" sqref="B2:B4"/>
    </sheetView>
  </sheetViews>
  <sheetFormatPr baseColWidth="10" defaultColWidth="12.453125" defaultRowHeight="60" customHeight="1"/>
  <cols>
    <col min="1" max="1" width="5.26953125" style="1" customWidth="1"/>
    <col min="2" max="2" width="38.1796875" style="194" customWidth="1"/>
    <col min="3" max="3" width="19.81640625" style="7" customWidth="1"/>
    <col min="4" max="4" width="43" style="195" customWidth="1"/>
    <col min="5" max="5" width="49.1796875" style="195" customWidth="1"/>
    <col min="6" max="6" width="36.1796875" style="194" customWidth="1"/>
    <col min="7" max="7" width="20.453125" style="1" customWidth="1"/>
    <col min="8" max="8" width="70.7265625" style="1" customWidth="1"/>
    <col min="9" max="10" width="25" style="1" customWidth="1"/>
    <col min="11" max="11" width="48.1796875" style="1" customWidth="1"/>
    <col min="12" max="12" width="57.81640625" style="1" customWidth="1"/>
    <col min="13" max="14" width="18.453125" style="1" customWidth="1"/>
    <col min="15" max="18" width="18.81640625" style="1" customWidth="1"/>
    <col min="19" max="20" width="29" style="1" customWidth="1"/>
    <col min="21" max="21" width="42.453125" style="1" customWidth="1"/>
    <col min="22" max="22" width="38.453125" style="1" customWidth="1"/>
    <col min="23" max="23" width="33.7265625" style="1" customWidth="1"/>
    <col min="24" max="24" width="38.1796875" style="1" customWidth="1"/>
    <col min="25" max="25" width="30.453125" style="1" customWidth="1"/>
    <col min="26" max="26" width="39.26953125" style="1" customWidth="1"/>
    <col min="27" max="27" width="42.26953125" style="1" customWidth="1"/>
    <col min="28" max="28" width="2.26953125" style="196" customWidth="1"/>
    <col min="29" max="31" width="22.453125" style="1" customWidth="1"/>
    <col min="32" max="33" width="52.453125" style="1" customWidth="1"/>
    <col min="34" max="34" width="40.7265625" style="1" customWidth="1"/>
    <col min="35" max="35" width="22.26953125" style="1" customWidth="1"/>
    <col min="36" max="37" width="33.26953125" style="7" customWidth="1"/>
    <col min="38" max="40" width="33.26953125" style="1" customWidth="1"/>
    <col min="41" max="41" width="5.81640625" style="1" customWidth="1"/>
    <col min="42" max="42" width="22.453125" style="1" customWidth="1"/>
    <col min="43" max="44" width="22.453125" style="197" customWidth="1"/>
    <col min="45" max="46" width="52.1796875" style="1" customWidth="1"/>
    <col min="47" max="47" width="40.7265625" style="1" customWidth="1"/>
    <col min="48" max="48" width="22.453125" style="197" customWidth="1"/>
    <col min="49" max="50" width="33.26953125" style="7" customWidth="1"/>
    <col min="51" max="53" width="33.26953125" style="1" customWidth="1"/>
    <col min="54" max="54" width="1.54296875" style="1" customWidth="1"/>
    <col min="55" max="55" width="29.81640625" style="194" customWidth="1"/>
    <col min="56" max="59" width="32.453125" style="1" customWidth="1"/>
    <col min="60" max="60" width="2.81640625" style="1" customWidth="1"/>
    <col min="61" max="62" width="12.453125" style="1"/>
    <col min="63" max="64" width="18.54296875" style="1" bestFit="1" customWidth="1"/>
    <col min="65" max="65" width="47.1796875" style="1" customWidth="1"/>
    <col min="66" max="16384" width="12.453125" style="1"/>
  </cols>
  <sheetData>
    <row r="1" spans="1:65" ht="23.25" customHeight="1" thickBot="1">
      <c r="B1" s="2"/>
      <c r="C1" s="3"/>
      <c r="D1" s="4"/>
      <c r="E1" s="4"/>
      <c r="F1" s="2"/>
      <c r="G1" s="5"/>
      <c r="H1" s="5"/>
      <c r="I1" s="5"/>
      <c r="J1" s="5"/>
      <c r="K1" s="5"/>
      <c r="L1" s="5"/>
      <c r="M1" s="5"/>
      <c r="N1" s="5"/>
      <c r="O1" s="5"/>
      <c r="P1" s="5"/>
      <c r="Q1" s="5"/>
      <c r="R1" s="5"/>
      <c r="S1" s="5"/>
      <c r="T1" s="5"/>
      <c r="U1" s="5"/>
      <c r="V1" s="5"/>
      <c r="W1" s="5"/>
      <c r="X1" s="5"/>
      <c r="Y1" s="5"/>
      <c r="Z1" s="5"/>
      <c r="AA1" s="5"/>
      <c r="AB1" s="6"/>
      <c r="AC1" s="5"/>
      <c r="AD1" s="5"/>
      <c r="AE1" s="5"/>
      <c r="AF1" s="5"/>
      <c r="AG1" s="5"/>
      <c r="AH1" s="5"/>
      <c r="AI1" s="5"/>
      <c r="AJ1" s="5"/>
      <c r="AK1" s="3"/>
      <c r="AL1" s="3"/>
      <c r="AM1" s="5"/>
      <c r="AN1" s="5"/>
      <c r="AO1" s="5"/>
      <c r="AP1" s="5"/>
      <c r="AQ1" s="1"/>
      <c r="AR1" s="1"/>
      <c r="AV1" s="1"/>
    </row>
    <row r="2" spans="1:65" ht="29.25" customHeight="1">
      <c r="B2" s="318"/>
      <c r="C2" s="321" t="s">
        <v>292</v>
      </c>
      <c r="D2" s="322"/>
      <c r="E2" s="322"/>
      <c r="F2" s="322"/>
      <c r="G2" s="322"/>
      <c r="H2" s="322"/>
      <c r="I2" s="322"/>
      <c r="J2" s="322"/>
      <c r="K2" s="322"/>
      <c r="L2" s="322"/>
      <c r="M2" s="322"/>
      <c r="N2" s="322"/>
      <c r="O2" s="322"/>
      <c r="P2" s="322"/>
      <c r="Q2" s="322"/>
      <c r="R2" s="322"/>
      <c r="S2" s="322"/>
      <c r="T2" s="322"/>
      <c r="U2" s="322"/>
      <c r="V2" s="322"/>
      <c r="W2" s="322"/>
      <c r="X2" s="322"/>
      <c r="Y2" s="322"/>
      <c r="Z2" s="323"/>
      <c r="AA2" s="242" t="s">
        <v>293</v>
      </c>
      <c r="AB2" s="8"/>
      <c r="AC2" s="5"/>
      <c r="AD2" s="5"/>
      <c r="AE2" s="5"/>
      <c r="AF2" s="5"/>
      <c r="AG2" s="5"/>
      <c r="AH2" s="5"/>
      <c r="AI2" s="5"/>
      <c r="AJ2" s="5"/>
      <c r="AK2" s="3"/>
      <c r="AL2" s="3"/>
      <c r="AM2" s="5"/>
      <c r="AN2" s="5"/>
      <c r="AO2" s="5"/>
      <c r="AP2" s="5"/>
      <c r="AQ2" s="1"/>
      <c r="AR2" s="1"/>
      <c r="AV2" s="1"/>
    </row>
    <row r="3" spans="1:65" ht="29.25" customHeight="1">
      <c r="B3" s="319"/>
      <c r="C3" s="324"/>
      <c r="D3" s="325"/>
      <c r="E3" s="325"/>
      <c r="F3" s="325"/>
      <c r="G3" s="325"/>
      <c r="H3" s="325"/>
      <c r="I3" s="325"/>
      <c r="J3" s="325"/>
      <c r="K3" s="325"/>
      <c r="L3" s="325"/>
      <c r="M3" s="325"/>
      <c r="N3" s="325"/>
      <c r="O3" s="325"/>
      <c r="P3" s="325"/>
      <c r="Q3" s="325"/>
      <c r="R3" s="325"/>
      <c r="S3" s="325"/>
      <c r="T3" s="325"/>
      <c r="U3" s="325"/>
      <c r="V3" s="325"/>
      <c r="W3" s="325"/>
      <c r="X3" s="325"/>
      <c r="Y3" s="325"/>
      <c r="Z3" s="326"/>
      <c r="AA3" s="243" t="s">
        <v>294</v>
      </c>
      <c r="AB3" s="9"/>
      <c r="AC3" s="5"/>
      <c r="AD3" s="5"/>
      <c r="AE3" s="5"/>
      <c r="AF3" s="5"/>
      <c r="AG3" s="5"/>
      <c r="AH3" s="5"/>
      <c r="AI3" s="5"/>
      <c r="AJ3" s="5"/>
      <c r="AK3" s="3"/>
      <c r="AL3" s="3"/>
      <c r="AM3" s="5"/>
      <c r="AN3" s="5"/>
      <c r="AO3" s="5"/>
      <c r="AP3" s="5"/>
      <c r="AQ3" s="1"/>
      <c r="AR3" s="1"/>
      <c r="AV3" s="1"/>
    </row>
    <row r="4" spans="1:65" ht="29.25" customHeight="1" thickBot="1">
      <c r="B4" s="320"/>
      <c r="C4" s="327"/>
      <c r="D4" s="328"/>
      <c r="E4" s="328"/>
      <c r="F4" s="328"/>
      <c r="G4" s="328"/>
      <c r="H4" s="328"/>
      <c r="I4" s="328"/>
      <c r="J4" s="328"/>
      <c r="K4" s="328"/>
      <c r="L4" s="328"/>
      <c r="M4" s="328"/>
      <c r="N4" s="328"/>
      <c r="O4" s="328"/>
      <c r="P4" s="328"/>
      <c r="Q4" s="328"/>
      <c r="R4" s="328"/>
      <c r="S4" s="328"/>
      <c r="T4" s="328"/>
      <c r="U4" s="328"/>
      <c r="V4" s="328"/>
      <c r="W4" s="328"/>
      <c r="X4" s="328"/>
      <c r="Y4" s="328"/>
      <c r="Z4" s="329"/>
      <c r="AA4" s="244" t="s">
        <v>295</v>
      </c>
      <c r="AB4" s="10"/>
      <c r="AC4" s="5"/>
      <c r="AD4" s="5"/>
      <c r="AE4" s="5"/>
      <c r="AF4" s="5"/>
      <c r="AG4" s="5"/>
      <c r="AH4" s="5"/>
      <c r="AI4" s="5"/>
      <c r="AJ4" s="5"/>
      <c r="AK4" s="3"/>
      <c r="AL4" s="3"/>
      <c r="AM4" s="5"/>
      <c r="AN4" s="5"/>
      <c r="AO4" s="5"/>
      <c r="AP4" s="5"/>
      <c r="AQ4" s="1"/>
      <c r="AR4" s="1"/>
      <c r="AV4" s="1"/>
    </row>
    <row r="5" spans="1:65" ht="15" customHeight="1" thickBot="1">
      <c r="B5" s="11"/>
      <c r="C5" s="3"/>
      <c r="D5" s="4"/>
      <c r="E5" s="4"/>
      <c r="F5" s="2"/>
      <c r="G5" s="5"/>
      <c r="H5" s="5"/>
      <c r="I5" s="5"/>
      <c r="J5" s="5"/>
      <c r="K5" s="5"/>
      <c r="L5" s="5"/>
      <c r="M5" s="5"/>
      <c r="N5" s="5"/>
      <c r="O5" s="5"/>
      <c r="P5" s="5"/>
      <c r="Q5" s="5"/>
      <c r="R5" s="5"/>
      <c r="S5" s="5"/>
      <c r="T5" s="5"/>
      <c r="U5" s="5"/>
      <c r="V5" s="5"/>
      <c r="W5" s="5"/>
      <c r="X5" s="5"/>
      <c r="Y5" s="5"/>
      <c r="Z5" s="5"/>
      <c r="AA5" s="5"/>
      <c r="AB5" s="6"/>
      <c r="AC5" s="5"/>
      <c r="AD5" s="5"/>
      <c r="AE5" s="5"/>
      <c r="AF5" s="5"/>
      <c r="AG5" s="5"/>
      <c r="AH5" s="5"/>
      <c r="AI5" s="5"/>
      <c r="AJ5" s="5"/>
      <c r="AK5" s="3"/>
      <c r="AL5" s="3"/>
      <c r="AM5" s="5"/>
      <c r="AN5" s="5"/>
      <c r="AO5" s="5"/>
      <c r="AP5" s="5"/>
      <c r="AQ5" s="1"/>
      <c r="AR5" s="1"/>
      <c r="AV5" s="1"/>
    </row>
    <row r="6" spans="1:65" s="12" customFormat="1" ht="60" customHeight="1" thickBot="1">
      <c r="B6" s="330" t="s">
        <v>296</v>
      </c>
      <c r="C6" s="331"/>
      <c r="D6" s="332" t="s">
        <v>297</v>
      </c>
      <c r="E6" s="333"/>
      <c r="F6" s="334"/>
      <c r="G6" s="335" t="s">
        <v>298</v>
      </c>
      <c r="H6" s="336"/>
      <c r="I6" s="336"/>
      <c r="J6" s="336"/>
      <c r="K6" s="336"/>
      <c r="L6" s="336"/>
      <c r="M6" s="336"/>
      <c r="N6" s="336"/>
      <c r="O6" s="336"/>
      <c r="P6" s="336"/>
      <c r="Q6" s="336"/>
      <c r="R6" s="337"/>
      <c r="S6" s="338" t="s">
        <v>299</v>
      </c>
      <c r="T6" s="339"/>
      <c r="U6" s="339"/>
      <c r="V6" s="339"/>
      <c r="W6" s="340"/>
      <c r="X6" s="341" t="s">
        <v>300</v>
      </c>
      <c r="Y6" s="342"/>
      <c r="Z6" s="342"/>
      <c r="AA6" s="342"/>
      <c r="AB6" s="8"/>
      <c r="AC6" s="343" t="s">
        <v>301</v>
      </c>
      <c r="AD6" s="344"/>
      <c r="AE6" s="344"/>
      <c r="AF6" s="344"/>
      <c r="AG6" s="344"/>
      <c r="AH6" s="344"/>
      <c r="AI6" s="344"/>
      <c r="AJ6" s="344"/>
      <c r="AK6" s="344"/>
      <c r="AL6" s="344"/>
      <c r="AM6" s="344"/>
      <c r="AN6" s="344"/>
      <c r="AO6" s="5"/>
      <c r="AP6" s="345" t="s">
        <v>302</v>
      </c>
      <c r="AQ6" s="346"/>
      <c r="AR6" s="346"/>
      <c r="AS6" s="346"/>
      <c r="AT6" s="346"/>
      <c r="AU6" s="346"/>
      <c r="AV6" s="346"/>
      <c r="AW6" s="346"/>
      <c r="AX6" s="346"/>
      <c r="AY6" s="346"/>
      <c r="AZ6" s="346"/>
      <c r="BA6" s="346"/>
      <c r="BB6" s="238"/>
      <c r="BC6" s="379" t="s">
        <v>912</v>
      </c>
      <c r="BD6" s="379"/>
      <c r="BE6" s="379"/>
      <c r="BF6" s="379"/>
      <c r="BG6" s="379"/>
    </row>
    <row r="7" spans="1:65" s="13" customFormat="1" ht="60" customHeight="1" thickBot="1">
      <c r="B7" s="14" t="s">
        <v>303</v>
      </c>
      <c r="C7" s="14" t="s">
        <v>304</v>
      </c>
      <c r="D7" s="347" t="s">
        <v>305</v>
      </c>
      <c r="E7" s="348"/>
      <c r="F7" s="15" t="s">
        <v>306</v>
      </c>
      <c r="G7" s="16" t="s">
        <v>307</v>
      </c>
      <c r="H7" s="16" t="s">
        <v>308</v>
      </c>
      <c r="I7" s="16" t="s">
        <v>309</v>
      </c>
      <c r="J7" s="16" t="s">
        <v>310</v>
      </c>
      <c r="K7" s="16" t="s">
        <v>311</v>
      </c>
      <c r="L7" s="16" t="s">
        <v>312</v>
      </c>
      <c r="M7" s="17" t="s">
        <v>313</v>
      </c>
      <c r="N7" s="18" t="s">
        <v>314</v>
      </c>
      <c r="O7" s="349" t="s">
        <v>315</v>
      </c>
      <c r="P7" s="350"/>
      <c r="Q7" s="350"/>
      <c r="R7" s="351"/>
      <c r="S7" s="19" t="s">
        <v>316</v>
      </c>
      <c r="T7" s="19" t="s">
        <v>317</v>
      </c>
      <c r="U7" s="19" t="s">
        <v>318</v>
      </c>
      <c r="V7" s="19" t="s">
        <v>319</v>
      </c>
      <c r="W7" s="19" t="s">
        <v>320</v>
      </c>
      <c r="X7" s="20" t="s">
        <v>321</v>
      </c>
      <c r="Y7" s="20" t="s">
        <v>322</v>
      </c>
      <c r="Z7" s="20" t="s">
        <v>323</v>
      </c>
      <c r="AA7" s="20" t="s">
        <v>324</v>
      </c>
      <c r="AB7" s="8"/>
      <c r="AC7" s="21" t="s">
        <v>325</v>
      </c>
      <c r="AD7" s="352" t="s">
        <v>326</v>
      </c>
      <c r="AE7" s="353"/>
      <c r="AF7" s="22" t="s">
        <v>327</v>
      </c>
      <c r="AG7" s="23" t="s">
        <v>328</v>
      </c>
      <c r="AH7" s="24" t="s">
        <v>329</v>
      </c>
      <c r="AI7" s="25" t="s">
        <v>330</v>
      </c>
      <c r="AJ7" s="26" t="s">
        <v>331</v>
      </c>
      <c r="AK7" s="26" t="s">
        <v>332</v>
      </c>
      <c r="AL7" s="27" t="s">
        <v>333</v>
      </c>
      <c r="AM7" s="27" t="s">
        <v>334</v>
      </c>
      <c r="AN7" s="28" t="s">
        <v>335</v>
      </c>
      <c r="AO7" s="5"/>
      <c r="AP7" s="23" t="s">
        <v>325</v>
      </c>
      <c r="AQ7" s="29" t="s">
        <v>326</v>
      </c>
      <c r="AR7" s="29" t="s">
        <v>326</v>
      </c>
      <c r="AS7" s="30" t="s">
        <v>327</v>
      </c>
      <c r="AT7" s="30" t="s">
        <v>328</v>
      </c>
      <c r="AU7" s="21" t="s">
        <v>329</v>
      </c>
      <c r="AV7" s="25" t="s">
        <v>330</v>
      </c>
      <c r="AW7" s="26" t="s">
        <v>331</v>
      </c>
      <c r="AX7" s="26" t="s">
        <v>332</v>
      </c>
      <c r="AY7" s="31" t="s">
        <v>333</v>
      </c>
      <c r="AZ7" s="27" t="s">
        <v>334</v>
      </c>
      <c r="BA7" s="28" t="s">
        <v>335</v>
      </c>
      <c r="BB7" s="239"/>
      <c r="BC7" s="378" t="s">
        <v>336</v>
      </c>
      <c r="BD7" s="378"/>
      <c r="BE7" s="378"/>
      <c r="BF7" s="378"/>
      <c r="BG7" s="378"/>
    </row>
    <row r="8" spans="1:65" s="13" customFormat="1" ht="91.5" customHeight="1">
      <c r="A8" s="32"/>
      <c r="B8" s="33" t="s">
        <v>337</v>
      </c>
      <c r="C8" s="34" t="s">
        <v>338</v>
      </c>
      <c r="D8" s="33" t="s">
        <v>339</v>
      </c>
      <c r="E8" s="35" t="s">
        <v>340</v>
      </c>
      <c r="F8" s="34" t="s">
        <v>341</v>
      </c>
      <c r="G8" s="36" t="s">
        <v>342</v>
      </c>
      <c r="H8" s="37" t="s">
        <v>343</v>
      </c>
      <c r="I8" s="37" t="s">
        <v>344</v>
      </c>
      <c r="J8" s="38" t="s">
        <v>345</v>
      </c>
      <c r="K8" s="38" t="s">
        <v>346</v>
      </c>
      <c r="L8" s="38" t="s">
        <v>347</v>
      </c>
      <c r="M8" s="38" t="s">
        <v>348</v>
      </c>
      <c r="N8" s="38" t="s">
        <v>348</v>
      </c>
      <c r="O8" s="39" t="s">
        <v>349</v>
      </c>
      <c r="P8" s="39" t="s">
        <v>350</v>
      </c>
      <c r="Q8" s="39" t="s">
        <v>351</v>
      </c>
      <c r="R8" s="40" t="s">
        <v>352</v>
      </c>
      <c r="S8" s="36" t="s">
        <v>353</v>
      </c>
      <c r="T8" s="38" t="s">
        <v>354</v>
      </c>
      <c r="U8" s="38" t="s">
        <v>355</v>
      </c>
      <c r="V8" s="38" t="s">
        <v>356</v>
      </c>
      <c r="W8" s="41" t="s">
        <v>357</v>
      </c>
      <c r="X8" s="36" t="s">
        <v>358</v>
      </c>
      <c r="Y8" s="38" t="s">
        <v>359</v>
      </c>
      <c r="Z8" s="38" t="s">
        <v>360</v>
      </c>
      <c r="AA8" s="38" t="s">
        <v>361</v>
      </c>
      <c r="AB8" s="42"/>
      <c r="AC8" s="43" t="s">
        <v>362</v>
      </c>
      <c r="AD8" s="44" t="s">
        <v>363</v>
      </c>
      <c r="AE8" s="45" t="s">
        <v>364</v>
      </c>
      <c r="AF8" s="46" t="s">
        <v>365</v>
      </c>
      <c r="AG8" s="46" t="s">
        <v>366</v>
      </c>
      <c r="AH8" s="47" t="s">
        <v>367</v>
      </c>
      <c r="AI8" s="47" t="s">
        <v>368</v>
      </c>
      <c r="AJ8" s="48" t="s">
        <v>369</v>
      </c>
      <c r="AK8" s="49" t="s">
        <v>370</v>
      </c>
      <c r="AL8" s="50" t="s">
        <v>371</v>
      </c>
      <c r="AM8" s="51" t="s">
        <v>371</v>
      </c>
      <c r="AN8" s="52" t="s">
        <v>371</v>
      </c>
      <c r="AO8" s="53"/>
      <c r="AP8" s="54" t="s">
        <v>362</v>
      </c>
      <c r="AQ8" s="44" t="s">
        <v>363</v>
      </c>
      <c r="AR8" s="45" t="s">
        <v>364</v>
      </c>
      <c r="AS8" s="47" t="s">
        <v>365</v>
      </c>
      <c r="AT8" s="47" t="s">
        <v>366</v>
      </c>
      <c r="AU8" s="55" t="s">
        <v>367</v>
      </c>
      <c r="AV8" s="47" t="s">
        <v>368</v>
      </c>
      <c r="AW8" s="48" t="s">
        <v>369</v>
      </c>
      <c r="AX8" s="49" t="s">
        <v>370</v>
      </c>
      <c r="AY8" s="56" t="s">
        <v>371</v>
      </c>
      <c r="AZ8" s="51" t="s">
        <v>371</v>
      </c>
      <c r="BA8" s="52" t="s">
        <v>371</v>
      </c>
      <c r="BB8" s="239"/>
      <c r="BC8" s="245" t="s">
        <v>372</v>
      </c>
      <c r="BD8" s="378" t="s">
        <v>373</v>
      </c>
      <c r="BE8" s="378"/>
      <c r="BF8" s="378"/>
      <c r="BG8" s="378"/>
    </row>
    <row r="9" spans="1:65" s="57" customFormat="1" ht="190.5" customHeight="1">
      <c r="B9" s="198" t="s">
        <v>374</v>
      </c>
      <c r="C9" s="382" t="s">
        <v>64</v>
      </c>
      <c r="D9" s="199" t="s">
        <v>375</v>
      </c>
      <c r="E9" s="199" t="s">
        <v>376</v>
      </c>
      <c r="F9" s="199" t="s">
        <v>377</v>
      </c>
      <c r="G9" s="198">
        <v>3</v>
      </c>
      <c r="H9" s="204" t="s">
        <v>65</v>
      </c>
      <c r="I9" s="200" t="s">
        <v>378</v>
      </c>
      <c r="J9" s="200" t="s">
        <v>379</v>
      </c>
      <c r="K9" s="204" t="s">
        <v>380</v>
      </c>
      <c r="L9" s="199" t="s">
        <v>381</v>
      </c>
      <c r="M9" s="201">
        <v>45323</v>
      </c>
      <c r="N9" s="201">
        <v>45471</v>
      </c>
      <c r="O9" s="198">
        <v>1</v>
      </c>
      <c r="P9" s="198">
        <v>2</v>
      </c>
      <c r="Q9" s="198">
        <v>0</v>
      </c>
      <c r="R9" s="198">
        <v>0</v>
      </c>
      <c r="S9" s="200" t="s">
        <v>382</v>
      </c>
      <c r="T9" s="187">
        <v>427000000</v>
      </c>
      <c r="U9" s="199" t="s">
        <v>383</v>
      </c>
      <c r="V9" s="204" t="s">
        <v>384</v>
      </c>
      <c r="W9" s="205">
        <v>427000000</v>
      </c>
      <c r="X9" s="200" t="s">
        <v>385</v>
      </c>
      <c r="Y9" s="200" t="s">
        <v>386</v>
      </c>
      <c r="Z9" s="199" t="s">
        <v>387</v>
      </c>
      <c r="AA9" s="200" t="s">
        <v>388</v>
      </c>
      <c r="AC9" s="58">
        <v>0.9</v>
      </c>
      <c r="AD9" s="59">
        <f>+IF(O9=0,"No Aplica",IF(AC9/O9&gt;=100%,100%,AC9/O9))</f>
        <v>0.9</v>
      </c>
      <c r="AE9" s="60" t="str">
        <f>IF(ISTEXT(AD9),"No reporta avance en el periodo",IF(AD9&lt;=69%,"Avance insuficiente",IF(AD9&gt;95%,"Avance satisfactorio",IF(AD9&gt;70%,"Avance suficiente",IF(AD9&lt;94%,"Avance suficiente",0)))))</f>
        <v>Avance suficiente</v>
      </c>
      <c r="AF9" s="61" t="s">
        <v>389</v>
      </c>
      <c r="AG9" s="61" t="s">
        <v>390</v>
      </c>
      <c r="AH9" s="58" t="s">
        <v>388</v>
      </c>
      <c r="AI9" s="62" t="str">
        <f>IF(AC9&lt;0.5,"Sin iniciar",IF(AC9=100,"Terminado","En gestión"))</f>
        <v>En gestión</v>
      </c>
      <c r="AJ9" s="63">
        <v>427000000</v>
      </c>
      <c r="AK9" s="63">
        <v>106750000</v>
      </c>
      <c r="AL9" s="64">
        <v>427000000</v>
      </c>
      <c r="AM9" s="65">
        <v>395370367</v>
      </c>
      <c r="AN9" s="65">
        <v>35592814</v>
      </c>
      <c r="AP9" s="66">
        <v>2</v>
      </c>
      <c r="AQ9" s="67">
        <f t="shared" ref="AQ9:AQ14" si="0">+IF($P9=0,"No Aplica",IF($AP9/$P9&gt;=100%,100%,$AP9/$P9))</f>
        <v>1</v>
      </c>
      <c r="AR9" s="68" t="str">
        <f>IF(ISTEXT(AQ9),"No reporta avance en el periodo",IF(AQ9&lt;=69%,"Avance insuficiente",IF(AQ9&gt;95%,"Avance satisfactorio",IF(AQ9&gt;70%,"Avance suficiente",IF(AQ9&lt;94%,"Avance suficiente",0)))))</f>
        <v>Avance satisfactorio</v>
      </c>
      <c r="AS9" s="69" t="s">
        <v>391</v>
      </c>
      <c r="AT9" s="61" t="s">
        <v>392</v>
      </c>
      <c r="AU9" s="58" t="s">
        <v>388</v>
      </c>
      <c r="AV9" s="70" t="str">
        <f>IF($AP9&lt;1,"Sin iniciar",IF($AP9=2,"Terminado","En gestión"))</f>
        <v>Terminado</v>
      </c>
      <c r="AW9" s="71">
        <v>427000000</v>
      </c>
      <c r="AX9" s="72">
        <v>106750000</v>
      </c>
      <c r="AY9" s="64">
        <v>427000000</v>
      </c>
      <c r="AZ9" s="65">
        <v>395370367</v>
      </c>
      <c r="BA9" s="65">
        <v>35592814</v>
      </c>
      <c r="BB9" s="240"/>
      <c r="BC9" s="141" t="s">
        <v>393</v>
      </c>
      <c r="BD9" s="377" t="s">
        <v>394</v>
      </c>
      <c r="BE9" s="377"/>
      <c r="BF9" s="377"/>
      <c r="BG9" s="377"/>
    </row>
    <row r="10" spans="1:65" s="73" customFormat="1" ht="87.5">
      <c r="B10" s="198" t="s">
        <v>395</v>
      </c>
      <c r="C10" s="382" t="s">
        <v>88</v>
      </c>
      <c r="D10" s="199" t="s">
        <v>396</v>
      </c>
      <c r="E10" s="199" t="s">
        <v>397</v>
      </c>
      <c r="F10" s="199" t="s">
        <v>398</v>
      </c>
      <c r="G10" s="123">
        <v>0.7</v>
      </c>
      <c r="H10" s="199" t="s">
        <v>89</v>
      </c>
      <c r="I10" s="200" t="s">
        <v>399</v>
      </c>
      <c r="J10" s="200" t="s">
        <v>400</v>
      </c>
      <c r="K10" s="199" t="s">
        <v>401</v>
      </c>
      <c r="L10" s="199" t="s">
        <v>402</v>
      </c>
      <c r="M10" s="201">
        <v>45306</v>
      </c>
      <c r="N10" s="201">
        <v>45641</v>
      </c>
      <c r="O10" s="206">
        <v>0.7</v>
      </c>
      <c r="P10" s="206">
        <v>0.7</v>
      </c>
      <c r="Q10" s="206">
        <v>0.7</v>
      </c>
      <c r="R10" s="206">
        <v>0.7</v>
      </c>
      <c r="S10" s="200" t="s">
        <v>382</v>
      </c>
      <c r="T10" s="187">
        <v>43705577</v>
      </c>
      <c r="U10" s="199" t="s">
        <v>403</v>
      </c>
      <c r="V10" s="199" t="s">
        <v>404</v>
      </c>
      <c r="W10" s="107"/>
      <c r="X10" s="199" t="s">
        <v>405</v>
      </c>
      <c r="Y10" s="199" t="s">
        <v>406</v>
      </c>
      <c r="Z10" s="199" t="s">
        <v>407</v>
      </c>
      <c r="AA10" s="200" t="s">
        <v>388</v>
      </c>
      <c r="AB10" s="74"/>
      <c r="AC10" s="75">
        <f>19.79%/23.94%</f>
        <v>0.82664995822890552</v>
      </c>
      <c r="AD10" s="67">
        <f t="shared" ref="AD10:AD38" si="1">+IF(O10=0,"No Aplica",IF(AC10/O10&gt;=100%,100%,AC10/O10))</f>
        <v>1</v>
      </c>
      <c r="AE10" s="68" t="str">
        <f t="shared" ref="AE10:AE33" si="2">IF(ISTEXT(AD10),"No reporta avance en el periodo",IF(AD10&lt;=69%,"Avance insuficiente",IF(AD10&gt;95%,"Avance satisfactorio",IF(AD10&gt;70%,"Avance suficiente",IF(AD10&lt;94%,"Avance suficiente",0)))))</f>
        <v>Avance satisfactorio</v>
      </c>
      <c r="AF10" s="61" t="s">
        <v>408</v>
      </c>
      <c r="AG10" s="61" t="s">
        <v>409</v>
      </c>
      <c r="AH10" s="61" t="s">
        <v>388</v>
      </c>
      <c r="AI10" s="70" t="str">
        <f t="shared" ref="AI10:AI18" si="3">IF(AC10&lt;1%,"Sin iniciar",IF(AC10=100%,"Terminado","En gestión"))</f>
        <v>En gestión</v>
      </c>
      <c r="AJ10" s="76">
        <v>43705577</v>
      </c>
      <c r="AK10" s="76">
        <v>10926394</v>
      </c>
      <c r="AL10" s="77"/>
      <c r="AM10" s="77"/>
      <c r="AN10" s="77"/>
      <c r="AO10" s="5"/>
      <c r="AP10" s="75">
        <v>0.82282581609768257</v>
      </c>
      <c r="AQ10" s="67">
        <f t="shared" si="0"/>
        <v>1</v>
      </c>
      <c r="AR10" s="68" t="str">
        <f t="shared" ref="AR10:AR60" si="4">IF(ISTEXT(AQ10),"No reporta avance en el periodo",IF(AQ10&lt;=69%,"Avance insuficiente",IF(AQ10&gt;95%,"Avance satisfactorio",IF(AQ10&gt;70%,"Avance suficiente",IF(AQ10&lt;94%,"Avance suficiente",0)))))</f>
        <v>Avance satisfactorio</v>
      </c>
      <c r="AS10" s="69" t="s">
        <v>410</v>
      </c>
      <c r="AT10" s="78" t="s">
        <v>411</v>
      </c>
      <c r="AU10" s="79" t="s">
        <v>388</v>
      </c>
      <c r="AV10" s="70" t="str">
        <f t="shared" ref="AV10:AV19" si="5">IF($AP10&lt;1%,"Sin iniciar",IF($AP10=100%,"Terminado","En gestión"))</f>
        <v>En gestión</v>
      </c>
      <c r="AW10" s="76">
        <v>43705577</v>
      </c>
      <c r="AX10" s="76">
        <v>10926394</v>
      </c>
      <c r="AY10" s="77"/>
      <c r="AZ10" s="77"/>
      <c r="BA10" s="77"/>
      <c r="BB10" s="241"/>
      <c r="BC10" s="141" t="s">
        <v>393</v>
      </c>
      <c r="BD10" s="377" t="s">
        <v>906</v>
      </c>
      <c r="BE10" s="377"/>
      <c r="BF10" s="377"/>
      <c r="BG10" s="377"/>
    </row>
    <row r="11" spans="1:65" s="73" customFormat="1" ht="172.5" customHeight="1">
      <c r="B11" s="198" t="s">
        <v>395</v>
      </c>
      <c r="C11" s="382" t="s">
        <v>96</v>
      </c>
      <c r="D11" s="199" t="s">
        <v>396</v>
      </c>
      <c r="E11" s="199" t="s">
        <v>397</v>
      </c>
      <c r="F11" s="199" t="s">
        <v>398</v>
      </c>
      <c r="G11" s="123">
        <v>1</v>
      </c>
      <c r="H11" s="199" t="s">
        <v>413</v>
      </c>
      <c r="I11" s="200" t="s">
        <v>399</v>
      </c>
      <c r="J11" s="200" t="s">
        <v>400</v>
      </c>
      <c r="K11" s="199" t="s">
        <v>414</v>
      </c>
      <c r="L11" s="199" t="s">
        <v>415</v>
      </c>
      <c r="M11" s="201">
        <v>45337</v>
      </c>
      <c r="N11" s="201">
        <v>45641</v>
      </c>
      <c r="O11" s="206">
        <v>0.25</v>
      </c>
      <c r="P11" s="206">
        <v>0.5</v>
      </c>
      <c r="Q11" s="206">
        <v>0.75</v>
      </c>
      <c r="R11" s="206">
        <v>1</v>
      </c>
      <c r="S11" s="200" t="s">
        <v>382</v>
      </c>
      <c r="T11" s="187">
        <v>13722115</v>
      </c>
      <c r="U11" s="199" t="s">
        <v>403</v>
      </c>
      <c r="V11" s="199" t="s">
        <v>416</v>
      </c>
      <c r="W11" s="354"/>
      <c r="X11" s="199" t="s">
        <v>417</v>
      </c>
      <c r="Y11" s="207" t="s">
        <v>406</v>
      </c>
      <c r="Z11" s="199" t="s">
        <v>407</v>
      </c>
      <c r="AA11" s="200" t="s">
        <v>388</v>
      </c>
      <c r="AB11" s="74"/>
      <c r="AC11" s="75">
        <v>0.25</v>
      </c>
      <c r="AD11" s="67">
        <f t="shared" si="1"/>
        <v>1</v>
      </c>
      <c r="AE11" s="68" t="str">
        <f t="shared" si="2"/>
        <v>Avance satisfactorio</v>
      </c>
      <c r="AF11" s="61" t="s">
        <v>418</v>
      </c>
      <c r="AG11" s="61" t="s">
        <v>419</v>
      </c>
      <c r="AH11" s="61" t="s">
        <v>388</v>
      </c>
      <c r="AI11" s="70" t="str">
        <f t="shared" si="3"/>
        <v>En gestión</v>
      </c>
      <c r="AJ11" s="76">
        <v>13722115</v>
      </c>
      <c r="AK11" s="76">
        <v>3430529</v>
      </c>
      <c r="AL11" s="355"/>
      <c r="AM11" s="355"/>
      <c r="AN11" s="355"/>
      <c r="AO11" s="5"/>
      <c r="AP11" s="75">
        <v>0.5</v>
      </c>
      <c r="AQ11" s="67">
        <f t="shared" si="0"/>
        <v>1</v>
      </c>
      <c r="AR11" s="68" t="str">
        <f t="shared" si="4"/>
        <v>Avance satisfactorio</v>
      </c>
      <c r="AS11" s="61" t="s">
        <v>420</v>
      </c>
      <c r="AT11" s="78" t="s">
        <v>421</v>
      </c>
      <c r="AU11" s="58" t="s">
        <v>388</v>
      </c>
      <c r="AV11" s="70" t="str">
        <f t="shared" si="5"/>
        <v>En gestión</v>
      </c>
      <c r="AW11" s="76">
        <v>13722115</v>
      </c>
      <c r="AX11" s="76">
        <v>3430529</v>
      </c>
      <c r="AY11" s="355"/>
      <c r="AZ11" s="355"/>
      <c r="BA11" s="355"/>
      <c r="BB11" s="240" t="str">
        <f>REPLACE(BC11,1,4,BH11)</f>
        <v>és Mauricio Cruz Vargas</v>
      </c>
      <c r="BC11" s="141" t="s">
        <v>412</v>
      </c>
      <c r="BD11" s="377" t="s">
        <v>422</v>
      </c>
      <c r="BE11" s="377"/>
      <c r="BF11" s="377"/>
      <c r="BG11" s="377"/>
    </row>
    <row r="12" spans="1:65" s="73" customFormat="1" ht="123.75" customHeight="1">
      <c r="B12" s="198" t="s">
        <v>395</v>
      </c>
      <c r="C12" s="382" t="s">
        <v>98</v>
      </c>
      <c r="D12" s="199" t="s">
        <v>396</v>
      </c>
      <c r="E12" s="199" t="s">
        <v>397</v>
      </c>
      <c r="F12" s="199" t="s">
        <v>398</v>
      </c>
      <c r="G12" s="123">
        <v>1</v>
      </c>
      <c r="H12" s="199" t="s">
        <v>423</v>
      </c>
      <c r="I12" s="200" t="s">
        <v>399</v>
      </c>
      <c r="J12" s="200" t="s">
        <v>400</v>
      </c>
      <c r="K12" s="199" t="s">
        <v>414</v>
      </c>
      <c r="L12" s="199" t="s">
        <v>424</v>
      </c>
      <c r="M12" s="201">
        <v>45337</v>
      </c>
      <c r="N12" s="201">
        <v>45641</v>
      </c>
      <c r="O12" s="206">
        <v>0.25</v>
      </c>
      <c r="P12" s="206">
        <v>0.5</v>
      </c>
      <c r="Q12" s="206">
        <v>0.75</v>
      </c>
      <c r="R12" s="206">
        <v>1</v>
      </c>
      <c r="S12" s="200" t="s">
        <v>382</v>
      </c>
      <c r="T12" s="187">
        <v>13722115</v>
      </c>
      <c r="U12" s="199" t="s">
        <v>403</v>
      </c>
      <c r="V12" s="199" t="s">
        <v>416</v>
      </c>
      <c r="W12" s="354"/>
      <c r="X12" s="200" t="s">
        <v>417</v>
      </c>
      <c r="Y12" s="207" t="s">
        <v>406</v>
      </c>
      <c r="Z12" s="199" t="s">
        <v>407</v>
      </c>
      <c r="AA12" s="200" t="s">
        <v>388</v>
      </c>
      <c r="AB12" s="74"/>
      <c r="AC12" s="75">
        <v>0.25</v>
      </c>
      <c r="AD12" s="67">
        <f t="shared" si="1"/>
        <v>1</v>
      </c>
      <c r="AE12" s="68" t="str">
        <f t="shared" si="2"/>
        <v>Avance satisfactorio</v>
      </c>
      <c r="AF12" s="61" t="s">
        <v>425</v>
      </c>
      <c r="AG12" s="61" t="s">
        <v>426</v>
      </c>
      <c r="AH12" s="61" t="s">
        <v>388</v>
      </c>
      <c r="AI12" s="70" t="str">
        <f t="shared" si="3"/>
        <v>En gestión</v>
      </c>
      <c r="AJ12" s="76">
        <v>13722115</v>
      </c>
      <c r="AK12" s="76">
        <v>3430529</v>
      </c>
      <c r="AL12" s="355"/>
      <c r="AM12" s="355"/>
      <c r="AN12" s="355"/>
      <c r="AO12" s="5"/>
      <c r="AP12" s="75">
        <v>0.5</v>
      </c>
      <c r="AQ12" s="67">
        <f t="shared" si="0"/>
        <v>1</v>
      </c>
      <c r="AR12" s="68" t="str">
        <f t="shared" si="4"/>
        <v>Avance satisfactorio</v>
      </c>
      <c r="AS12" s="61" t="s">
        <v>427</v>
      </c>
      <c r="AT12" s="78" t="s">
        <v>428</v>
      </c>
      <c r="AU12" s="58" t="s">
        <v>388</v>
      </c>
      <c r="AV12" s="70" t="str">
        <f t="shared" si="5"/>
        <v>En gestión</v>
      </c>
      <c r="AW12" s="76">
        <v>13722115</v>
      </c>
      <c r="AX12" s="76">
        <v>3430529</v>
      </c>
      <c r="AY12" s="355"/>
      <c r="AZ12" s="355"/>
      <c r="BA12" s="355"/>
      <c r="BB12" s="240"/>
      <c r="BC12" s="141" t="s">
        <v>412</v>
      </c>
      <c r="BD12" s="377" t="s">
        <v>422</v>
      </c>
      <c r="BE12" s="377"/>
      <c r="BF12" s="377"/>
      <c r="BG12" s="377"/>
    </row>
    <row r="13" spans="1:65" s="73" customFormat="1" ht="157.5" customHeight="1">
      <c r="B13" s="198" t="s">
        <v>395</v>
      </c>
      <c r="C13" s="382" t="s">
        <v>114</v>
      </c>
      <c r="D13" s="199" t="s">
        <v>396</v>
      </c>
      <c r="E13" s="199" t="s">
        <v>429</v>
      </c>
      <c r="F13" s="199" t="s">
        <v>398</v>
      </c>
      <c r="G13" s="123">
        <v>1</v>
      </c>
      <c r="H13" s="199" t="s">
        <v>115</v>
      </c>
      <c r="I13" s="200" t="s">
        <v>430</v>
      </c>
      <c r="J13" s="200" t="s">
        <v>400</v>
      </c>
      <c r="K13" s="199" t="s">
        <v>431</v>
      </c>
      <c r="L13" s="199" t="s">
        <v>432</v>
      </c>
      <c r="M13" s="201">
        <v>45322</v>
      </c>
      <c r="N13" s="201">
        <v>45657</v>
      </c>
      <c r="O13" s="206">
        <v>0.25</v>
      </c>
      <c r="P13" s="206">
        <v>0.5</v>
      </c>
      <c r="Q13" s="206">
        <v>0.75</v>
      </c>
      <c r="R13" s="206">
        <v>1</v>
      </c>
      <c r="S13" s="200" t="s">
        <v>388</v>
      </c>
      <c r="T13" s="187">
        <v>0</v>
      </c>
      <c r="U13" s="199" t="s">
        <v>403</v>
      </c>
      <c r="V13" s="199" t="s">
        <v>433</v>
      </c>
      <c r="W13" s="126"/>
      <c r="X13" s="199" t="s">
        <v>405</v>
      </c>
      <c r="Y13" s="207" t="s">
        <v>434</v>
      </c>
      <c r="Z13" s="199" t="s">
        <v>435</v>
      </c>
      <c r="AA13" s="200" t="s">
        <v>388</v>
      </c>
      <c r="AB13" s="74"/>
      <c r="AC13" s="75">
        <v>0.25</v>
      </c>
      <c r="AD13" s="67">
        <f t="shared" si="1"/>
        <v>1</v>
      </c>
      <c r="AE13" s="68" t="str">
        <f t="shared" si="2"/>
        <v>Avance satisfactorio</v>
      </c>
      <c r="AF13" s="61" t="s">
        <v>436</v>
      </c>
      <c r="AG13" s="61" t="s">
        <v>437</v>
      </c>
      <c r="AH13" s="61" t="s">
        <v>388</v>
      </c>
      <c r="AI13" s="70" t="str">
        <f t="shared" si="3"/>
        <v>En gestión</v>
      </c>
      <c r="AJ13" s="76">
        <v>0</v>
      </c>
      <c r="AK13" s="76">
        <v>0</v>
      </c>
      <c r="AL13" s="80"/>
      <c r="AM13" s="80"/>
      <c r="AN13" s="80"/>
      <c r="AO13" s="5"/>
      <c r="AP13" s="81">
        <v>0.5</v>
      </c>
      <c r="AQ13" s="67">
        <f t="shared" si="0"/>
        <v>1</v>
      </c>
      <c r="AR13" s="68" t="str">
        <f t="shared" si="4"/>
        <v>Avance satisfactorio</v>
      </c>
      <c r="AS13" s="61" t="s">
        <v>438</v>
      </c>
      <c r="AT13" s="78" t="s">
        <v>439</v>
      </c>
      <c r="AU13" s="58" t="s">
        <v>388</v>
      </c>
      <c r="AV13" s="70" t="str">
        <f t="shared" si="5"/>
        <v>En gestión</v>
      </c>
      <c r="AW13" s="76">
        <v>0</v>
      </c>
      <c r="AX13" s="76">
        <v>0</v>
      </c>
      <c r="AY13" s="80"/>
      <c r="AZ13" s="80"/>
      <c r="BA13" s="80"/>
      <c r="BB13" s="240"/>
      <c r="BC13" s="141" t="s">
        <v>393</v>
      </c>
      <c r="BD13" s="377" t="s">
        <v>448</v>
      </c>
      <c r="BE13" s="377"/>
      <c r="BF13" s="377"/>
      <c r="BG13" s="377"/>
    </row>
    <row r="14" spans="1:65" s="73" customFormat="1" ht="87.5">
      <c r="B14" s="198" t="s">
        <v>395</v>
      </c>
      <c r="C14" s="382" t="s">
        <v>126</v>
      </c>
      <c r="D14" s="199" t="s">
        <v>396</v>
      </c>
      <c r="E14" s="199" t="s">
        <v>397</v>
      </c>
      <c r="F14" s="199" t="s">
        <v>398</v>
      </c>
      <c r="G14" s="123">
        <v>1</v>
      </c>
      <c r="H14" s="199" t="s">
        <v>127</v>
      </c>
      <c r="I14" s="200" t="s">
        <v>399</v>
      </c>
      <c r="J14" s="200" t="s">
        <v>400</v>
      </c>
      <c r="K14" s="199" t="s">
        <v>440</v>
      </c>
      <c r="L14" s="199" t="s">
        <v>441</v>
      </c>
      <c r="M14" s="201">
        <v>45293</v>
      </c>
      <c r="N14" s="201">
        <v>45657</v>
      </c>
      <c r="O14" s="206">
        <v>0.25</v>
      </c>
      <c r="P14" s="206">
        <v>0.5</v>
      </c>
      <c r="Q14" s="206">
        <v>0.75</v>
      </c>
      <c r="R14" s="206">
        <v>1</v>
      </c>
      <c r="S14" s="200" t="s">
        <v>382</v>
      </c>
      <c r="T14" s="187">
        <v>47891312</v>
      </c>
      <c r="U14" s="199" t="s">
        <v>403</v>
      </c>
      <c r="V14" s="199" t="s">
        <v>442</v>
      </c>
      <c r="W14" s="208"/>
      <c r="X14" s="199" t="s">
        <v>405</v>
      </c>
      <c r="Y14" s="207" t="s">
        <v>406</v>
      </c>
      <c r="Z14" s="199" t="s">
        <v>407</v>
      </c>
      <c r="AA14" s="200" t="s">
        <v>388</v>
      </c>
      <c r="AB14" s="74"/>
      <c r="AC14" s="75">
        <f>(1/ 4)</f>
        <v>0.25</v>
      </c>
      <c r="AD14" s="67">
        <f t="shared" si="1"/>
        <v>1</v>
      </c>
      <c r="AE14" s="68" t="str">
        <f t="shared" si="2"/>
        <v>Avance satisfactorio</v>
      </c>
      <c r="AF14" s="61" t="s">
        <v>443</v>
      </c>
      <c r="AG14" s="61" t="s">
        <v>444</v>
      </c>
      <c r="AH14" s="61" t="s">
        <v>388</v>
      </c>
      <c r="AI14" s="70" t="str">
        <f t="shared" si="3"/>
        <v>En gestión</v>
      </c>
      <c r="AJ14" s="76">
        <v>47891312</v>
      </c>
      <c r="AK14" s="76">
        <v>11972828</v>
      </c>
      <c r="AL14" s="77"/>
      <c r="AM14" s="77"/>
      <c r="AN14" s="77"/>
      <c r="AO14" s="5"/>
      <c r="AP14" s="75">
        <v>0.5</v>
      </c>
      <c r="AQ14" s="67">
        <f t="shared" si="0"/>
        <v>1</v>
      </c>
      <c r="AR14" s="68" t="str">
        <f>IF(ISTEXT(AQ14),"No reporta avance en el periodo",IF(AQ14&lt;=69%,"Avance insuficiente",IF(AQ14&gt;95%,"Avance satisfactorio",IF(AQ14&gt;70%,"Avance suficiente",IF(AQ14&lt;94%,"Avance suficiente",0)))))</f>
        <v>Avance satisfactorio</v>
      </c>
      <c r="AS14" s="61" t="s">
        <v>445</v>
      </c>
      <c r="AT14" s="78" t="s">
        <v>446</v>
      </c>
      <c r="AU14" s="58" t="s">
        <v>388</v>
      </c>
      <c r="AV14" s="82" t="s">
        <v>447</v>
      </c>
      <c r="AW14" s="76">
        <v>47891312</v>
      </c>
      <c r="AX14" s="76">
        <v>11972828</v>
      </c>
      <c r="AY14" s="77"/>
      <c r="AZ14" s="77"/>
      <c r="BA14" s="77"/>
      <c r="BB14" s="240"/>
      <c r="BC14" s="141" t="s">
        <v>393</v>
      </c>
      <c r="BD14" s="377" t="s">
        <v>448</v>
      </c>
      <c r="BE14" s="377"/>
      <c r="BF14" s="377"/>
      <c r="BG14" s="377"/>
      <c r="BK14" s="278"/>
      <c r="BL14" s="278"/>
      <c r="BM14" s="278"/>
    </row>
    <row r="15" spans="1:65" s="73" customFormat="1" ht="409.5" customHeight="1">
      <c r="B15" s="198" t="s">
        <v>449</v>
      </c>
      <c r="C15" s="382" t="s">
        <v>152</v>
      </c>
      <c r="D15" s="199" t="s">
        <v>450</v>
      </c>
      <c r="E15" s="199" t="s">
        <v>451</v>
      </c>
      <c r="F15" s="199" t="s">
        <v>377</v>
      </c>
      <c r="G15" s="123">
        <v>0.2</v>
      </c>
      <c r="H15" s="199" t="s">
        <v>153</v>
      </c>
      <c r="I15" s="200" t="s">
        <v>430</v>
      </c>
      <c r="J15" s="200" t="s">
        <v>400</v>
      </c>
      <c r="K15" s="199" t="s">
        <v>452</v>
      </c>
      <c r="L15" s="199" t="s">
        <v>453</v>
      </c>
      <c r="M15" s="201">
        <v>45292</v>
      </c>
      <c r="N15" s="201">
        <v>45351</v>
      </c>
      <c r="O15" s="206">
        <v>0.2</v>
      </c>
      <c r="P15" s="206">
        <v>0</v>
      </c>
      <c r="Q15" s="206">
        <v>0</v>
      </c>
      <c r="R15" s="206">
        <v>0</v>
      </c>
      <c r="S15" s="200" t="s">
        <v>382</v>
      </c>
      <c r="T15" s="209">
        <v>18920829.91</v>
      </c>
      <c r="U15" s="199" t="s">
        <v>383</v>
      </c>
      <c r="V15" s="199" t="s">
        <v>384</v>
      </c>
      <c r="W15" s="210"/>
      <c r="X15" s="200" t="s">
        <v>385</v>
      </c>
      <c r="Y15" s="199" t="s">
        <v>406</v>
      </c>
      <c r="Z15" s="199" t="s">
        <v>454</v>
      </c>
      <c r="AA15" s="200" t="s">
        <v>388</v>
      </c>
      <c r="AB15" s="74"/>
      <c r="AC15" s="75">
        <v>0.2</v>
      </c>
      <c r="AD15" s="67">
        <f t="shared" si="1"/>
        <v>1</v>
      </c>
      <c r="AE15" s="68" t="str">
        <f t="shared" si="2"/>
        <v>Avance satisfactorio</v>
      </c>
      <c r="AF15" s="83" t="s">
        <v>455</v>
      </c>
      <c r="AG15" s="83" t="s">
        <v>456</v>
      </c>
      <c r="AH15" s="84" t="s">
        <v>388</v>
      </c>
      <c r="AI15" s="70" t="str">
        <f>IF(AC15&lt;1%,"Sin iniciar",IF(AC15=20%,"Terminado","En gestión"))</f>
        <v>Terminado</v>
      </c>
      <c r="AJ15" s="76">
        <v>18920829.91</v>
      </c>
      <c r="AK15" s="76">
        <f>+AJ15/4</f>
        <v>4730207.4775</v>
      </c>
      <c r="AL15" s="85"/>
      <c r="AM15" s="85"/>
      <c r="AN15" s="85"/>
      <c r="AO15" s="5"/>
      <c r="AP15" s="75">
        <v>0.2</v>
      </c>
      <c r="AQ15" s="86">
        <f>+IF($O15=0,"No Aplica",IF($AP15/$O15&gt;=100%,100%,$AP15/$O15))</f>
        <v>1</v>
      </c>
      <c r="AR15" s="68" t="str">
        <f t="shared" si="4"/>
        <v>Avance satisfactorio</v>
      </c>
      <c r="AS15" s="87" t="s">
        <v>457</v>
      </c>
      <c r="AT15" s="88" t="s">
        <v>458</v>
      </c>
      <c r="AU15" s="66" t="s">
        <v>388</v>
      </c>
      <c r="AV15" s="70" t="str">
        <f>IF($AP15&lt;1%,"Sin iniciar",IF($AP15=20%,"Terminado","En gestión"))</f>
        <v>Terminado</v>
      </c>
      <c r="AW15" s="89">
        <v>18920829.91</v>
      </c>
      <c r="AX15" s="90">
        <f>+AK15*2</f>
        <v>9460414.9550000001</v>
      </c>
      <c r="AY15" s="91"/>
      <c r="AZ15" s="92"/>
      <c r="BA15" s="93"/>
      <c r="BB15" s="240"/>
      <c r="BC15" s="141" t="s">
        <v>393</v>
      </c>
      <c r="BD15" s="377" t="s">
        <v>907</v>
      </c>
      <c r="BE15" s="377"/>
      <c r="BF15" s="377"/>
      <c r="BG15" s="377"/>
    </row>
    <row r="16" spans="1:65" s="73" customFormat="1" ht="264.75" customHeight="1">
      <c r="B16" s="198" t="s">
        <v>449</v>
      </c>
      <c r="C16" s="382" t="s">
        <v>158</v>
      </c>
      <c r="D16" s="199" t="s">
        <v>450</v>
      </c>
      <c r="E16" s="199" t="s">
        <v>459</v>
      </c>
      <c r="F16" s="199" t="s">
        <v>377</v>
      </c>
      <c r="G16" s="123">
        <v>1</v>
      </c>
      <c r="H16" s="199" t="s">
        <v>159</v>
      </c>
      <c r="I16" s="200" t="s">
        <v>399</v>
      </c>
      <c r="J16" s="200" t="s">
        <v>400</v>
      </c>
      <c r="K16" s="199" t="s">
        <v>460</v>
      </c>
      <c r="L16" s="199" t="s">
        <v>461</v>
      </c>
      <c r="M16" s="201">
        <v>45292</v>
      </c>
      <c r="N16" s="201">
        <v>45656</v>
      </c>
      <c r="O16" s="206">
        <v>0.1</v>
      </c>
      <c r="P16" s="206">
        <v>0.5</v>
      </c>
      <c r="Q16" s="206">
        <v>0.75</v>
      </c>
      <c r="R16" s="206">
        <v>1</v>
      </c>
      <c r="S16" s="200" t="s">
        <v>382</v>
      </c>
      <c r="T16" s="187">
        <v>42329826.909999996</v>
      </c>
      <c r="U16" s="199" t="s">
        <v>383</v>
      </c>
      <c r="V16" s="199" t="s">
        <v>462</v>
      </c>
      <c r="W16" s="211"/>
      <c r="X16" s="200" t="s">
        <v>463</v>
      </c>
      <c r="Y16" s="199" t="s">
        <v>464</v>
      </c>
      <c r="Z16" s="199" t="s">
        <v>465</v>
      </c>
      <c r="AA16" s="199" t="s">
        <v>466</v>
      </c>
      <c r="AB16" s="94"/>
      <c r="AC16" s="75">
        <v>0.1</v>
      </c>
      <c r="AD16" s="67">
        <f t="shared" si="1"/>
        <v>1</v>
      </c>
      <c r="AE16" s="68" t="str">
        <f t="shared" si="2"/>
        <v>Avance satisfactorio</v>
      </c>
      <c r="AF16" s="83" t="s">
        <v>467</v>
      </c>
      <c r="AG16" s="83" t="s">
        <v>468</v>
      </c>
      <c r="AH16" s="84" t="s">
        <v>388</v>
      </c>
      <c r="AI16" s="70" t="str">
        <f t="shared" si="3"/>
        <v>En gestión</v>
      </c>
      <c r="AJ16" s="76">
        <v>42329826.909999996</v>
      </c>
      <c r="AK16" s="76">
        <f>+AJ16/4</f>
        <v>10582456.727499999</v>
      </c>
      <c r="AL16" s="80"/>
      <c r="AM16" s="80"/>
      <c r="AN16" s="80"/>
      <c r="AO16" s="5"/>
      <c r="AP16" s="95">
        <v>0.5</v>
      </c>
      <c r="AQ16" s="67">
        <f t="shared" ref="AQ16:AQ30" si="6">+IF($P16=0,"No Aplica",IF($AP16/$P16&gt;=100%,100%,$AP16/$P16))</f>
        <v>1</v>
      </c>
      <c r="AR16" s="68" t="str">
        <f t="shared" si="4"/>
        <v>Avance satisfactorio</v>
      </c>
      <c r="AS16" s="61" t="s">
        <v>469</v>
      </c>
      <c r="AT16" s="78" t="s">
        <v>470</v>
      </c>
      <c r="AU16" s="58" t="s">
        <v>388</v>
      </c>
      <c r="AV16" s="70" t="str">
        <f t="shared" si="5"/>
        <v>En gestión</v>
      </c>
      <c r="AW16" s="96">
        <v>42329826.909999996</v>
      </c>
      <c r="AX16" s="90">
        <f>+AW16/2</f>
        <v>21164913.454999998</v>
      </c>
      <c r="AY16" s="93"/>
      <c r="AZ16" s="93"/>
      <c r="BA16" s="97"/>
      <c r="BB16" s="240"/>
      <c r="BC16" s="141" t="s">
        <v>393</v>
      </c>
      <c r="BD16" s="377" t="s">
        <v>908</v>
      </c>
      <c r="BE16" s="377"/>
      <c r="BF16" s="377"/>
      <c r="BG16" s="377"/>
    </row>
    <row r="17" spans="2:59" s="73" customFormat="1" ht="140">
      <c r="B17" s="198" t="s">
        <v>449</v>
      </c>
      <c r="C17" s="382" t="s">
        <v>160</v>
      </c>
      <c r="D17" s="199" t="s">
        <v>450</v>
      </c>
      <c r="E17" s="199" t="s">
        <v>451</v>
      </c>
      <c r="F17" s="199" t="s">
        <v>377</v>
      </c>
      <c r="G17" s="123">
        <v>1</v>
      </c>
      <c r="H17" s="199" t="s">
        <v>471</v>
      </c>
      <c r="I17" s="200" t="s">
        <v>399</v>
      </c>
      <c r="J17" s="200" t="s">
        <v>400</v>
      </c>
      <c r="K17" s="199" t="s">
        <v>472</v>
      </c>
      <c r="L17" s="199" t="s">
        <v>473</v>
      </c>
      <c r="M17" s="201">
        <v>45292</v>
      </c>
      <c r="N17" s="201">
        <v>45504</v>
      </c>
      <c r="O17" s="206">
        <v>0.02</v>
      </c>
      <c r="P17" s="206">
        <v>7.0000000000000007E-2</v>
      </c>
      <c r="Q17" s="206">
        <v>0</v>
      </c>
      <c r="R17" s="206">
        <v>0</v>
      </c>
      <c r="S17" s="200" t="s">
        <v>382</v>
      </c>
      <c r="T17" s="187">
        <v>70756350.310000002</v>
      </c>
      <c r="U17" s="199" t="s">
        <v>383</v>
      </c>
      <c r="V17" s="199" t="s">
        <v>474</v>
      </c>
      <c r="W17" s="212">
        <v>104130000</v>
      </c>
      <c r="X17" s="200" t="s">
        <v>463</v>
      </c>
      <c r="Y17" s="200" t="s">
        <v>386</v>
      </c>
      <c r="Z17" s="199" t="s">
        <v>475</v>
      </c>
      <c r="AA17" s="200" t="s">
        <v>388</v>
      </c>
      <c r="AB17" s="74"/>
      <c r="AC17" s="75">
        <v>0.02</v>
      </c>
      <c r="AD17" s="67">
        <f t="shared" si="1"/>
        <v>1</v>
      </c>
      <c r="AE17" s="68" t="str">
        <f t="shared" si="2"/>
        <v>Avance satisfactorio</v>
      </c>
      <c r="AF17" s="98" t="s">
        <v>476</v>
      </c>
      <c r="AG17" s="99" t="s">
        <v>477</v>
      </c>
      <c r="AH17" s="84" t="s">
        <v>388</v>
      </c>
      <c r="AI17" s="70" t="str">
        <f t="shared" si="3"/>
        <v>En gestión</v>
      </c>
      <c r="AJ17" s="76">
        <v>70756350.310000002</v>
      </c>
      <c r="AK17" s="76">
        <f>+AJ17/4</f>
        <v>17689087.577500001</v>
      </c>
      <c r="AL17" s="64">
        <v>104130000</v>
      </c>
      <c r="AM17" s="64">
        <v>104130000</v>
      </c>
      <c r="AN17" s="64">
        <v>14833333</v>
      </c>
      <c r="AO17" s="5"/>
      <c r="AP17" s="75">
        <v>0.05</v>
      </c>
      <c r="AQ17" s="67">
        <f t="shared" si="6"/>
        <v>0.7142857142857143</v>
      </c>
      <c r="AR17" s="68" t="str">
        <f t="shared" si="4"/>
        <v>Avance suficiente</v>
      </c>
      <c r="AS17" s="61" t="s">
        <v>478</v>
      </c>
      <c r="AT17" s="78" t="s">
        <v>479</v>
      </c>
      <c r="AU17" s="100" t="s">
        <v>480</v>
      </c>
      <c r="AV17" s="70" t="str">
        <f>IF($AP17&lt;1%,"Sin iniciar",IF($AP17=100%,"Terminado","En gestión"))</f>
        <v>En gestión</v>
      </c>
      <c r="AW17" s="96">
        <v>70756350.310000002</v>
      </c>
      <c r="AX17" s="96">
        <f>+AW17/2</f>
        <v>35378175.155000001</v>
      </c>
      <c r="AY17" s="93">
        <v>104130000</v>
      </c>
      <c r="AZ17" s="93">
        <v>104130000</v>
      </c>
      <c r="BA17" s="93">
        <v>41533333</v>
      </c>
      <c r="BB17" s="240"/>
      <c r="BC17" s="141" t="s">
        <v>393</v>
      </c>
      <c r="BD17" s="377" t="s">
        <v>909</v>
      </c>
      <c r="BE17" s="377"/>
      <c r="BF17" s="377"/>
      <c r="BG17" s="377"/>
    </row>
    <row r="18" spans="2:59" s="73" customFormat="1" ht="350">
      <c r="B18" s="198" t="s">
        <v>481</v>
      </c>
      <c r="C18" s="382" t="s">
        <v>166</v>
      </c>
      <c r="D18" s="199" t="s">
        <v>375</v>
      </c>
      <c r="E18" s="199" t="s">
        <v>482</v>
      </c>
      <c r="F18" s="199" t="s">
        <v>398</v>
      </c>
      <c r="G18" s="123">
        <v>1</v>
      </c>
      <c r="H18" s="199" t="s">
        <v>167</v>
      </c>
      <c r="I18" s="200" t="s">
        <v>399</v>
      </c>
      <c r="J18" s="200" t="s">
        <v>400</v>
      </c>
      <c r="K18" s="199" t="s">
        <v>483</v>
      </c>
      <c r="L18" s="199" t="s">
        <v>484</v>
      </c>
      <c r="M18" s="201">
        <v>45306</v>
      </c>
      <c r="N18" s="201">
        <v>45471</v>
      </c>
      <c r="O18" s="123">
        <v>0.2</v>
      </c>
      <c r="P18" s="123">
        <v>1</v>
      </c>
      <c r="Q18" s="123">
        <v>0</v>
      </c>
      <c r="R18" s="123">
        <v>0</v>
      </c>
      <c r="S18" s="200" t="s">
        <v>382</v>
      </c>
      <c r="T18" s="202">
        <v>85912984</v>
      </c>
      <c r="U18" s="199" t="s">
        <v>485</v>
      </c>
      <c r="V18" s="199" t="s">
        <v>486</v>
      </c>
      <c r="W18" s="356"/>
      <c r="X18" s="200" t="s">
        <v>487</v>
      </c>
      <c r="Y18" s="200" t="s">
        <v>386</v>
      </c>
      <c r="Z18" s="199" t="s">
        <v>488</v>
      </c>
      <c r="AA18" s="200" t="s">
        <v>388</v>
      </c>
      <c r="AB18" s="3"/>
      <c r="AC18" s="75">
        <v>0.2</v>
      </c>
      <c r="AD18" s="109">
        <f t="shared" si="1"/>
        <v>1</v>
      </c>
      <c r="AE18" s="68" t="str">
        <f t="shared" si="2"/>
        <v>Avance satisfactorio</v>
      </c>
      <c r="AF18" s="61" t="s">
        <v>489</v>
      </c>
      <c r="AG18" s="61" t="s">
        <v>490</v>
      </c>
      <c r="AH18" s="58" t="s">
        <v>491</v>
      </c>
      <c r="AI18" s="115" t="str">
        <f t="shared" si="3"/>
        <v>En gestión</v>
      </c>
      <c r="AJ18" s="113">
        <v>85912984</v>
      </c>
      <c r="AK18" s="113">
        <v>21478246.050000001</v>
      </c>
      <c r="AL18" s="355"/>
      <c r="AM18" s="355"/>
      <c r="AN18" s="355"/>
      <c r="AO18" s="5"/>
      <c r="AP18" s="75">
        <v>0.9</v>
      </c>
      <c r="AQ18" s="109">
        <f t="shared" si="6"/>
        <v>0.9</v>
      </c>
      <c r="AR18" s="68" t="str">
        <f t="shared" si="4"/>
        <v>Avance suficiente</v>
      </c>
      <c r="AS18" s="203" t="s">
        <v>492</v>
      </c>
      <c r="AT18" s="61" t="s">
        <v>493</v>
      </c>
      <c r="AU18" s="61" t="s">
        <v>494</v>
      </c>
      <c r="AV18" s="115" t="str">
        <f>IF($AP18&lt;1%,"Sin iniciar",IF($AP18=100%,"Terminado","En gestión"))</f>
        <v>En gestión</v>
      </c>
      <c r="AW18" s="72">
        <v>89846785.825000003</v>
      </c>
      <c r="AX18" s="72">
        <v>42566771</v>
      </c>
      <c r="AY18" s="355"/>
      <c r="AZ18" s="355"/>
      <c r="BA18" s="355"/>
      <c r="BB18" s="240"/>
      <c r="BC18" s="141" t="s">
        <v>495</v>
      </c>
      <c r="BD18" s="377" t="s">
        <v>886</v>
      </c>
      <c r="BE18" s="377"/>
      <c r="BF18" s="377"/>
      <c r="BG18" s="377"/>
    </row>
    <row r="19" spans="2:59" s="73" customFormat="1" ht="315">
      <c r="B19" s="198" t="s">
        <v>481</v>
      </c>
      <c r="C19" s="382" t="s">
        <v>168</v>
      </c>
      <c r="D19" s="199" t="s">
        <v>375</v>
      </c>
      <c r="E19" s="199" t="s">
        <v>482</v>
      </c>
      <c r="F19" s="199" t="s">
        <v>398</v>
      </c>
      <c r="G19" s="213">
        <v>2000</v>
      </c>
      <c r="H19" s="199" t="s">
        <v>496</v>
      </c>
      <c r="I19" s="200" t="s">
        <v>399</v>
      </c>
      <c r="J19" s="200" t="s">
        <v>379</v>
      </c>
      <c r="K19" s="199" t="s">
        <v>497</v>
      </c>
      <c r="L19" s="199" t="s">
        <v>498</v>
      </c>
      <c r="M19" s="201">
        <v>45306</v>
      </c>
      <c r="N19" s="201">
        <v>45641</v>
      </c>
      <c r="O19" s="198">
        <v>500</v>
      </c>
      <c r="P19" s="198">
        <v>500</v>
      </c>
      <c r="Q19" s="198">
        <v>500</v>
      </c>
      <c r="R19" s="198">
        <v>500</v>
      </c>
      <c r="S19" s="200" t="s">
        <v>382</v>
      </c>
      <c r="T19" s="202">
        <v>71770544</v>
      </c>
      <c r="U19" s="199" t="s">
        <v>485</v>
      </c>
      <c r="V19" s="199" t="s">
        <v>486</v>
      </c>
      <c r="W19" s="357"/>
      <c r="X19" s="200" t="s">
        <v>487</v>
      </c>
      <c r="Y19" s="200" t="s">
        <v>386</v>
      </c>
      <c r="Z19" s="199" t="s">
        <v>488</v>
      </c>
      <c r="AA19" s="200" t="s">
        <v>388</v>
      </c>
      <c r="AB19" s="74"/>
      <c r="AC19" s="58">
        <v>502</v>
      </c>
      <c r="AD19" s="67">
        <f t="shared" si="1"/>
        <v>1</v>
      </c>
      <c r="AE19" s="68" t="str">
        <f t="shared" si="2"/>
        <v>Avance satisfactorio</v>
      </c>
      <c r="AF19" s="61" t="s">
        <v>499</v>
      </c>
      <c r="AG19" s="61" t="s">
        <v>500</v>
      </c>
      <c r="AH19" s="58" t="s">
        <v>491</v>
      </c>
      <c r="AI19" s="70" t="str">
        <f>IF(AC19&lt;1,"Sin iniciar",IF(AC19=502,"Terminado","En gestión"))</f>
        <v>Terminado</v>
      </c>
      <c r="AJ19" s="76">
        <v>71770544</v>
      </c>
      <c r="AK19" s="76">
        <v>17942636.100000001</v>
      </c>
      <c r="AL19" s="358"/>
      <c r="AM19" s="358"/>
      <c r="AN19" s="358"/>
      <c r="AO19" s="5"/>
      <c r="AP19" s="61">
        <v>1123</v>
      </c>
      <c r="AQ19" s="67">
        <f t="shared" si="6"/>
        <v>1</v>
      </c>
      <c r="AR19" s="68" t="str">
        <f t="shared" si="4"/>
        <v>Avance satisfactorio</v>
      </c>
      <c r="AS19" s="61" t="s">
        <v>501</v>
      </c>
      <c r="AT19" s="78" t="s">
        <v>500</v>
      </c>
      <c r="AU19" s="58" t="s">
        <v>491</v>
      </c>
      <c r="AV19" s="70" t="str">
        <f t="shared" si="5"/>
        <v>En gestión</v>
      </c>
      <c r="AW19" s="72">
        <v>80080571</v>
      </c>
      <c r="AX19" s="72">
        <v>37689964</v>
      </c>
      <c r="AY19" s="358"/>
      <c r="AZ19" s="358"/>
      <c r="BA19" s="358"/>
      <c r="BB19" s="240"/>
      <c r="BC19" s="141" t="s">
        <v>495</v>
      </c>
      <c r="BD19" s="377" t="s">
        <v>887</v>
      </c>
      <c r="BE19" s="377"/>
      <c r="BF19" s="377"/>
      <c r="BG19" s="377"/>
    </row>
    <row r="20" spans="2:59" s="73" customFormat="1" ht="192.5">
      <c r="B20" s="198" t="s">
        <v>481</v>
      </c>
      <c r="C20" s="382" t="s">
        <v>172</v>
      </c>
      <c r="D20" s="199" t="s">
        <v>375</v>
      </c>
      <c r="E20" s="199" t="s">
        <v>502</v>
      </c>
      <c r="F20" s="199" t="s">
        <v>398</v>
      </c>
      <c r="G20" s="213">
        <v>4</v>
      </c>
      <c r="H20" s="199" t="s">
        <v>173</v>
      </c>
      <c r="I20" s="200" t="s">
        <v>399</v>
      </c>
      <c r="J20" s="200" t="s">
        <v>379</v>
      </c>
      <c r="K20" s="199" t="s">
        <v>503</v>
      </c>
      <c r="L20" s="199" t="s">
        <v>504</v>
      </c>
      <c r="M20" s="201">
        <v>45383</v>
      </c>
      <c r="N20" s="201">
        <v>45641</v>
      </c>
      <c r="O20" s="198">
        <v>0</v>
      </c>
      <c r="P20" s="198">
        <v>1</v>
      </c>
      <c r="Q20" s="198">
        <v>1</v>
      </c>
      <c r="R20" s="198">
        <v>2</v>
      </c>
      <c r="S20" s="200" t="s">
        <v>382</v>
      </c>
      <c r="T20" s="202">
        <v>17306417</v>
      </c>
      <c r="U20" s="199" t="s">
        <v>485</v>
      </c>
      <c r="V20" s="199" t="s">
        <v>505</v>
      </c>
      <c r="W20" s="101"/>
      <c r="X20" s="200" t="s">
        <v>487</v>
      </c>
      <c r="Y20" s="200" t="s">
        <v>386</v>
      </c>
      <c r="Z20" s="199" t="s">
        <v>488</v>
      </c>
      <c r="AA20" s="200" t="s">
        <v>388</v>
      </c>
      <c r="AB20" s="74"/>
      <c r="AC20" s="58"/>
      <c r="AD20" s="67" t="str">
        <f t="shared" si="1"/>
        <v>No Aplica</v>
      </c>
      <c r="AE20" s="68" t="str">
        <f t="shared" si="2"/>
        <v>No reporta avance en el periodo</v>
      </c>
      <c r="AF20" s="84" t="s">
        <v>388</v>
      </c>
      <c r="AG20" s="84" t="s">
        <v>388</v>
      </c>
      <c r="AH20" s="84" t="s">
        <v>388</v>
      </c>
      <c r="AI20" s="70" t="str">
        <f>IF(AC20&lt;1%,"Sin iniciar",IF(AC20=100%,"Terminado","En gestión"))</f>
        <v>Sin iniciar</v>
      </c>
      <c r="AJ20" s="76">
        <v>17306417</v>
      </c>
      <c r="AK20" s="76">
        <v>0</v>
      </c>
      <c r="AL20" s="80"/>
      <c r="AM20" s="80"/>
      <c r="AN20" s="80"/>
      <c r="AO20" s="5"/>
      <c r="AP20" s="58">
        <v>1</v>
      </c>
      <c r="AQ20" s="67">
        <f t="shared" si="6"/>
        <v>1</v>
      </c>
      <c r="AR20" s="68" t="str">
        <f t="shared" si="4"/>
        <v>Avance satisfactorio</v>
      </c>
      <c r="AS20" s="61" t="s">
        <v>506</v>
      </c>
      <c r="AT20" s="78" t="s">
        <v>507</v>
      </c>
      <c r="AU20" s="58" t="s">
        <v>491</v>
      </c>
      <c r="AV20" s="70" t="str">
        <f>IF($AP20&lt;1,"Sin iniciar",IF($AP20=2,"Terminado","En gestión"))</f>
        <v>En gestión</v>
      </c>
      <c r="AW20" s="72">
        <v>16945866.449999999</v>
      </c>
      <c r="AX20" s="72">
        <v>8292658.0499999998</v>
      </c>
      <c r="AY20" s="80"/>
      <c r="AZ20" s="80"/>
      <c r="BA20" s="80"/>
      <c r="BB20" s="240"/>
      <c r="BC20" s="141" t="s">
        <v>393</v>
      </c>
      <c r="BD20" s="377" t="s">
        <v>910</v>
      </c>
      <c r="BE20" s="377"/>
      <c r="BF20" s="377"/>
      <c r="BG20" s="377"/>
    </row>
    <row r="21" spans="2:59" s="73" customFormat="1" ht="173.25" customHeight="1">
      <c r="B21" s="198" t="s">
        <v>508</v>
      </c>
      <c r="C21" s="382" t="s">
        <v>174</v>
      </c>
      <c r="D21" s="199" t="s">
        <v>450</v>
      </c>
      <c r="E21" s="199" t="s">
        <v>509</v>
      </c>
      <c r="F21" s="199" t="s">
        <v>398</v>
      </c>
      <c r="G21" s="123">
        <v>1</v>
      </c>
      <c r="H21" s="199" t="s">
        <v>175</v>
      </c>
      <c r="I21" s="200" t="s">
        <v>399</v>
      </c>
      <c r="J21" s="200" t="s">
        <v>400</v>
      </c>
      <c r="K21" s="199" t="s">
        <v>510</v>
      </c>
      <c r="L21" s="199" t="s">
        <v>511</v>
      </c>
      <c r="M21" s="201">
        <v>45323</v>
      </c>
      <c r="N21" s="201">
        <v>45657</v>
      </c>
      <c r="O21" s="123">
        <v>0.25</v>
      </c>
      <c r="P21" s="123">
        <v>0.5</v>
      </c>
      <c r="Q21" s="123">
        <v>0.75</v>
      </c>
      <c r="R21" s="123">
        <v>1</v>
      </c>
      <c r="S21" s="200" t="s">
        <v>382</v>
      </c>
      <c r="T21" s="202">
        <v>7750730</v>
      </c>
      <c r="U21" s="199" t="s">
        <v>512</v>
      </c>
      <c r="V21" s="200" t="s">
        <v>513</v>
      </c>
      <c r="W21" s="368">
        <v>1270186714</v>
      </c>
      <c r="X21" s="200" t="s">
        <v>514</v>
      </c>
      <c r="Y21" s="200" t="s">
        <v>386</v>
      </c>
      <c r="Z21" s="199" t="s">
        <v>475</v>
      </c>
      <c r="AA21" s="200" t="s">
        <v>388</v>
      </c>
      <c r="AB21" s="74"/>
      <c r="AC21" s="75">
        <v>0.25</v>
      </c>
      <c r="AD21" s="67">
        <f t="shared" si="1"/>
        <v>1</v>
      </c>
      <c r="AE21" s="68" t="str">
        <f t="shared" si="2"/>
        <v>Avance satisfactorio</v>
      </c>
      <c r="AF21" s="61" t="s">
        <v>515</v>
      </c>
      <c r="AG21" s="61" t="s">
        <v>516</v>
      </c>
      <c r="AH21" s="58" t="s">
        <v>388</v>
      </c>
      <c r="AI21" s="70" t="str">
        <f>IF(AC21&lt;1%,"Sin iniciar",IF(AC21=100%,"Terminado","En gestión"))</f>
        <v>En gestión</v>
      </c>
      <c r="AJ21" s="76">
        <v>7750730</v>
      </c>
      <c r="AK21" s="76">
        <v>1409224</v>
      </c>
      <c r="AL21" s="369">
        <v>1270186714</v>
      </c>
      <c r="AM21" s="369">
        <v>184688300</v>
      </c>
      <c r="AN21" s="371">
        <v>19196666</v>
      </c>
      <c r="AO21" s="5"/>
      <c r="AP21" s="75">
        <v>0.5</v>
      </c>
      <c r="AQ21" s="67">
        <f t="shared" si="6"/>
        <v>1</v>
      </c>
      <c r="AR21" s="68" t="str">
        <f t="shared" si="4"/>
        <v>Avance satisfactorio</v>
      </c>
      <c r="AS21" s="61" t="s">
        <v>517</v>
      </c>
      <c r="AT21" s="78" t="s">
        <v>518</v>
      </c>
      <c r="AU21" s="58" t="s">
        <v>388</v>
      </c>
      <c r="AV21" s="70" t="str">
        <f t="shared" ref="AV21:AV30" si="7">IF($AP21&lt;1%,"Sin iniciar",IF($AP21=100%,"Terminado","En gestión"))</f>
        <v>En gestión</v>
      </c>
      <c r="AW21" s="102">
        <v>7750730</v>
      </c>
      <c r="AX21" s="102">
        <v>3523059</v>
      </c>
      <c r="AY21" s="359">
        <v>1270186714</v>
      </c>
      <c r="AZ21" s="359">
        <v>464919775.61000001</v>
      </c>
      <c r="BA21" s="359">
        <v>90729174.329999998</v>
      </c>
      <c r="BB21" s="240"/>
      <c r="BC21" s="141" t="s">
        <v>495</v>
      </c>
      <c r="BD21" s="377" t="s">
        <v>888</v>
      </c>
      <c r="BE21" s="377"/>
      <c r="BF21" s="377"/>
      <c r="BG21" s="377"/>
    </row>
    <row r="22" spans="2:59" s="73" customFormat="1" ht="192.5">
      <c r="B22" s="198" t="s">
        <v>508</v>
      </c>
      <c r="C22" s="382" t="s">
        <v>176</v>
      </c>
      <c r="D22" s="199" t="s">
        <v>450</v>
      </c>
      <c r="E22" s="199" t="s">
        <v>509</v>
      </c>
      <c r="F22" s="199" t="s">
        <v>398</v>
      </c>
      <c r="G22" s="123">
        <v>1</v>
      </c>
      <c r="H22" s="199" t="s">
        <v>177</v>
      </c>
      <c r="I22" s="200" t="s">
        <v>399</v>
      </c>
      <c r="J22" s="200" t="s">
        <v>400</v>
      </c>
      <c r="K22" s="199" t="s">
        <v>519</v>
      </c>
      <c r="L22" s="199" t="s">
        <v>520</v>
      </c>
      <c r="M22" s="201">
        <v>45323</v>
      </c>
      <c r="N22" s="201">
        <v>45626</v>
      </c>
      <c r="O22" s="123">
        <v>0.25</v>
      </c>
      <c r="P22" s="123">
        <v>0.5</v>
      </c>
      <c r="Q22" s="123">
        <v>0.75</v>
      </c>
      <c r="R22" s="123">
        <v>1</v>
      </c>
      <c r="S22" s="200" t="s">
        <v>382</v>
      </c>
      <c r="T22" s="202">
        <v>30910092</v>
      </c>
      <c r="U22" s="199" t="s">
        <v>512</v>
      </c>
      <c r="V22" s="200" t="s">
        <v>513</v>
      </c>
      <c r="W22" s="361"/>
      <c r="X22" s="200" t="s">
        <v>514</v>
      </c>
      <c r="Y22" s="200" t="s">
        <v>386</v>
      </c>
      <c r="Z22" s="199" t="s">
        <v>475</v>
      </c>
      <c r="AA22" s="200" t="s">
        <v>388</v>
      </c>
      <c r="AB22" s="74"/>
      <c r="AC22" s="75">
        <v>0.25</v>
      </c>
      <c r="AD22" s="67">
        <f t="shared" si="1"/>
        <v>1</v>
      </c>
      <c r="AE22" s="68" t="str">
        <f t="shared" si="2"/>
        <v>Avance satisfactorio</v>
      </c>
      <c r="AF22" s="61" t="s">
        <v>521</v>
      </c>
      <c r="AG22" s="61" t="s">
        <v>889</v>
      </c>
      <c r="AH22" s="58" t="s">
        <v>388</v>
      </c>
      <c r="AI22" s="70" t="str">
        <f>IF(AC22&lt;1%,"Sin iniciar",IF(AC22=100%,"Terminado","En gestión"))</f>
        <v>En gestión</v>
      </c>
      <c r="AJ22" s="76">
        <v>30910092</v>
      </c>
      <c r="AK22" s="76">
        <v>6182018</v>
      </c>
      <c r="AL22" s="370"/>
      <c r="AM22" s="370"/>
      <c r="AN22" s="358"/>
      <c r="AO22" s="5"/>
      <c r="AP22" s="75">
        <v>0.5</v>
      </c>
      <c r="AQ22" s="67">
        <f t="shared" si="6"/>
        <v>1</v>
      </c>
      <c r="AR22" s="68" t="str">
        <f t="shared" si="4"/>
        <v>Avance satisfactorio</v>
      </c>
      <c r="AS22" s="61" t="s">
        <v>522</v>
      </c>
      <c r="AT22" s="78" t="s">
        <v>890</v>
      </c>
      <c r="AU22" s="58" t="s">
        <v>388</v>
      </c>
      <c r="AV22" s="70" t="str">
        <f t="shared" si="7"/>
        <v>En gestión</v>
      </c>
      <c r="AW22" s="102">
        <v>30910092</v>
      </c>
      <c r="AX22" s="102">
        <v>15455046</v>
      </c>
      <c r="AY22" s="360"/>
      <c r="AZ22" s="360"/>
      <c r="BA22" s="360"/>
      <c r="BB22" s="240"/>
      <c r="BC22" s="141" t="s">
        <v>495</v>
      </c>
      <c r="BD22" s="377" t="s">
        <v>891</v>
      </c>
      <c r="BE22" s="377"/>
      <c r="BF22" s="377"/>
      <c r="BG22" s="377"/>
    </row>
    <row r="23" spans="2:59" s="73" customFormat="1" ht="253.5" customHeight="1">
      <c r="B23" s="198" t="s">
        <v>523</v>
      </c>
      <c r="C23" s="382" t="s">
        <v>180</v>
      </c>
      <c r="D23" s="199" t="s">
        <v>450</v>
      </c>
      <c r="E23" s="199" t="s">
        <v>509</v>
      </c>
      <c r="F23" s="199" t="s">
        <v>398</v>
      </c>
      <c r="G23" s="123">
        <v>1</v>
      </c>
      <c r="H23" s="199" t="s">
        <v>181</v>
      </c>
      <c r="I23" s="200" t="s">
        <v>399</v>
      </c>
      <c r="J23" s="200" t="s">
        <v>400</v>
      </c>
      <c r="K23" s="204" t="s">
        <v>524</v>
      </c>
      <c r="L23" s="204" t="s">
        <v>525</v>
      </c>
      <c r="M23" s="201">
        <v>45413</v>
      </c>
      <c r="N23" s="204" t="s">
        <v>526</v>
      </c>
      <c r="O23" s="148">
        <v>0</v>
      </c>
      <c r="P23" s="214">
        <v>0.25</v>
      </c>
      <c r="Q23" s="214">
        <v>0.63</v>
      </c>
      <c r="R23" s="214">
        <v>1</v>
      </c>
      <c r="S23" s="200" t="s">
        <v>382</v>
      </c>
      <c r="T23" s="202">
        <v>0</v>
      </c>
      <c r="U23" s="199" t="s">
        <v>383</v>
      </c>
      <c r="V23" s="199" t="s">
        <v>384</v>
      </c>
      <c r="W23" s="126"/>
      <c r="X23" s="200" t="s">
        <v>527</v>
      </c>
      <c r="Y23" s="199" t="s">
        <v>528</v>
      </c>
      <c r="Z23" s="199" t="s">
        <v>465</v>
      </c>
      <c r="AA23" s="200" t="s">
        <v>466</v>
      </c>
      <c r="AB23" s="74"/>
      <c r="AC23" s="104"/>
      <c r="AD23" s="67" t="str">
        <f t="shared" si="1"/>
        <v>No Aplica</v>
      </c>
      <c r="AE23" s="68" t="str">
        <f t="shared" si="2"/>
        <v>No reporta avance en el periodo</v>
      </c>
      <c r="AF23" s="61" t="s">
        <v>388</v>
      </c>
      <c r="AG23" s="61" t="s">
        <v>388</v>
      </c>
      <c r="AH23" s="61" t="s">
        <v>388</v>
      </c>
      <c r="AI23" s="70" t="str">
        <f>IF(AC23&lt;1%,"Sin iniciar",IF(AC23=100%,"Terminado","En gestión"))</f>
        <v>Sin iniciar</v>
      </c>
      <c r="AJ23" s="76">
        <v>0</v>
      </c>
      <c r="AK23" s="76">
        <v>0</v>
      </c>
      <c r="AL23" s="103"/>
      <c r="AM23" s="80"/>
      <c r="AN23" s="80"/>
      <c r="AO23" s="5"/>
      <c r="AP23" s="75">
        <v>0.5</v>
      </c>
      <c r="AQ23" s="67">
        <f t="shared" si="6"/>
        <v>1</v>
      </c>
      <c r="AR23" s="68" t="str">
        <f t="shared" si="4"/>
        <v>Avance satisfactorio</v>
      </c>
      <c r="AS23" s="61" t="s">
        <v>529</v>
      </c>
      <c r="AT23" s="78" t="s">
        <v>530</v>
      </c>
      <c r="AU23" s="58" t="s">
        <v>388</v>
      </c>
      <c r="AV23" s="70" t="str">
        <f t="shared" si="7"/>
        <v>En gestión</v>
      </c>
      <c r="AW23" s="71">
        <v>153608931</v>
      </c>
      <c r="AX23" s="71">
        <v>64087765</v>
      </c>
      <c r="AY23" s="80"/>
      <c r="AZ23" s="80"/>
      <c r="BA23" s="80"/>
      <c r="BB23" s="240"/>
      <c r="BC23" s="141" t="s">
        <v>892</v>
      </c>
      <c r="BD23" s="377" t="s">
        <v>893</v>
      </c>
      <c r="BE23" s="377"/>
      <c r="BF23" s="377"/>
      <c r="BG23" s="377"/>
    </row>
    <row r="24" spans="2:59" s="73" customFormat="1" ht="189.75" customHeight="1">
      <c r="B24" s="198" t="s">
        <v>531</v>
      </c>
      <c r="C24" s="382" t="s">
        <v>198</v>
      </c>
      <c r="D24" s="199" t="s">
        <v>532</v>
      </c>
      <c r="E24" s="199" t="s">
        <v>533</v>
      </c>
      <c r="F24" s="199" t="s">
        <v>398</v>
      </c>
      <c r="G24" s="105">
        <v>4</v>
      </c>
      <c r="H24" s="199" t="s">
        <v>199</v>
      </c>
      <c r="I24" s="200" t="s">
        <v>399</v>
      </c>
      <c r="J24" s="200" t="s">
        <v>379</v>
      </c>
      <c r="K24" s="204" t="s">
        <v>534</v>
      </c>
      <c r="L24" s="215" t="s">
        <v>535</v>
      </c>
      <c r="M24" s="216">
        <v>45323</v>
      </c>
      <c r="N24" s="216">
        <v>45656</v>
      </c>
      <c r="O24" s="217">
        <v>1</v>
      </c>
      <c r="P24" s="217">
        <v>1</v>
      </c>
      <c r="Q24" s="217">
        <v>1</v>
      </c>
      <c r="R24" s="217">
        <v>1</v>
      </c>
      <c r="S24" s="200" t="s">
        <v>382</v>
      </c>
      <c r="T24" s="106">
        <v>35090983</v>
      </c>
      <c r="U24" s="199" t="s">
        <v>536</v>
      </c>
      <c r="V24" s="200" t="s">
        <v>537</v>
      </c>
      <c r="W24" s="107"/>
      <c r="X24" s="200" t="s">
        <v>538</v>
      </c>
      <c r="Y24" s="200" t="s">
        <v>386</v>
      </c>
      <c r="Z24" s="199" t="s">
        <v>539</v>
      </c>
      <c r="AA24" s="200" t="s">
        <v>388</v>
      </c>
      <c r="AB24" s="3"/>
      <c r="AC24" s="108">
        <v>1</v>
      </c>
      <c r="AD24" s="109">
        <f t="shared" si="1"/>
        <v>1</v>
      </c>
      <c r="AE24" s="68" t="str">
        <f t="shared" si="2"/>
        <v>Avance satisfactorio</v>
      </c>
      <c r="AF24" s="110" t="s">
        <v>540</v>
      </c>
      <c r="AG24" s="111" t="s">
        <v>541</v>
      </c>
      <c r="AH24" s="110" t="s">
        <v>388</v>
      </c>
      <c r="AI24" s="112" t="str">
        <f>IF(AC24&lt;1,"Sin iniciar",IF(AC24=100,"Terminado","En gestión"))</f>
        <v>En gestión</v>
      </c>
      <c r="AJ24" s="113">
        <v>35090983</v>
      </c>
      <c r="AK24" s="113">
        <v>8772745.75</v>
      </c>
      <c r="AL24" s="114"/>
      <c r="AM24" s="114"/>
      <c r="AN24" s="114"/>
      <c r="AO24" s="5"/>
      <c r="AP24" s="58">
        <v>1</v>
      </c>
      <c r="AQ24" s="109">
        <f t="shared" si="6"/>
        <v>1</v>
      </c>
      <c r="AR24" s="68" t="str">
        <f t="shared" si="4"/>
        <v>Avance satisfactorio</v>
      </c>
      <c r="AS24" s="61" t="s">
        <v>542</v>
      </c>
      <c r="AT24" s="78" t="s">
        <v>543</v>
      </c>
      <c r="AU24" s="58" t="s">
        <v>388</v>
      </c>
      <c r="AV24" s="115" t="str">
        <f>IF($AP24&lt;1,"Sin iniciar",IF($AP24=100,"Terminado","En gestión"))</f>
        <v>En gestión</v>
      </c>
      <c r="AW24" s="116">
        <v>35090983</v>
      </c>
      <c r="AX24" s="117" t="s">
        <v>544</v>
      </c>
      <c r="AY24" s="118"/>
      <c r="AZ24" s="118"/>
      <c r="BA24" s="118"/>
      <c r="BB24" s="240"/>
      <c r="BC24" s="141" t="s">
        <v>495</v>
      </c>
      <c r="BD24" s="377" t="s">
        <v>894</v>
      </c>
      <c r="BE24" s="377"/>
      <c r="BF24" s="377"/>
      <c r="BG24" s="377"/>
    </row>
    <row r="25" spans="2:59" s="73" customFormat="1" ht="211.5" customHeight="1">
      <c r="B25" s="198" t="s">
        <v>531</v>
      </c>
      <c r="C25" s="382" t="s">
        <v>226</v>
      </c>
      <c r="D25" s="199" t="s">
        <v>532</v>
      </c>
      <c r="E25" s="199" t="s">
        <v>533</v>
      </c>
      <c r="F25" s="199" t="s">
        <v>398</v>
      </c>
      <c r="G25" s="123">
        <v>1</v>
      </c>
      <c r="H25" s="199" t="s">
        <v>227</v>
      </c>
      <c r="I25" s="200" t="s">
        <v>399</v>
      </c>
      <c r="J25" s="200" t="s">
        <v>400</v>
      </c>
      <c r="K25" s="204" t="s">
        <v>545</v>
      </c>
      <c r="L25" s="215" t="s">
        <v>546</v>
      </c>
      <c r="M25" s="216">
        <v>45323</v>
      </c>
      <c r="N25" s="216">
        <v>45657</v>
      </c>
      <c r="O25" s="218">
        <v>0.15</v>
      </c>
      <c r="P25" s="218">
        <v>0.45</v>
      </c>
      <c r="Q25" s="218">
        <v>0.75</v>
      </c>
      <c r="R25" s="218">
        <v>1</v>
      </c>
      <c r="S25" s="200" t="s">
        <v>382</v>
      </c>
      <c r="T25" s="106">
        <v>53119932</v>
      </c>
      <c r="U25" s="199" t="s">
        <v>536</v>
      </c>
      <c r="V25" s="200" t="s">
        <v>547</v>
      </c>
      <c r="W25" s="354"/>
      <c r="X25" s="200" t="s">
        <v>548</v>
      </c>
      <c r="Y25" s="200" t="s">
        <v>386</v>
      </c>
      <c r="Z25" s="199" t="s">
        <v>539</v>
      </c>
      <c r="AA25" s="200" t="s">
        <v>388</v>
      </c>
      <c r="AB25" s="74"/>
      <c r="AC25" s="75">
        <v>0.15</v>
      </c>
      <c r="AD25" s="67">
        <f t="shared" si="1"/>
        <v>1</v>
      </c>
      <c r="AE25" s="68" t="str">
        <f t="shared" si="2"/>
        <v>Avance satisfactorio</v>
      </c>
      <c r="AF25" s="110" t="s">
        <v>895</v>
      </c>
      <c r="AG25" s="111" t="s">
        <v>549</v>
      </c>
      <c r="AH25" s="110" t="s">
        <v>388</v>
      </c>
      <c r="AI25" s="119" t="str">
        <f>IF(AC25&lt;1%,"Sin iniciar",IF(AC25=100%,"Terminado","En gestión"))</f>
        <v>En gestión</v>
      </c>
      <c r="AJ25" s="76">
        <v>53119932</v>
      </c>
      <c r="AK25" s="76">
        <v>13279983</v>
      </c>
      <c r="AL25" s="362"/>
      <c r="AM25" s="362"/>
      <c r="AN25" s="362"/>
      <c r="AO25" s="5"/>
      <c r="AP25" s="75">
        <v>0.45</v>
      </c>
      <c r="AQ25" s="67">
        <f t="shared" si="6"/>
        <v>1</v>
      </c>
      <c r="AR25" s="68" t="str">
        <f t="shared" si="4"/>
        <v>Avance satisfactorio</v>
      </c>
      <c r="AS25" s="120" t="s">
        <v>550</v>
      </c>
      <c r="AT25" s="78" t="s">
        <v>549</v>
      </c>
      <c r="AU25" s="58" t="s">
        <v>388</v>
      </c>
      <c r="AV25" s="70" t="str">
        <f t="shared" si="7"/>
        <v>En gestión</v>
      </c>
      <c r="AW25" s="121">
        <v>53119932</v>
      </c>
      <c r="AX25" s="122" t="s">
        <v>551</v>
      </c>
      <c r="AY25" s="364"/>
      <c r="AZ25" s="364"/>
      <c r="BA25" s="366"/>
      <c r="BB25" s="240"/>
      <c r="BC25" s="141" t="s">
        <v>393</v>
      </c>
      <c r="BD25" s="377" t="s">
        <v>552</v>
      </c>
      <c r="BE25" s="377"/>
      <c r="BF25" s="377"/>
      <c r="BG25" s="377"/>
    </row>
    <row r="26" spans="2:59" s="73" customFormat="1" ht="87.5">
      <c r="B26" s="198" t="s">
        <v>531</v>
      </c>
      <c r="C26" s="382" t="s">
        <v>230</v>
      </c>
      <c r="D26" s="199" t="s">
        <v>532</v>
      </c>
      <c r="E26" s="199" t="s">
        <v>533</v>
      </c>
      <c r="F26" s="199" t="s">
        <v>398</v>
      </c>
      <c r="G26" s="123">
        <v>1</v>
      </c>
      <c r="H26" s="199" t="s">
        <v>231</v>
      </c>
      <c r="I26" s="200" t="s">
        <v>399</v>
      </c>
      <c r="J26" s="200" t="s">
        <v>400</v>
      </c>
      <c r="K26" s="204" t="s">
        <v>553</v>
      </c>
      <c r="L26" s="215" t="s">
        <v>554</v>
      </c>
      <c r="M26" s="216">
        <v>45323</v>
      </c>
      <c r="N26" s="216">
        <v>45657</v>
      </c>
      <c r="O26" s="218">
        <v>0.15</v>
      </c>
      <c r="P26" s="218">
        <v>0.4</v>
      </c>
      <c r="Q26" s="218">
        <v>0.65</v>
      </c>
      <c r="R26" s="218">
        <v>1</v>
      </c>
      <c r="S26" s="200" t="s">
        <v>382</v>
      </c>
      <c r="T26" s="106">
        <v>33552324</v>
      </c>
      <c r="U26" s="199" t="s">
        <v>536</v>
      </c>
      <c r="V26" s="200" t="s">
        <v>547</v>
      </c>
      <c r="W26" s="361"/>
      <c r="X26" s="200" t="s">
        <v>548</v>
      </c>
      <c r="Y26" s="200" t="s">
        <v>386</v>
      </c>
      <c r="Z26" s="199" t="s">
        <v>539</v>
      </c>
      <c r="AA26" s="200" t="s">
        <v>388</v>
      </c>
      <c r="AB26" s="3"/>
      <c r="AC26" s="75">
        <v>0.15</v>
      </c>
      <c r="AD26" s="109">
        <f t="shared" si="1"/>
        <v>1</v>
      </c>
      <c r="AE26" s="68" t="str">
        <f t="shared" si="2"/>
        <v>Avance satisfactorio</v>
      </c>
      <c r="AF26" s="110" t="s">
        <v>555</v>
      </c>
      <c r="AG26" s="111" t="s">
        <v>556</v>
      </c>
      <c r="AH26" s="110" t="s">
        <v>388</v>
      </c>
      <c r="AI26" s="124" t="str">
        <f>IF(AC26&lt;1%,"Sin iniciar",IF(AC26=100%,"Terminado","En gestión"))</f>
        <v>En gestión</v>
      </c>
      <c r="AJ26" s="113">
        <v>33552324</v>
      </c>
      <c r="AK26" s="113">
        <v>8388081</v>
      </c>
      <c r="AL26" s="363"/>
      <c r="AM26" s="363"/>
      <c r="AN26" s="363"/>
      <c r="AO26" s="5"/>
      <c r="AP26" s="75">
        <v>0.4</v>
      </c>
      <c r="AQ26" s="109">
        <f t="shared" si="6"/>
        <v>1</v>
      </c>
      <c r="AR26" s="68" t="str">
        <f t="shared" si="4"/>
        <v>Avance satisfactorio</v>
      </c>
      <c r="AS26" s="61" t="s">
        <v>557</v>
      </c>
      <c r="AT26" s="78" t="s">
        <v>558</v>
      </c>
      <c r="AU26" s="58" t="s">
        <v>388</v>
      </c>
      <c r="AV26" s="115" t="str">
        <f t="shared" si="7"/>
        <v>En gestión</v>
      </c>
      <c r="AW26" s="116">
        <v>33552324</v>
      </c>
      <c r="AX26" s="122" t="s">
        <v>559</v>
      </c>
      <c r="AY26" s="365"/>
      <c r="AZ26" s="365"/>
      <c r="BA26" s="367"/>
      <c r="BB26" s="240"/>
      <c r="BC26" s="141" t="s">
        <v>495</v>
      </c>
      <c r="BD26" s="377" t="s">
        <v>560</v>
      </c>
      <c r="BE26" s="377"/>
      <c r="BF26" s="377"/>
      <c r="BG26" s="377"/>
    </row>
    <row r="27" spans="2:59" s="73" customFormat="1" ht="196.5" customHeight="1">
      <c r="B27" s="198" t="s">
        <v>531</v>
      </c>
      <c r="C27" s="382" t="s">
        <v>246</v>
      </c>
      <c r="D27" s="199" t="s">
        <v>532</v>
      </c>
      <c r="E27" s="199" t="s">
        <v>533</v>
      </c>
      <c r="F27" s="199" t="s">
        <v>398</v>
      </c>
      <c r="G27" s="105">
        <v>34</v>
      </c>
      <c r="H27" s="199" t="s">
        <v>247</v>
      </c>
      <c r="I27" s="200" t="s">
        <v>399</v>
      </c>
      <c r="J27" s="200" t="s">
        <v>379</v>
      </c>
      <c r="K27" s="204" t="s">
        <v>561</v>
      </c>
      <c r="L27" s="215" t="s">
        <v>562</v>
      </c>
      <c r="M27" s="216">
        <v>45293</v>
      </c>
      <c r="N27" s="216">
        <v>45657</v>
      </c>
      <c r="O27" s="217">
        <v>8</v>
      </c>
      <c r="P27" s="217">
        <v>8</v>
      </c>
      <c r="Q27" s="217">
        <v>8</v>
      </c>
      <c r="R27" s="217">
        <v>10</v>
      </c>
      <c r="S27" s="200" t="s">
        <v>388</v>
      </c>
      <c r="T27" s="106">
        <v>0</v>
      </c>
      <c r="U27" s="199" t="s">
        <v>536</v>
      </c>
      <c r="V27" s="199" t="s">
        <v>563</v>
      </c>
      <c r="W27" s="126"/>
      <c r="X27" s="199" t="s">
        <v>385</v>
      </c>
      <c r="Y27" s="200" t="s">
        <v>386</v>
      </c>
      <c r="Z27" s="199" t="s">
        <v>539</v>
      </c>
      <c r="AA27" s="200" t="s">
        <v>388</v>
      </c>
      <c r="AB27" s="3"/>
      <c r="AC27" s="58">
        <v>8</v>
      </c>
      <c r="AD27" s="109">
        <f t="shared" si="1"/>
        <v>1</v>
      </c>
      <c r="AE27" s="68" t="str">
        <f t="shared" si="2"/>
        <v>Avance satisfactorio</v>
      </c>
      <c r="AF27" s="127" t="s">
        <v>564</v>
      </c>
      <c r="AG27" s="127" t="s">
        <v>565</v>
      </c>
      <c r="AH27" s="110" t="s">
        <v>388</v>
      </c>
      <c r="AI27" s="128" t="str">
        <f>IF(AC27&lt;1%,"Sin iniciar",IF(AC27=100%,"Terminado","En gestión"))</f>
        <v>En gestión</v>
      </c>
      <c r="AJ27" s="129">
        <v>2073971.2</v>
      </c>
      <c r="AK27" s="130">
        <v>515992.8</v>
      </c>
      <c r="AL27" s="131"/>
      <c r="AM27" s="131"/>
      <c r="AN27" s="132"/>
      <c r="AO27" s="5"/>
      <c r="AP27" s="58">
        <v>16</v>
      </c>
      <c r="AQ27" s="109">
        <f t="shared" si="6"/>
        <v>1</v>
      </c>
      <c r="AR27" s="68" t="str">
        <f t="shared" si="4"/>
        <v>Avance satisfactorio</v>
      </c>
      <c r="AS27" s="61" t="s">
        <v>566</v>
      </c>
      <c r="AT27" s="78" t="s">
        <v>567</v>
      </c>
      <c r="AU27" s="58" t="s">
        <v>388</v>
      </c>
      <c r="AV27" s="115" t="str">
        <f t="shared" si="7"/>
        <v>En gestión</v>
      </c>
      <c r="AW27" s="116">
        <v>2073971.2</v>
      </c>
      <c r="AX27" s="130">
        <v>515992.8</v>
      </c>
      <c r="AY27" s="133"/>
      <c r="AZ27" s="133">
        <v>870362037</v>
      </c>
      <c r="BA27" s="134">
        <v>367640702.32999998</v>
      </c>
      <c r="BB27" s="240"/>
      <c r="BC27" s="141" t="s">
        <v>495</v>
      </c>
      <c r="BD27" s="377" t="s">
        <v>568</v>
      </c>
      <c r="BE27" s="377"/>
      <c r="BF27" s="377"/>
      <c r="BG27" s="377"/>
    </row>
    <row r="28" spans="2:59" s="73" customFormat="1" ht="140">
      <c r="B28" s="198" t="s">
        <v>531</v>
      </c>
      <c r="C28" s="382" t="s">
        <v>569</v>
      </c>
      <c r="D28" s="199" t="s">
        <v>532</v>
      </c>
      <c r="E28" s="199" t="s">
        <v>533</v>
      </c>
      <c r="F28" s="199" t="s">
        <v>398</v>
      </c>
      <c r="G28" s="123">
        <v>1</v>
      </c>
      <c r="H28" s="199" t="s">
        <v>570</v>
      </c>
      <c r="I28" s="200" t="s">
        <v>399</v>
      </c>
      <c r="J28" s="200" t="s">
        <v>400</v>
      </c>
      <c r="K28" s="204" t="s">
        <v>571</v>
      </c>
      <c r="L28" s="215" t="s">
        <v>572</v>
      </c>
      <c r="M28" s="216">
        <v>45313</v>
      </c>
      <c r="N28" s="216">
        <v>45642</v>
      </c>
      <c r="O28" s="218">
        <v>0.25</v>
      </c>
      <c r="P28" s="218">
        <v>0.5</v>
      </c>
      <c r="Q28" s="218">
        <v>0.75</v>
      </c>
      <c r="R28" s="218">
        <v>1</v>
      </c>
      <c r="S28" s="200" t="s">
        <v>382</v>
      </c>
      <c r="T28" s="106">
        <v>21600000</v>
      </c>
      <c r="U28" s="199" t="s">
        <v>573</v>
      </c>
      <c r="V28" s="200" t="s">
        <v>574</v>
      </c>
      <c r="W28" s="135">
        <v>45000000</v>
      </c>
      <c r="X28" s="199" t="s">
        <v>575</v>
      </c>
      <c r="Y28" s="200" t="s">
        <v>386</v>
      </c>
      <c r="Z28" s="199" t="s">
        <v>539</v>
      </c>
      <c r="AA28" s="200" t="s">
        <v>388</v>
      </c>
      <c r="AB28" s="3"/>
      <c r="AC28" s="75">
        <v>0.25</v>
      </c>
      <c r="AD28" s="109">
        <f t="shared" si="1"/>
        <v>1</v>
      </c>
      <c r="AE28" s="68" t="str">
        <f t="shared" si="2"/>
        <v>Avance satisfactorio</v>
      </c>
      <c r="AF28" s="110" t="s">
        <v>576</v>
      </c>
      <c r="AG28" s="110" t="s">
        <v>577</v>
      </c>
      <c r="AH28" s="110" t="s">
        <v>388</v>
      </c>
      <c r="AI28" s="128" t="str">
        <f>IF(AC28&lt;1%,"Sin iniciar",IF(AC28=100%,"Terminado","En gestión"))</f>
        <v>En gestión</v>
      </c>
      <c r="AJ28" s="113">
        <v>21600000</v>
      </c>
      <c r="AK28" s="113">
        <v>5400000</v>
      </c>
      <c r="AL28" s="131"/>
      <c r="AM28" s="131"/>
      <c r="AN28" s="131"/>
      <c r="AO28" s="5"/>
      <c r="AP28" s="75">
        <v>0.5</v>
      </c>
      <c r="AQ28" s="109">
        <f t="shared" si="6"/>
        <v>1</v>
      </c>
      <c r="AR28" s="68" t="str">
        <f t="shared" si="4"/>
        <v>Avance satisfactorio</v>
      </c>
      <c r="AS28" s="61" t="s">
        <v>578</v>
      </c>
      <c r="AT28" s="78" t="s">
        <v>579</v>
      </c>
      <c r="AU28" s="58" t="s">
        <v>388</v>
      </c>
      <c r="AV28" s="115" t="str">
        <f t="shared" si="7"/>
        <v>En gestión</v>
      </c>
      <c r="AW28" s="116">
        <v>21600000</v>
      </c>
      <c r="AX28" s="117" t="s">
        <v>580</v>
      </c>
      <c r="AY28" s="117">
        <v>45000000</v>
      </c>
      <c r="AZ28" s="117">
        <v>45000000</v>
      </c>
      <c r="BA28" s="117">
        <v>6900000</v>
      </c>
      <c r="BB28" s="240"/>
      <c r="BC28" s="141" t="s">
        <v>495</v>
      </c>
      <c r="BD28" s="377" t="s">
        <v>896</v>
      </c>
      <c r="BE28" s="377"/>
      <c r="BF28" s="377"/>
      <c r="BG28" s="377"/>
    </row>
    <row r="29" spans="2:59" s="73" customFormat="1" ht="105">
      <c r="B29" s="198" t="s">
        <v>581</v>
      </c>
      <c r="C29" s="382" t="s">
        <v>582</v>
      </c>
      <c r="D29" s="199" t="s">
        <v>375</v>
      </c>
      <c r="E29" s="199" t="s">
        <v>583</v>
      </c>
      <c r="F29" s="199" t="s">
        <v>398</v>
      </c>
      <c r="G29" s="105">
        <v>1</v>
      </c>
      <c r="H29" s="199" t="s">
        <v>584</v>
      </c>
      <c r="I29" s="200" t="s">
        <v>378</v>
      </c>
      <c r="J29" s="200" t="s">
        <v>379</v>
      </c>
      <c r="K29" s="199" t="s">
        <v>585</v>
      </c>
      <c r="L29" s="199" t="s">
        <v>586</v>
      </c>
      <c r="M29" s="219">
        <v>45301</v>
      </c>
      <c r="N29" s="204" t="s">
        <v>587</v>
      </c>
      <c r="O29" s="198">
        <v>0</v>
      </c>
      <c r="P29" s="198">
        <v>1</v>
      </c>
      <c r="Q29" s="198">
        <v>0</v>
      </c>
      <c r="R29" s="217">
        <v>0</v>
      </c>
      <c r="S29" s="200" t="s">
        <v>382</v>
      </c>
      <c r="T29" s="136">
        <v>35982090.689999998</v>
      </c>
      <c r="U29" s="199" t="s">
        <v>588</v>
      </c>
      <c r="V29" s="199" t="s">
        <v>589</v>
      </c>
      <c r="W29" s="106">
        <v>30157312.5</v>
      </c>
      <c r="X29" s="200" t="s">
        <v>590</v>
      </c>
      <c r="Y29" s="200" t="s">
        <v>386</v>
      </c>
      <c r="Z29" s="199" t="s">
        <v>539</v>
      </c>
      <c r="AA29" s="200" t="s">
        <v>388</v>
      </c>
      <c r="AB29" s="3"/>
      <c r="AC29" s="58"/>
      <c r="AD29" s="109" t="str">
        <f t="shared" si="1"/>
        <v>No Aplica</v>
      </c>
      <c r="AE29" s="68" t="str">
        <f t="shared" si="2"/>
        <v>No reporta avance en el periodo</v>
      </c>
      <c r="AF29" s="137" t="s">
        <v>591</v>
      </c>
      <c r="AG29" s="110" t="s">
        <v>388</v>
      </c>
      <c r="AH29" s="110" t="s">
        <v>388</v>
      </c>
      <c r="AI29" s="115" t="str">
        <f>IF(AC29&lt;1%,"Sin iniciar",IF(AC29=100%,"Terminado","En gestión"))</f>
        <v>Sin iniciar</v>
      </c>
      <c r="AJ29" s="113">
        <v>35982090.689999998</v>
      </c>
      <c r="AK29" s="113">
        <v>8995522.6699999999</v>
      </c>
      <c r="AL29" s="355"/>
      <c r="AM29" s="355"/>
      <c r="AN29" s="355"/>
      <c r="AO29" s="5"/>
      <c r="AP29" s="58">
        <v>1</v>
      </c>
      <c r="AQ29" s="109">
        <f t="shared" si="6"/>
        <v>1</v>
      </c>
      <c r="AR29" s="68" t="str">
        <f t="shared" si="4"/>
        <v>Avance satisfactorio</v>
      </c>
      <c r="AS29" s="137" t="s">
        <v>592</v>
      </c>
      <c r="AT29" s="78" t="s">
        <v>593</v>
      </c>
      <c r="AU29" s="58" t="s">
        <v>388</v>
      </c>
      <c r="AV29" s="115" t="str">
        <f t="shared" si="7"/>
        <v>Terminado</v>
      </c>
      <c r="AW29" s="116">
        <v>38199202.82</v>
      </c>
      <c r="AX29" s="116">
        <v>17610638.899999999</v>
      </c>
      <c r="AY29" s="116">
        <v>29052236</v>
      </c>
      <c r="AZ29" s="116">
        <v>24673796</v>
      </c>
      <c r="BA29" s="116">
        <v>9268956</v>
      </c>
      <c r="BB29" s="240"/>
      <c r="BC29" s="141" t="s">
        <v>495</v>
      </c>
      <c r="BD29" s="377" t="s">
        <v>897</v>
      </c>
      <c r="BE29" s="377"/>
      <c r="BF29" s="377"/>
      <c r="BG29" s="377"/>
    </row>
    <row r="30" spans="2:59" s="73" customFormat="1" ht="175">
      <c r="B30" s="198" t="s">
        <v>581</v>
      </c>
      <c r="C30" s="382" t="s">
        <v>594</v>
      </c>
      <c r="D30" s="199" t="s">
        <v>595</v>
      </c>
      <c r="E30" s="199" t="s">
        <v>596</v>
      </c>
      <c r="F30" s="199" t="s">
        <v>597</v>
      </c>
      <c r="G30" s="105">
        <v>2</v>
      </c>
      <c r="H30" s="199" t="s">
        <v>598</v>
      </c>
      <c r="I30" s="200" t="s">
        <v>378</v>
      </c>
      <c r="J30" s="200" t="s">
        <v>379</v>
      </c>
      <c r="K30" s="199" t="s">
        <v>599</v>
      </c>
      <c r="L30" s="199" t="s">
        <v>600</v>
      </c>
      <c r="M30" s="219">
        <v>45303</v>
      </c>
      <c r="N30" s="219">
        <v>45442</v>
      </c>
      <c r="O30" s="220">
        <v>1</v>
      </c>
      <c r="P30" s="220">
        <v>1</v>
      </c>
      <c r="Q30" s="198">
        <v>0</v>
      </c>
      <c r="R30" s="217">
        <v>0</v>
      </c>
      <c r="S30" s="200" t="s">
        <v>382</v>
      </c>
      <c r="T30" s="136">
        <v>233286975.47</v>
      </c>
      <c r="U30" s="199" t="s">
        <v>588</v>
      </c>
      <c r="V30" s="199" t="s">
        <v>589</v>
      </c>
      <c r="W30" s="138">
        <v>269585160</v>
      </c>
      <c r="X30" s="200" t="s">
        <v>590</v>
      </c>
      <c r="Y30" s="200" t="s">
        <v>386</v>
      </c>
      <c r="Z30" s="199" t="s">
        <v>539</v>
      </c>
      <c r="AA30" s="200" t="s">
        <v>388</v>
      </c>
      <c r="AB30" s="3"/>
      <c r="AC30" s="58">
        <v>1</v>
      </c>
      <c r="AD30" s="109">
        <f t="shared" si="1"/>
        <v>1</v>
      </c>
      <c r="AE30" s="68" t="str">
        <f t="shared" si="2"/>
        <v>Avance satisfactorio</v>
      </c>
      <c r="AF30" s="137" t="s">
        <v>601</v>
      </c>
      <c r="AG30" s="137" t="s">
        <v>602</v>
      </c>
      <c r="AH30" s="137" t="s">
        <v>603</v>
      </c>
      <c r="AI30" s="115" t="str">
        <f>IF(AC30&lt;1,"Sin iniciar",IF(AC30=100,"Terminado","En gestión"))</f>
        <v>En gestión</v>
      </c>
      <c r="AJ30" s="113">
        <v>233286975.47</v>
      </c>
      <c r="AK30" s="113">
        <v>58321743.869999997</v>
      </c>
      <c r="AL30" s="355"/>
      <c r="AM30" s="355"/>
      <c r="AN30" s="355"/>
      <c r="AO30" s="5"/>
      <c r="AP30" s="58">
        <v>1</v>
      </c>
      <c r="AQ30" s="109">
        <f t="shared" si="6"/>
        <v>1</v>
      </c>
      <c r="AR30" s="68" t="str">
        <f t="shared" si="4"/>
        <v>Avance satisfactorio</v>
      </c>
      <c r="AS30" s="137" t="s">
        <v>604</v>
      </c>
      <c r="AT30" s="78" t="s">
        <v>605</v>
      </c>
      <c r="AU30" s="58" t="s">
        <v>388</v>
      </c>
      <c r="AV30" s="115" t="str">
        <f t="shared" si="7"/>
        <v>Terminado</v>
      </c>
      <c r="AW30" s="116">
        <v>260865993.90000001</v>
      </c>
      <c r="AX30" s="116">
        <v>122068998</v>
      </c>
      <c r="AY30" s="116">
        <v>261470123</v>
      </c>
      <c r="AZ30" s="116">
        <v>222064160</v>
      </c>
      <c r="BA30" s="116">
        <v>83420605</v>
      </c>
      <c r="BB30" s="240"/>
      <c r="BC30" s="141" t="s">
        <v>495</v>
      </c>
      <c r="BD30" s="377" t="s">
        <v>898</v>
      </c>
      <c r="BE30" s="377"/>
      <c r="BF30" s="377"/>
      <c r="BG30" s="377"/>
    </row>
    <row r="31" spans="2:59" s="73" customFormat="1" ht="175">
      <c r="B31" s="198" t="s">
        <v>581</v>
      </c>
      <c r="C31" s="382" t="s">
        <v>606</v>
      </c>
      <c r="D31" s="199" t="s">
        <v>375</v>
      </c>
      <c r="E31" s="199" t="s">
        <v>596</v>
      </c>
      <c r="F31" s="199" t="s">
        <v>597</v>
      </c>
      <c r="G31" s="105">
        <v>1</v>
      </c>
      <c r="H31" s="199" t="s">
        <v>607</v>
      </c>
      <c r="I31" s="200" t="s">
        <v>399</v>
      </c>
      <c r="J31" s="200" t="s">
        <v>379</v>
      </c>
      <c r="K31" s="199" t="s">
        <v>608</v>
      </c>
      <c r="L31" s="199" t="s">
        <v>609</v>
      </c>
      <c r="M31" s="219">
        <v>45327</v>
      </c>
      <c r="N31" s="204" t="s">
        <v>610</v>
      </c>
      <c r="O31" s="198">
        <v>1</v>
      </c>
      <c r="P31" s="198">
        <v>0</v>
      </c>
      <c r="Q31" s="198">
        <v>0</v>
      </c>
      <c r="R31" s="217">
        <v>0</v>
      </c>
      <c r="S31" s="200" t="s">
        <v>382</v>
      </c>
      <c r="T31" s="136">
        <v>25984794.719999999</v>
      </c>
      <c r="U31" s="199" t="s">
        <v>588</v>
      </c>
      <c r="V31" s="199" t="s">
        <v>611</v>
      </c>
      <c r="W31" s="106">
        <v>155536378</v>
      </c>
      <c r="X31" s="200" t="s">
        <v>590</v>
      </c>
      <c r="Y31" s="200" t="s">
        <v>386</v>
      </c>
      <c r="Z31" s="199" t="s">
        <v>539</v>
      </c>
      <c r="AA31" s="200" t="s">
        <v>388</v>
      </c>
      <c r="AB31" s="74"/>
      <c r="AC31" s="58">
        <v>1</v>
      </c>
      <c r="AD31" s="67">
        <f t="shared" si="1"/>
        <v>1</v>
      </c>
      <c r="AE31" s="68" t="str">
        <f t="shared" si="2"/>
        <v>Avance satisfactorio</v>
      </c>
      <c r="AF31" s="137" t="s">
        <v>612</v>
      </c>
      <c r="AG31" s="137" t="s">
        <v>613</v>
      </c>
      <c r="AH31" s="61" t="s">
        <v>388</v>
      </c>
      <c r="AI31" s="70" t="str">
        <f>IF(AC31&lt;1%,"Sin iniciar",IF(AC31=100%,"Terminado","En gestión"))</f>
        <v>Terminado</v>
      </c>
      <c r="AJ31" s="76">
        <v>25984794.719999999</v>
      </c>
      <c r="AK31" s="76">
        <v>6496198.6799999997</v>
      </c>
      <c r="AL31" s="355"/>
      <c r="AM31" s="355"/>
      <c r="AN31" s="355"/>
      <c r="AO31" s="5"/>
      <c r="AP31" s="58">
        <v>1</v>
      </c>
      <c r="AQ31" s="67">
        <f>+IF($O31=0,"No Aplica",IF($AP31/$O31&gt;=100%,100%,$AP31/$O31))</f>
        <v>1</v>
      </c>
      <c r="AR31" s="68" t="str">
        <f t="shared" si="4"/>
        <v>Avance satisfactorio</v>
      </c>
      <c r="AS31" s="137" t="s">
        <v>612</v>
      </c>
      <c r="AT31" s="78" t="s">
        <v>613</v>
      </c>
      <c r="AU31" s="58" t="s">
        <v>388</v>
      </c>
      <c r="AV31" s="70" t="str">
        <f>IF($AC31&lt;1%,"Sin iniciar",IF($AC31=100%,"Terminado","En gestión"))</f>
        <v>Terminado</v>
      </c>
      <c r="AW31" s="139">
        <v>62958187.030000001</v>
      </c>
      <c r="AX31" s="139">
        <v>21315488.199999999</v>
      </c>
      <c r="AY31" s="139">
        <v>174313415</v>
      </c>
      <c r="AZ31" s="139">
        <v>148042773</v>
      </c>
      <c r="BA31" s="139">
        <v>55613737</v>
      </c>
      <c r="BB31" s="240"/>
      <c r="BC31" s="141" t="s">
        <v>495</v>
      </c>
      <c r="BD31" s="377" t="s">
        <v>899</v>
      </c>
      <c r="BE31" s="377"/>
      <c r="BF31" s="377"/>
      <c r="BG31" s="377"/>
    </row>
    <row r="32" spans="2:59" s="73" customFormat="1" ht="157.5">
      <c r="B32" s="198" t="s">
        <v>581</v>
      </c>
      <c r="C32" s="382" t="s">
        <v>614</v>
      </c>
      <c r="D32" s="199" t="s">
        <v>375</v>
      </c>
      <c r="E32" s="199" t="s">
        <v>583</v>
      </c>
      <c r="F32" s="199" t="s">
        <v>398</v>
      </c>
      <c r="G32" s="105">
        <v>1</v>
      </c>
      <c r="H32" s="199" t="s">
        <v>615</v>
      </c>
      <c r="I32" s="200" t="s">
        <v>378</v>
      </c>
      <c r="J32" s="200" t="s">
        <v>379</v>
      </c>
      <c r="K32" s="199" t="s">
        <v>616</v>
      </c>
      <c r="L32" s="199" t="s">
        <v>617</v>
      </c>
      <c r="M32" s="219">
        <v>45302</v>
      </c>
      <c r="N32" s="204" t="s">
        <v>618</v>
      </c>
      <c r="O32" s="198">
        <v>1</v>
      </c>
      <c r="P32" s="198">
        <v>0</v>
      </c>
      <c r="Q32" s="198">
        <v>0</v>
      </c>
      <c r="R32" s="217">
        <v>0</v>
      </c>
      <c r="S32" s="200" t="s">
        <v>382</v>
      </c>
      <c r="T32" s="136">
        <v>60039169.299999997</v>
      </c>
      <c r="U32" s="199" t="s">
        <v>388</v>
      </c>
      <c r="V32" s="106">
        <v>0</v>
      </c>
      <c r="W32" s="106">
        <v>0</v>
      </c>
      <c r="X32" s="200" t="s">
        <v>590</v>
      </c>
      <c r="Y32" s="200" t="s">
        <v>386</v>
      </c>
      <c r="Z32" s="199" t="s">
        <v>539</v>
      </c>
      <c r="AA32" s="200" t="s">
        <v>388</v>
      </c>
      <c r="AB32" s="3"/>
      <c r="AC32" s="58">
        <v>1</v>
      </c>
      <c r="AD32" s="109">
        <f t="shared" si="1"/>
        <v>1</v>
      </c>
      <c r="AE32" s="68" t="str">
        <f t="shared" si="2"/>
        <v>Avance satisfactorio</v>
      </c>
      <c r="AF32" s="137" t="s">
        <v>619</v>
      </c>
      <c r="AG32" s="137" t="s">
        <v>620</v>
      </c>
      <c r="AH32" s="61" t="s">
        <v>388</v>
      </c>
      <c r="AI32" s="115" t="str">
        <f>IF(AC32&lt;1%,"Sin iniciar",IF(AC32=100%,"Terminado","En gestión"))</f>
        <v>Terminado</v>
      </c>
      <c r="AJ32" s="113">
        <v>60039169.299999997</v>
      </c>
      <c r="AK32" s="113">
        <v>15009792.32</v>
      </c>
      <c r="AL32" s="355"/>
      <c r="AM32" s="355"/>
      <c r="AN32" s="355"/>
      <c r="AO32" s="5"/>
      <c r="AP32" s="58">
        <v>1</v>
      </c>
      <c r="AQ32" s="109">
        <f>+IF($O32=0,"No Aplica",IF($AP32/$O32&gt;=100%,100%,$AP32/$O32))</f>
        <v>1</v>
      </c>
      <c r="AR32" s="68" t="str">
        <f t="shared" si="4"/>
        <v>Avance satisfactorio</v>
      </c>
      <c r="AS32" s="137" t="s">
        <v>619</v>
      </c>
      <c r="AT32" s="78" t="s">
        <v>620</v>
      </c>
      <c r="AU32" s="58" t="s">
        <v>388</v>
      </c>
      <c r="AV32" s="115" t="str">
        <f>IF($AC32&lt;1%,"Sin iniciar",IF($AC32=100%,"Terminado","En gestión"))</f>
        <v>Terminado</v>
      </c>
      <c r="AW32" s="116">
        <v>69587899.219999999</v>
      </c>
      <c r="AX32" s="116">
        <v>31472082.300000001</v>
      </c>
      <c r="AY32" s="116">
        <v>0</v>
      </c>
      <c r="AZ32" s="116">
        <v>0</v>
      </c>
      <c r="BA32" s="116">
        <v>0</v>
      </c>
      <c r="BB32" s="240"/>
      <c r="BC32" s="141" t="s">
        <v>495</v>
      </c>
      <c r="BD32" s="377" t="s">
        <v>900</v>
      </c>
      <c r="BE32" s="377"/>
      <c r="BF32" s="377"/>
      <c r="BG32" s="377"/>
    </row>
    <row r="33" spans="2:59" s="73" customFormat="1" ht="122.5">
      <c r="B33" s="198" t="s">
        <v>581</v>
      </c>
      <c r="C33" s="382" t="s">
        <v>621</v>
      </c>
      <c r="D33" s="199" t="s">
        <v>375</v>
      </c>
      <c r="E33" s="199" t="s">
        <v>596</v>
      </c>
      <c r="F33" s="199" t="s">
        <v>622</v>
      </c>
      <c r="G33" s="105">
        <v>1</v>
      </c>
      <c r="H33" s="199" t="s">
        <v>623</v>
      </c>
      <c r="I33" s="200" t="s">
        <v>378</v>
      </c>
      <c r="J33" s="200" t="s">
        <v>379</v>
      </c>
      <c r="K33" s="199" t="s">
        <v>624</v>
      </c>
      <c r="L33" s="199" t="s">
        <v>625</v>
      </c>
      <c r="M33" s="219">
        <v>45327</v>
      </c>
      <c r="N33" s="204" t="s">
        <v>626</v>
      </c>
      <c r="O33" s="198">
        <v>0</v>
      </c>
      <c r="P33" s="198">
        <v>1</v>
      </c>
      <c r="Q33" s="198">
        <v>0</v>
      </c>
      <c r="R33" s="217">
        <v>0</v>
      </c>
      <c r="S33" s="200" t="s">
        <v>388</v>
      </c>
      <c r="T33" s="136">
        <v>0</v>
      </c>
      <c r="U33" s="199" t="s">
        <v>388</v>
      </c>
      <c r="V33" s="106">
        <v>0</v>
      </c>
      <c r="W33" s="106">
        <v>0</v>
      </c>
      <c r="X33" s="200" t="s">
        <v>590</v>
      </c>
      <c r="Y33" s="200" t="s">
        <v>386</v>
      </c>
      <c r="Z33" s="199" t="s">
        <v>539</v>
      </c>
      <c r="AA33" s="200" t="s">
        <v>388</v>
      </c>
      <c r="AB33" s="3"/>
      <c r="AC33" s="58"/>
      <c r="AD33" s="109" t="str">
        <f t="shared" si="1"/>
        <v>No Aplica</v>
      </c>
      <c r="AE33" s="68" t="str">
        <f t="shared" si="2"/>
        <v>No reporta avance en el periodo</v>
      </c>
      <c r="AF33" s="137" t="s">
        <v>627</v>
      </c>
      <c r="AG33" s="61" t="s">
        <v>388</v>
      </c>
      <c r="AH33" s="61" t="s">
        <v>388</v>
      </c>
      <c r="AI33" s="115" t="str">
        <f>IF(AC33&lt;1%,"Sin iniciar",IF(AC33=100%,"Terminado","En gestión"))</f>
        <v>Sin iniciar</v>
      </c>
      <c r="AJ33" s="113">
        <v>0</v>
      </c>
      <c r="AK33" s="113"/>
      <c r="AL33" s="355"/>
      <c r="AM33" s="355"/>
      <c r="AN33" s="355"/>
      <c r="AO33" s="5"/>
      <c r="AP33" s="58">
        <v>1</v>
      </c>
      <c r="AQ33" s="109">
        <f t="shared" ref="AQ33:AQ57" si="8">+IF($P33=0,"No Aplica",IF($AP33/$P33&gt;=100%,100%,$AP33/$P33))</f>
        <v>1</v>
      </c>
      <c r="AR33" s="68" t="str">
        <f t="shared" si="4"/>
        <v>Avance satisfactorio</v>
      </c>
      <c r="AS33" s="137" t="s">
        <v>628</v>
      </c>
      <c r="AT33" s="78" t="s">
        <v>629</v>
      </c>
      <c r="AU33" s="58" t="s">
        <v>388</v>
      </c>
      <c r="AV33" s="115" t="str">
        <f>IF($AP33&lt;1%,"Sin iniciar",IF($AP33=100%,"Terminado","En gestión"))</f>
        <v>Terminado</v>
      </c>
      <c r="AW33" s="116">
        <v>33226502.739999998</v>
      </c>
      <c r="AX33" s="116">
        <v>15222515.1</v>
      </c>
      <c r="AY33" s="116">
        <v>0</v>
      </c>
      <c r="AZ33" s="116">
        <v>0</v>
      </c>
      <c r="BA33" s="116">
        <v>0</v>
      </c>
      <c r="BB33" s="240"/>
      <c r="BC33" s="141" t="s">
        <v>495</v>
      </c>
      <c r="BD33" s="377" t="s">
        <v>901</v>
      </c>
      <c r="BE33" s="377"/>
      <c r="BF33" s="377"/>
      <c r="BG33" s="377"/>
    </row>
    <row r="34" spans="2:59" s="73" customFormat="1" ht="87.5">
      <c r="B34" s="198" t="s">
        <v>630</v>
      </c>
      <c r="C34" s="382" t="s">
        <v>631</v>
      </c>
      <c r="D34" s="199" t="s">
        <v>595</v>
      </c>
      <c r="E34" s="199" t="s">
        <v>596</v>
      </c>
      <c r="F34" s="199" t="s">
        <v>597</v>
      </c>
      <c r="G34" s="105">
        <v>1</v>
      </c>
      <c r="H34" s="199" t="s">
        <v>632</v>
      </c>
      <c r="I34" s="200" t="s">
        <v>399</v>
      </c>
      <c r="J34" s="200" t="s">
        <v>379</v>
      </c>
      <c r="K34" s="199" t="s">
        <v>633</v>
      </c>
      <c r="L34" s="199" t="s">
        <v>634</v>
      </c>
      <c r="M34" s="201">
        <v>45383</v>
      </c>
      <c r="N34" s="199" t="s">
        <v>635</v>
      </c>
      <c r="O34" s="221">
        <v>0</v>
      </c>
      <c r="P34" s="198">
        <v>1</v>
      </c>
      <c r="Q34" s="198">
        <v>0</v>
      </c>
      <c r="R34" s="198">
        <v>0</v>
      </c>
      <c r="S34" s="200" t="s">
        <v>382</v>
      </c>
      <c r="T34" s="222">
        <v>43870108</v>
      </c>
      <c r="U34" s="199" t="s">
        <v>636</v>
      </c>
      <c r="V34" s="200" t="s">
        <v>637</v>
      </c>
      <c r="W34" s="187">
        <v>100744718.40000001</v>
      </c>
      <c r="X34" s="200" t="s">
        <v>590</v>
      </c>
      <c r="Y34" s="200" t="s">
        <v>386</v>
      </c>
      <c r="Z34" s="199" t="s">
        <v>539</v>
      </c>
      <c r="AA34" s="200" t="s">
        <v>388</v>
      </c>
      <c r="AB34" s="74"/>
      <c r="AC34" s="58">
        <v>0</v>
      </c>
      <c r="AD34" s="67" t="str">
        <f t="shared" si="1"/>
        <v>No Aplica</v>
      </c>
      <c r="AE34" s="68" t="str">
        <f>IF(ISTEXT(AD34),"No reporta avance en el periodo",IF(AD34&lt;=69%,"Avance insuficiente",IF(AD34&gt;95%,"Avance satisfactorio",IF(AD34&gt;70%,"Avance suficiente",IF(AD34&lt;94%,"Avance suficiente",0)))))</f>
        <v>No reporta avance en el periodo</v>
      </c>
      <c r="AF34" s="137" t="s">
        <v>388</v>
      </c>
      <c r="AG34" s="137" t="s">
        <v>388</v>
      </c>
      <c r="AH34" s="137" t="s">
        <v>388</v>
      </c>
      <c r="AI34" s="70" t="str">
        <f t="shared" ref="AI34:AI52" si="9">IF(AC34&lt;1%,"Sin iniciar",IF(AC34=100%,"Terminado","En gestión"))</f>
        <v>Sin iniciar</v>
      </c>
      <c r="AJ34" s="76">
        <v>43870108</v>
      </c>
      <c r="AK34" s="76">
        <v>0</v>
      </c>
      <c r="AL34" s="376">
        <v>503723592</v>
      </c>
      <c r="AM34" s="376">
        <v>477350000</v>
      </c>
      <c r="AN34" s="376">
        <v>67083334.329999998</v>
      </c>
      <c r="AO34" s="5"/>
      <c r="AP34" s="58">
        <v>1</v>
      </c>
      <c r="AQ34" s="67">
        <f t="shared" si="8"/>
        <v>1</v>
      </c>
      <c r="AR34" s="68" t="str">
        <f t="shared" si="4"/>
        <v>Avance satisfactorio</v>
      </c>
      <c r="AS34" s="137" t="s">
        <v>638</v>
      </c>
      <c r="AT34" s="141" t="s">
        <v>639</v>
      </c>
      <c r="AU34" s="141" t="s">
        <v>388</v>
      </c>
      <c r="AV34" s="70" t="str">
        <f t="shared" ref="AV34:AV60" si="10">IF($AP34&lt;1%,"Sin iniciar",IF($AP34=100%,"Terminado","En gestión"))</f>
        <v>Terminado</v>
      </c>
      <c r="AW34" s="72">
        <v>43870108</v>
      </c>
      <c r="AX34" s="72">
        <f>AW34</f>
        <v>43870108</v>
      </c>
      <c r="AY34" s="371">
        <v>638723592</v>
      </c>
      <c r="AZ34" s="371">
        <v>477350000</v>
      </c>
      <c r="BA34" s="371">
        <v>195116667.33000001</v>
      </c>
      <c r="BB34" s="240"/>
      <c r="BC34" s="141" t="s">
        <v>412</v>
      </c>
      <c r="BD34" s="377" t="s">
        <v>422</v>
      </c>
      <c r="BE34" s="377"/>
      <c r="BF34" s="377"/>
      <c r="BG34" s="377"/>
    </row>
    <row r="35" spans="2:59" s="73" customFormat="1" ht="236.25" customHeight="1">
      <c r="B35" s="198" t="s">
        <v>630</v>
      </c>
      <c r="C35" s="382" t="s">
        <v>640</v>
      </c>
      <c r="D35" s="199" t="s">
        <v>595</v>
      </c>
      <c r="E35" s="199" t="s">
        <v>596</v>
      </c>
      <c r="F35" s="199" t="s">
        <v>597</v>
      </c>
      <c r="G35" s="105">
        <v>1</v>
      </c>
      <c r="H35" s="199" t="s">
        <v>641</v>
      </c>
      <c r="I35" s="200" t="s">
        <v>399</v>
      </c>
      <c r="J35" s="200" t="s">
        <v>379</v>
      </c>
      <c r="K35" s="199" t="s">
        <v>642</v>
      </c>
      <c r="L35" s="199" t="s">
        <v>643</v>
      </c>
      <c r="M35" s="201">
        <v>45397</v>
      </c>
      <c r="N35" s="199" t="s">
        <v>635</v>
      </c>
      <c r="O35" s="198">
        <v>0</v>
      </c>
      <c r="P35" s="198">
        <v>1</v>
      </c>
      <c r="Q35" s="198">
        <v>0</v>
      </c>
      <c r="R35" s="198">
        <v>0</v>
      </c>
      <c r="S35" s="200" t="s">
        <v>382</v>
      </c>
      <c r="T35" s="222">
        <v>43870108</v>
      </c>
      <c r="U35" s="199" t="s">
        <v>636</v>
      </c>
      <c r="V35" s="200" t="s">
        <v>637</v>
      </c>
      <c r="W35" s="187">
        <v>100744718.40000001</v>
      </c>
      <c r="X35" s="200" t="s">
        <v>590</v>
      </c>
      <c r="Y35" s="200" t="s">
        <v>386</v>
      </c>
      <c r="Z35" s="199" t="s">
        <v>539</v>
      </c>
      <c r="AA35" s="200" t="s">
        <v>388</v>
      </c>
      <c r="AB35" s="74"/>
      <c r="AC35" s="58">
        <v>0</v>
      </c>
      <c r="AD35" s="67" t="str">
        <f t="shared" si="1"/>
        <v>No Aplica</v>
      </c>
      <c r="AE35" s="68" t="str">
        <f>IF(ISTEXT(AD35),"No reporta avance en el periodo",IF(AD35&lt;=69%,"Avance insuficiente",IF(AD35&gt;95%,"Avance satisfactorio",IF(AD35&gt;70%,"Avance suficiente",IF(AD35&lt;94%,"Avance suficiente",0)))))</f>
        <v>No reporta avance en el periodo</v>
      </c>
      <c r="AF35" s="137" t="s">
        <v>388</v>
      </c>
      <c r="AG35" s="137" t="s">
        <v>388</v>
      </c>
      <c r="AH35" s="137" t="s">
        <v>388</v>
      </c>
      <c r="AI35" s="70" t="str">
        <f t="shared" si="9"/>
        <v>Sin iniciar</v>
      </c>
      <c r="AJ35" s="76">
        <v>43870108</v>
      </c>
      <c r="AK35" s="76">
        <v>0</v>
      </c>
      <c r="AL35" s="376"/>
      <c r="AM35" s="376"/>
      <c r="AN35" s="376"/>
      <c r="AO35" s="5"/>
      <c r="AP35" s="58">
        <v>1</v>
      </c>
      <c r="AQ35" s="67">
        <f t="shared" si="8"/>
        <v>1</v>
      </c>
      <c r="AR35" s="68" t="str">
        <f t="shared" si="4"/>
        <v>Avance satisfactorio</v>
      </c>
      <c r="AS35" s="137" t="s">
        <v>644</v>
      </c>
      <c r="AT35" s="141" t="s">
        <v>645</v>
      </c>
      <c r="AU35" s="141" t="s">
        <v>388</v>
      </c>
      <c r="AV35" s="70" t="str">
        <f t="shared" si="10"/>
        <v>Terminado</v>
      </c>
      <c r="AW35" s="142">
        <v>43870108</v>
      </c>
      <c r="AX35" s="142">
        <v>43870108</v>
      </c>
      <c r="AY35" s="355"/>
      <c r="AZ35" s="355"/>
      <c r="BA35" s="355"/>
      <c r="BB35" s="240"/>
      <c r="BC35" s="141" t="s">
        <v>393</v>
      </c>
      <c r="BD35" s="377" t="s">
        <v>910</v>
      </c>
      <c r="BE35" s="377"/>
      <c r="BF35" s="377"/>
      <c r="BG35" s="377"/>
    </row>
    <row r="36" spans="2:59" ht="139.5" customHeight="1">
      <c r="B36" s="198" t="s">
        <v>630</v>
      </c>
      <c r="C36" s="382" t="s">
        <v>646</v>
      </c>
      <c r="D36" s="199" t="s">
        <v>595</v>
      </c>
      <c r="E36" s="199" t="s">
        <v>647</v>
      </c>
      <c r="F36" s="199" t="s">
        <v>648</v>
      </c>
      <c r="G36" s="123">
        <v>1</v>
      </c>
      <c r="H36" s="204" t="s">
        <v>649</v>
      </c>
      <c r="I36" s="200" t="s">
        <v>399</v>
      </c>
      <c r="J36" s="200" t="s">
        <v>400</v>
      </c>
      <c r="K36" s="199" t="s">
        <v>650</v>
      </c>
      <c r="L36" s="199" t="s">
        <v>651</v>
      </c>
      <c r="M36" s="199" t="s">
        <v>652</v>
      </c>
      <c r="N36" s="199" t="s">
        <v>526</v>
      </c>
      <c r="O36" s="206">
        <v>1</v>
      </c>
      <c r="P36" s="206">
        <v>1</v>
      </c>
      <c r="Q36" s="206">
        <v>1</v>
      </c>
      <c r="R36" s="206">
        <v>1</v>
      </c>
      <c r="S36" s="200" t="s">
        <v>382</v>
      </c>
      <c r="T36" s="222">
        <v>287473326</v>
      </c>
      <c r="U36" s="204" t="s">
        <v>636</v>
      </c>
      <c r="V36" s="223" t="s">
        <v>653</v>
      </c>
      <c r="W36" s="106">
        <f>66000000+30000000</f>
        <v>96000000</v>
      </c>
      <c r="X36" s="200" t="s">
        <v>590</v>
      </c>
      <c r="Y36" s="200" t="s">
        <v>386</v>
      </c>
      <c r="Z36" s="199" t="s">
        <v>539</v>
      </c>
      <c r="AA36" s="199" t="s">
        <v>654</v>
      </c>
      <c r="AB36" s="94"/>
      <c r="AC36" s="143">
        <f>(1/1)*1</f>
        <v>1</v>
      </c>
      <c r="AD36" s="67">
        <f t="shared" si="1"/>
        <v>1</v>
      </c>
      <c r="AE36" s="68" t="str">
        <f>IF(ISTEXT(AD36),"No reporta avance en el periodo",IF(AD36&lt;=69%,"Avance insuficiente",IF(AD36&gt;95%,"Avance satisfactorio",IF(AD36&gt;70%,"Avance suficiente",IF(AD36&lt;94%,"Avance suficiente",0)))))</f>
        <v>Avance satisfactorio</v>
      </c>
      <c r="AF36" s="137" t="s">
        <v>655</v>
      </c>
      <c r="AG36" s="137" t="s">
        <v>656</v>
      </c>
      <c r="AH36" s="137" t="s">
        <v>388</v>
      </c>
      <c r="AI36" s="70" t="str">
        <f t="shared" si="9"/>
        <v>Terminado</v>
      </c>
      <c r="AJ36" s="76">
        <v>287473326</v>
      </c>
      <c r="AK36" s="76">
        <f>AJ36*3/12</f>
        <v>71868331.5</v>
      </c>
      <c r="AL36" s="125"/>
      <c r="AM36" s="125"/>
      <c r="AN36" s="125"/>
      <c r="AO36" s="5"/>
      <c r="AP36" s="144">
        <v>1</v>
      </c>
      <c r="AQ36" s="67">
        <f t="shared" si="8"/>
        <v>1</v>
      </c>
      <c r="AR36" s="68" t="str">
        <f t="shared" si="4"/>
        <v>Avance satisfactorio</v>
      </c>
      <c r="AS36" s="137" t="s">
        <v>657</v>
      </c>
      <c r="AT36" s="141" t="s">
        <v>658</v>
      </c>
      <c r="AU36" s="141" t="s">
        <v>388</v>
      </c>
      <c r="AV36" s="70" t="str">
        <f t="shared" si="10"/>
        <v>Terminado</v>
      </c>
      <c r="AW36" s="145">
        <v>287473326</v>
      </c>
      <c r="AX36" s="72">
        <f>AW36*(3/12)</f>
        <v>71868331.5</v>
      </c>
      <c r="AY36" s="125"/>
      <c r="AZ36" s="125"/>
      <c r="BA36" s="125"/>
      <c r="BB36" s="240"/>
      <c r="BC36" s="141" t="s">
        <v>892</v>
      </c>
      <c r="BD36" s="377" t="s">
        <v>659</v>
      </c>
      <c r="BE36" s="377"/>
      <c r="BF36" s="377"/>
      <c r="BG36" s="377"/>
    </row>
    <row r="37" spans="2:59" ht="210">
      <c r="B37" s="198" t="s">
        <v>630</v>
      </c>
      <c r="C37" s="382" t="s">
        <v>256</v>
      </c>
      <c r="D37" s="199" t="s">
        <v>595</v>
      </c>
      <c r="E37" s="199" t="s">
        <v>647</v>
      </c>
      <c r="F37" s="199" t="s">
        <v>398</v>
      </c>
      <c r="G37" s="123">
        <v>1</v>
      </c>
      <c r="H37" s="204" t="s">
        <v>257</v>
      </c>
      <c r="I37" s="200" t="s">
        <v>399</v>
      </c>
      <c r="J37" s="200" t="s">
        <v>400</v>
      </c>
      <c r="K37" s="199" t="s">
        <v>660</v>
      </c>
      <c r="L37" s="199" t="s">
        <v>661</v>
      </c>
      <c r="M37" s="199" t="s">
        <v>652</v>
      </c>
      <c r="N37" s="199" t="s">
        <v>526</v>
      </c>
      <c r="O37" s="206">
        <v>1</v>
      </c>
      <c r="P37" s="206">
        <v>1</v>
      </c>
      <c r="Q37" s="206">
        <v>1</v>
      </c>
      <c r="R37" s="206">
        <v>1</v>
      </c>
      <c r="S37" s="200" t="s">
        <v>382</v>
      </c>
      <c r="T37" s="222">
        <v>24962274</v>
      </c>
      <c r="U37" s="199" t="s">
        <v>636</v>
      </c>
      <c r="V37" s="200" t="s">
        <v>662</v>
      </c>
      <c r="W37" s="101"/>
      <c r="X37" s="200" t="s">
        <v>590</v>
      </c>
      <c r="Y37" s="200" t="s">
        <v>386</v>
      </c>
      <c r="Z37" s="199" t="s">
        <v>539</v>
      </c>
      <c r="AA37" s="200" t="s">
        <v>388</v>
      </c>
      <c r="AB37" s="74"/>
      <c r="AC37" s="143">
        <f>(1/1)*1</f>
        <v>1</v>
      </c>
      <c r="AD37" s="67">
        <f t="shared" si="1"/>
        <v>1</v>
      </c>
      <c r="AE37" s="68" t="str">
        <f>IF(ISTEXT(AD37),"No reporta avance en el periodo",IF(AD37&lt;=69%,"Avance insuficiente",IF(AD37&gt;95%,"Avance satisfactorio",IF(AD37&gt;70%,"Avance suficiente",IF(AD37&lt;94%,"Avance suficiente",0)))))</f>
        <v>Avance satisfactorio</v>
      </c>
      <c r="AF37" s="137" t="s">
        <v>663</v>
      </c>
      <c r="AG37" s="137" t="s">
        <v>664</v>
      </c>
      <c r="AH37" s="137" t="s">
        <v>388</v>
      </c>
      <c r="AI37" s="70" t="str">
        <f t="shared" si="9"/>
        <v>Terminado</v>
      </c>
      <c r="AJ37" s="76">
        <v>24962274</v>
      </c>
      <c r="AK37" s="76">
        <f>AJ37*3/12</f>
        <v>6240568.5</v>
      </c>
      <c r="AL37" s="80"/>
      <c r="AM37" s="80"/>
      <c r="AN37" s="80"/>
      <c r="AO37" s="5"/>
      <c r="AP37" s="146">
        <f>10/10</f>
        <v>1</v>
      </c>
      <c r="AQ37" s="67">
        <f t="shared" si="8"/>
        <v>1</v>
      </c>
      <c r="AR37" s="68" t="str">
        <f t="shared" si="4"/>
        <v>Avance satisfactorio</v>
      </c>
      <c r="AS37" s="137" t="s">
        <v>665</v>
      </c>
      <c r="AT37" s="141" t="s">
        <v>666</v>
      </c>
      <c r="AU37" s="141" t="s">
        <v>388</v>
      </c>
      <c r="AV37" s="70" t="str">
        <f t="shared" si="10"/>
        <v>Terminado</v>
      </c>
      <c r="AW37" s="147">
        <v>24962274</v>
      </c>
      <c r="AX37" s="147">
        <f>AW37*3/12</f>
        <v>6240568.5</v>
      </c>
      <c r="AY37" s="80"/>
      <c r="AZ37" s="80"/>
      <c r="BA37" s="80"/>
      <c r="BB37" s="240"/>
      <c r="BC37" s="141" t="s">
        <v>393</v>
      </c>
      <c r="BD37" s="377" t="s">
        <v>667</v>
      </c>
      <c r="BE37" s="377"/>
      <c r="BF37" s="377"/>
      <c r="BG37" s="377"/>
    </row>
    <row r="38" spans="2:59" ht="315">
      <c r="B38" s="198" t="s">
        <v>630</v>
      </c>
      <c r="C38" s="382" t="s">
        <v>668</v>
      </c>
      <c r="D38" s="199" t="s">
        <v>595</v>
      </c>
      <c r="E38" s="199" t="s">
        <v>647</v>
      </c>
      <c r="F38" s="199" t="s">
        <v>398</v>
      </c>
      <c r="G38" s="123">
        <v>1</v>
      </c>
      <c r="H38" s="204" t="s">
        <v>669</v>
      </c>
      <c r="I38" s="200" t="s">
        <v>399</v>
      </c>
      <c r="J38" s="200" t="s">
        <v>400</v>
      </c>
      <c r="K38" s="199" t="s">
        <v>670</v>
      </c>
      <c r="L38" s="199" t="s">
        <v>661</v>
      </c>
      <c r="M38" s="199" t="s">
        <v>652</v>
      </c>
      <c r="N38" s="199" t="s">
        <v>526</v>
      </c>
      <c r="O38" s="206">
        <v>1</v>
      </c>
      <c r="P38" s="206">
        <v>1</v>
      </c>
      <c r="Q38" s="206">
        <v>1</v>
      </c>
      <c r="R38" s="206">
        <v>1</v>
      </c>
      <c r="S38" s="200" t="s">
        <v>382</v>
      </c>
      <c r="T38" s="222">
        <v>24962274</v>
      </c>
      <c r="U38" s="199" t="s">
        <v>588</v>
      </c>
      <c r="V38" s="200" t="s">
        <v>671</v>
      </c>
      <c r="W38" s="187">
        <f>1654873830/2</f>
        <v>827436915</v>
      </c>
      <c r="X38" s="200" t="s">
        <v>590</v>
      </c>
      <c r="Y38" s="200" t="s">
        <v>386</v>
      </c>
      <c r="Z38" s="199" t="s">
        <v>539</v>
      </c>
      <c r="AA38" s="200" t="s">
        <v>388</v>
      </c>
      <c r="AB38" s="74"/>
      <c r="AC38" s="143">
        <f>(2/2)*1</f>
        <v>1</v>
      </c>
      <c r="AD38" s="67">
        <f t="shared" si="1"/>
        <v>1</v>
      </c>
      <c r="AE38" s="68" t="str">
        <f>IF(ISTEXT(AD38),"No reporta avance en el periodo",IF(AD38&lt;=69%,"Avance insuficiente",IF(AD38&gt;95%,"Avance satisfactorio",IF(AD38&gt;70%,"Avance suficiente",IF(AD38&lt;94%,"Avance suficiente",0)))))</f>
        <v>Avance satisfactorio</v>
      </c>
      <c r="AF38" s="137" t="s">
        <v>672</v>
      </c>
      <c r="AG38" s="137" t="s">
        <v>673</v>
      </c>
      <c r="AH38" s="137" t="s">
        <v>388</v>
      </c>
      <c r="AI38" s="70" t="str">
        <f t="shared" si="9"/>
        <v>Terminado</v>
      </c>
      <c r="AJ38" s="76">
        <v>24962274</v>
      </c>
      <c r="AK38" s="76">
        <f>AJ38*3/12</f>
        <v>6240568.5</v>
      </c>
      <c r="AL38" s="64">
        <v>3232509796.6599998</v>
      </c>
      <c r="AM38" s="64">
        <v>1821711460.6600001</v>
      </c>
      <c r="AN38" s="64">
        <v>169201758.62</v>
      </c>
      <c r="AO38" s="5"/>
      <c r="AP38" s="146">
        <f>7/7</f>
        <v>1</v>
      </c>
      <c r="AQ38" s="67">
        <f t="shared" si="8"/>
        <v>1</v>
      </c>
      <c r="AR38" s="68" t="str">
        <f t="shared" si="4"/>
        <v>Avance satisfactorio</v>
      </c>
      <c r="AS38" s="137" t="s">
        <v>674</v>
      </c>
      <c r="AT38" s="141" t="s">
        <v>675</v>
      </c>
      <c r="AU38" s="141" t="s">
        <v>388</v>
      </c>
      <c r="AV38" s="70" t="str">
        <f t="shared" si="10"/>
        <v>Terminado</v>
      </c>
      <c r="AW38" s="71">
        <v>24962274</v>
      </c>
      <c r="AX38" s="72">
        <f>AW38*(3/12)</f>
        <v>6240568.5</v>
      </c>
      <c r="AY38" s="64">
        <v>3535650415.5900002</v>
      </c>
      <c r="AZ38" s="64">
        <v>1819432360.6600001</v>
      </c>
      <c r="BA38" s="64">
        <v>739412570.17999995</v>
      </c>
      <c r="BB38" s="240"/>
      <c r="BC38" s="141" t="s">
        <v>393</v>
      </c>
      <c r="BD38" s="377" t="s">
        <v>667</v>
      </c>
      <c r="BE38" s="377"/>
      <c r="BF38" s="377"/>
      <c r="BG38" s="377"/>
    </row>
    <row r="39" spans="2:59" ht="157.5">
      <c r="B39" s="198" t="s">
        <v>630</v>
      </c>
      <c r="C39" s="382" t="s">
        <v>676</v>
      </c>
      <c r="D39" s="199" t="s">
        <v>595</v>
      </c>
      <c r="E39" s="199" t="s">
        <v>647</v>
      </c>
      <c r="F39" s="199" t="s">
        <v>398</v>
      </c>
      <c r="G39" s="123">
        <v>1</v>
      </c>
      <c r="H39" s="204" t="s">
        <v>677</v>
      </c>
      <c r="I39" s="200" t="s">
        <v>399</v>
      </c>
      <c r="J39" s="200" t="s">
        <v>400</v>
      </c>
      <c r="K39" s="199" t="s">
        <v>670</v>
      </c>
      <c r="L39" s="199" t="s">
        <v>661</v>
      </c>
      <c r="M39" s="199" t="s">
        <v>652</v>
      </c>
      <c r="N39" s="199" t="s">
        <v>526</v>
      </c>
      <c r="O39" s="206">
        <v>1</v>
      </c>
      <c r="P39" s="206">
        <v>1</v>
      </c>
      <c r="Q39" s="206">
        <v>1</v>
      </c>
      <c r="R39" s="206">
        <v>1</v>
      </c>
      <c r="S39" s="200" t="s">
        <v>382</v>
      </c>
      <c r="T39" s="222">
        <v>24962274</v>
      </c>
      <c r="U39" s="199" t="s">
        <v>588</v>
      </c>
      <c r="V39" s="200" t="s">
        <v>671</v>
      </c>
      <c r="W39" s="187">
        <v>827436915</v>
      </c>
      <c r="X39" s="200" t="s">
        <v>590</v>
      </c>
      <c r="Y39" s="200" t="s">
        <v>386</v>
      </c>
      <c r="Z39" s="199" t="s">
        <v>539</v>
      </c>
      <c r="AA39" s="200" t="s">
        <v>388</v>
      </c>
      <c r="AB39" s="74"/>
      <c r="AC39" s="143">
        <v>0</v>
      </c>
      <c r="AD39" s="67" t="s">
        <v>386</v>
      </c>
      <c r="AE39" s="68" t="s">
        <v>678</v>
      </c>
      <c r="AF39" s="137" t="s">
        <v>679</v>
      </c>
      <c r="AG39" s="137" t="s">
        <v>680</v>
      </c>
      <c r="AH39" s="137" t="s">
        <v>388</v>
      </c>
      <c r="AI39" s="70" t="s">
        <v>681</v>
      </c>
      <c r="AJ39" s="76">
        <v>24962274</v>
      </c>
      <c r="AK39" s="76">
        <v>6240568.5</v>
      </c>
      <c r="AL39" s="64"/>
      <c r="AM39" s="64"/>
      <c r="AN39" s="64"/>
      <c r="AO39" s="5"/>
      <c r="AP39" s="146">
        <v>1</v>
      </c>
      <c r="AQ39" s="67">
        <v>1</v>
      </c>
      <c r="AR39" s="68" t="s">
        <v>682</v>
      </c>
      <c r="AS39" s="137" t="s">
        <v>683</v>
      </c>
      <c r="AT39" s="141" t="s">
        <v>684</v>
      </c>
      <c r="AU39" s="141" t="s">
        <v>388</v>
      </c>
      <c r="AV39" s="70" t="s">
        <v>685</v>
      </c>
      <c r="AW39" s="71">
        <v>24962274</v>
      </c>
      <c r="AX39" s="72">
        <v>6240568.5</v>
      </c>
      <c r="AY39" s="64"/>
      <c r="AZ39" s="64"/>
      <c r="BA39" s="64"/>
      <c r="BB39" s="240"/>
      <c r="BC39" s="141" t="s">
        <v>393</v>
      </c>
      <c r="BD39" s="377" t="s">
        <v>686</v>
      </c>
      <c r="BE39" s="377"/>
      <c r="BF39" s="377"/>
      <c r="BG39" s="377"/>
    </row>
    <row r="40" spans="2:59" ht="192.5">
      <c r="B40" s="198" t="s">
        <v>630</v>
      </c>
      <c r="C40" s="382" t="s">
        <v>687</v>
      </c>
      <c r="D40" s="199" t="s">
        <v>595</v>
      </c>
      <c r="E40" s="199" t="s">
        <v>647</v>
      </c>
      <c r="F40" s="199" t="s">
        <v>648</v>
      </c>
      <c r="G40" s="123">
        <v>1</v>
      </c>
      <c r="H40" s="204" t="s">
        <v>688</v>
      </c>
      <c r="I40" s="200" t="s">
        <v>399</v>
      </c>
      <c r="J40" s="200" t="s">
        <v>400</v>
      </c>
      <c r="K40" s="199" t="s">
        <v>689</v>
      </c>
      <c r="L40" s="199" t="s">
        <v>690</v>
      </c>
      <c r="M40" s="199" t="s">
        <v>652</v>
      </c>
      <c r="N40" s="199" t="s">
        <v>526</v>
      </c>
      <c r="O40" s="206">
        <v>1</v>
      </c>
      <c r="P40" s="206">
        <v>1</v>
      </c>
      <c r="Q40" s="206">
        <v>1</v>
      </c>
      <c r="R40" s="206">
        <v>1</v>
      </c>
      <c r="S40" s="200" t="s">
        <v>382</v>
      </c>
      <c r="T40" s="222">
        <v>24962274</v>
      </c>
      <c r="U40" s="199" t="s">
        <v>588</v>
      </c>
      <c r="V40" s="200" t="s">
        <v>691</v>
      </c>
      <c r="W40" s="187">
        <v>40893788.555555597</v>
      </c>
      <c r="X40" s="200" t="s">
        <v>590</v>
      </c>
      <c r="Y40" s="200" t="s">
        <v>386</v>
      </c>
      <c r="Z40" s="199" t="s">
        <v>539</v>
      </c>
      <c r="AA40" s="199" t="s">
        <v>654</v>
      </c>
      <c r="AB40" s="94"/>
      <c r="AC40" s="143">
        <f>(2/2)*1</f>
        <v>1</v>
      </c>
      <c r="AD40" s="67">
        <f t="shared" ref="AD40:AD59" si="11">+IF(O40=0,"No Aplica",IF(AC40/O40&gt;=100%,100%,AC40/O40))</f>
        <v>1</v>
      </c>
      <c r="AE40" s="68" t="str">
        <f t="shared" ref="AE40:AE55" si="12">IF(ISTEXT(AD40),"No reporta avance en el periodo",IF(AD40&lt;=69%,"Avance insuficiente",IF(AD40&gt;95%,"Avance satisfactorio",IF(AD40&gt;70%,"Avance suficiente",IF(AD40&lt;94%,"Avance suficiente",0)))))</f>
        <v>Avance satisfactorio</v>
      </c>
      <c r="AF40" s="137" t="s">
        <v>692</v>
      </c>
      <c r="AG40" s="137" t="s">
        <v>693</v>
      </c>
      <c r="AH40" s="137" t="s">
        <v>388</v>
      </c>
      <c r="AI40" s="70" t="str">
        <f t="shared" si="9"/>
        <v>Terminado</v>
      </c>
      <c r="AJ40" s="76">
        <v>24962274</v>
      </c>
      <c r="AK40" s="76">
        <f t="shared" ref="AK40:AK45" si="13">AJ40*(3/12)</f>
        <v>6240568.5</v>
      </c>
      <c r="AL40" s="374">
        <v>1127958615.6800001</v>
      </c>
      <c r="AM40" s="374">
        <v>957793960</v>
      </c>
      <c r="AN40" s="374">
        <v>85120945</v>
      </c>
      <c r="AO40" s="5"/>
      <c r="AP40" s="146">
        <f>1/1</f>
        <v>1</v>
      </c>
      <c r="AQ40" s="67">
        <f t="shared" si="8"/>
        <v>1</v>
      </c>
      <c r="AR40" s="68" t="str">
        <f t="shared" si="4"/>
        <v>Avance satisfactorio</v>
      </c>
      <c r="AS40" s="137" t="s">
        <v>694</v>
      </c>
      <c r="AT40" s="141" t="s">
        <v>695</v>
      </c>
      <c r="AU40" s="141" t="s">
        <v>388</v>
      </c>
      <c r="AV40" s="70" t="str">
        <f t="shared" si="10"/>
        <v>Terminado</v>
      </c>
      <c r="AW40" s="72">
        <v>24962274</v>
      </c>
      <c r="AX40" s="72">
        <f t="shared" ref="AX40:AX46" si="14">AW40*(3/12)</f>
        <v>6240568.5</v>
      </c>
      <c r="AY40" s="371">
        <v>1070814362.38</v>
      </c>
      <c r="AZ40" s="371">
        <v>964924064</v>
      </c>
      <c r="BA40" s="371">
        <v>501585809.67000002</v>
      </c>
      <c r="BB40" s="240"/>
      <c r="BC40" s="141" t="s">
        <v>892</v>
      </c>
      <c r="BD40" s="377" t="s">
        <v>659</v>
      </c>
      <c r="BE40" s="377"/>
      <c r="BF40" s="377"/>
      <c r="BG40" s="377"/>
    </row>
    <row r="41" spans="2:59" ht="227.5">
      <c r="B41" s="198" t="s">
        <v>630</v>
      </c>
      <c r="C41" s="382" t="s">
        <v>696</v>
      </c>
      <c r="D41" s="199" t="s">
        <v>595</v>
      </c>
      <c r="E41" s="199" t="s">
        <v>647</v>
      </c>
      <c r="F41" s="199" t="s">
        <v>648</v>
      </c>
      <c r="G41" s="123">
        <v>1</v>
      </c>
      <c r="H41" s="204" t="s">
        <v>697</v>
      </c>
      <c r="I41" s="200" t="s">
        <v>399</v>
      </c>
      <c r="J41" s="200" t="s">
        <v>400</v>
      </c>
      <c r="K41" s="199" t="s">
        <v>698</v>
      </c>
      <c r="L41" s="199" t="s">
        <v>699</v>
      </c>
      <c r="M41" s="199" t="s">
        <v>652</v>
      </c>
      <c r="N41" s="199" t="s">
        <v>526</v>
      </c>
      <c r="O41" s="198" t="s">
        <v>700</v>
      </c>
      <c r="P41" s="198" t="s">
        <v>701</v>
      </c>
      <c r="Q41" s="198" t="s">
        <v>702</v>
      </c>
      <c r="R41" s="198" t="s">
        <v>703</v>
      </c>
      <c r="S41" s="200" t="s">
        <v>382</v>
      </c>
      <c r="T41" s="222">
        <v>24962274</v>
      </c>
      <c r="U41" s="199" t="s">
        <v>588</v>
      </c>
      <c r="V41" s="200" t="s">
        <v>691</v>
      </c>
      <c r="W41" s="187">
        <v>40893788.555555597</v>
      </c>
      <c r="X41" s="200" t="s">
        <v>590</v>
      </c>
      <c r="Y41" s="200" t="s">
        <v>386</v>
      </c>
      <c r="Z41" s="199" t="s">
        <v>539</v>
      </c>
      <c r="AA41" s="199" t="s">
        <v>654</v>
      </c>
      <c r="AB41" s="94"/>
      <c r="AC41" s="143">
        <v>0.25</v>
      </c>
      <c r="AD41" s="67">
        <f t="shared" si="11"/>
        <v>1</v>
      </c>
      <c r="AE41" s="68" t="str">
        <f t="shared" si="12"/>
        <v>Avance satisfactorio</v>
      </c>
      <c r="AF41" s="137" t="s">
        <v>704</v>
      </c>
      <c r="AG41" s="137" t="s">
        <v>705</v>
      </c>
      <c r="AH41" s="137" t="s">
        <v>388</v>
      </c>
      <c r="AI41" s="70" t="str">
        <f t="shared" si="9"/>
        <v>En gestión</v>
      </c>
      <c r="AJ41" s="76">
        <v>24962274</v>
      </c>
      <c r="AK41" s="76">
        <f t="shared" si="13"/>
        <v>6240568.5</v>
      </c>
      <c r="AL41" s="375"/>
      <c r="AM41" s="375"/>
      <c r="AN41" s="375"/>
      <c r="AO41" s="5"/>
      <c r="AP41" s="146">
        <v>0.5</v>
      </c>
      <c r="AQ41" s="67">
        <f t="shared" si="8"/>
        <v>1</v>
      </c>
      <c r="AR41" s="68" t="str">
        <f t="shared" si="4"/>
        <v>Avance satisfactorio</v>
      </c>
      <c r="AS41" s="137" t="s">
        <v>706</v>
      </c>
      <c r="AT41" s="141" t="s">
        <v>707</v>
      </c>
      <c r="AU41" s="141" t="s">
        <v>388</v>
      </c>
      <c r="AV41" s="70" t="str">
        <f t="shared" si="10"/>
        <v>En gestión</v>
      </c>
      <c r="AW41" s="72">
        <v>24962274</v>
      </c>
      <c r="AX41" s="72">
        <f t="shared" si="14"/>
        <v>6240568.5</v>
      </c>
      <c r="AY41" s="355"/>
      <c r="AZ41" s="355"/>
      <c r="BA41" s="355"/>
      <c r="BB41" s="240"/>
      <c r="BC41" s="141" t="s">
        <v>412</v>
      </c>
      <c r="BD41" s="377" t="s">
        <v>422</v>
      </c>
      <c r="BE41" s="377"/>
      <c r="BF41" s="377"/>
      <c r="BG41" s="377"/>
    </row>
    <row r="42" spans="2:59" ht="175">
      <c r="B42" s="198" t="s">
        <v>630</v>
      </c>
      <c r="C42" s="382" t="s">
        <v>708</v>
      </c>
      <c r="D42" s="199" t="s">
        <v>595</v>
      </c>
      <c r="E42" s="199" t="s">
        <v>647</v>
      </c>
      <c r="F42" s="199" t="s">
        <v>648</v>
      </c>
      <c r="G42" s="123">
        <v>1</v>
      </c>
      <c r="H42" s="204" t="s">
        <v>709</v>
      </c>
      <c r="I42" s="200" t="s">
        <v>399</v>
      </c>
      <c r="J42" s="200" t="s">
        <v>400</v>
      </c>
      <c r="K42" s="199" t="s">
        <v>650</v>
      </c>
      <c r="L42" s="199" t="s">
        <v>710</v>
      </c>
      <c r="M42" s="199" t="s">
        <v>652</v>
      </c>
      <c r="N42" s="199" t="s">
        <v>526</v>
      </c>
      <c r="O42" s="206">
        <v>1</v>
      </c>
      <c r="P42" s="206">
        <v>1</v>
      </c>
      <c r="Q42" s="206">
        <v>1</v>
      </c>
      <c r="R42" s="206">
        <v>1</v>
      </c>
      <c r="S42" s="200" t="s">
        <v>382</v>
      </c>
      <c r="T42" s="222">
        <v>24962274</v>
      </c>
      <c r="U42" s="199" t="s">
        <v>588</v>
      </c>
      <c r="V42" s="200" t="s">
        <v>691</v>
      </c>
      <c r="W42" s="187">
        <v>40893788.555555552</v>
      </c>
      <c r="X42" s="200" t="s">
        <v>590</v>
      </c>
      <c r="Y42" s="200" t="s">
        <v>386</v>
      </c>
      <c r="Z42" s="199" t="s">
        <v>539</v>
      </c>
      <c r="AA42" s="199" t="s">
        <v>654</v>
      </c>
      <c r="AB42" s="94"/>
      <c r="AC42" s="143">
        <f>(1/1)*1</f>
        <v>1</v>
      </c>
      <c r="AD42" s="67">
        <f t="shared" si="11"/>
        <v>1</v>
      </c>
      <c r="AE42" s="68" t="str">
        <f t="shared" si="12"/>
        <v>Avance satisfactorio</v>
      </c>
      <c r="AF42" s="137" t="s">
        <v>711</v>
      </c>
      <c r="AG42" s="137" t="s">
        <v>712</v>
      </c>
      <c r="AH42" s="137" t="s">
        <v>388</v>
      </c>
      <c r="AI42" s="70" t="str">
        <f t="shared" si="9"/>
        <v>Terminado</v>
      </c>
      <c r="AJ42" s="76">
        <v>24962274</v>
      </c>
      <c r="AK42" s="76">
        <f t="shared" si="13"/>
        <v>6240568.5</v>
      </c>
      <c r="AL42" s="375"/>
      <c r="AM42" s="375"/>
      <c r="AN42" s="375"/>
      <c r="AO42" s="5"/>
      <c r="AP42" s="146">
        <f>1/1</f>
        <v>1</v>
      </c>
      <c r="AQ42" s="67">
        <f t="shared" si="8"/>
        <v>1</v>
      </c>
      <c r="AR42" s="68" t="str">
        <f t="shared" si="4"/>
        <v>Avance satisfactorio</v>
      </c>
      <c r="AS42" s="137" t="s">
        <v>713</v>
      </c>
      <c r="AT42" s="141" t="s">
        <v>714</v>
      </c>
      <c r="AU42" s="141" t="s">
        <v>388</v>
      </c>
      <c r="AV42" s="70" t="str">
        <f t="shared" si="10"/>
        <v>Terminado</v>
      </c>
      <c r="AW42" s="72">
        <v>24962274</v>
      </c>
      <c r="AX42" s="72">
        <f t="shared" si="14"/>
        <v>6240568.5</v>
      </c>
      <c r="AY42" s="355"/>
      <c r="AZ42" s="355"/>
      <c r="BA42" s="355"/>
      <c r="BB42" s="240"/>
      <c r="BC42" s="141" t="s">
        <v>892</v>
      </c>
      <c r="BD42" s="377" t="s">
        <v>659</v>
      </c>
      <c r="BE42" s="377"/>
      <c r="BF42" s="377"/>
      <c r="BG42" s="377"/>
    </row>
    <row r="43" spans="2:59" ht="168" customHeight="1">
      <c r="B43" s="198" t="s">
        <v>630</v>
      </c>
      <c r="C43" s="382" t="s">
        <v>715</v>
      </c>
      <c r="D43" s="199" t="s">
        <v>595</v>
      </c>
      <c r="E43" s="199" t="s">
        <v>647</v>
      </c>
      <c r="F43" s="199" t="s">
        <v>648</v>
      </c>
      <c r="G43" s="123">
        <v>1</v>
      </c>
      <c r="H43" s="204" t="s">
        <v>716</v>
      </c>
      <c r="I43" s="200" t="s">
        <v>399</v>
      </c>
      <c r="J43" s="200" t="s">
        <v>400</v>
      </c>
      <c r="K43" s="199" t="s">
        <v>717</v>
      </c>
      <c r="L43" s="199" t="s">
        <v>718</v>
      </c>
      <c r="M43" s="199" t="s">
        <v>652</v>
      </c>
      <c r="N43" s="199" t="s">
        <v>526</v>
      </c>
      <c r="O43" s="198" t="s">
        <v>700</v>
      </c>
      <c r="P43" s="198" t="s">
        <v>701</v>
      </c>
      <c r="Q43" s="198" t="s">
        <v>702</v>
      </c>
      <c r="R43" s="198" t="s">
        <v>703</v>
      </c>
      <c r="S43" s="200" t="s">
        <v>382</v>
      </c>
      <c r="T43" s="222">
        <v>24962274</v>
      </c>
      <c r="U43" s="199" t="s">
        <v>588</v>
      </c>
      <c r="V43" s="200" t="s">
        <v>691</v>
      </c>
      <c r="W43" s="187">
        <v>40893788.555555552</v>
      </c>
      <c r="X43" s="200" t="s">
        <v>590</v>
      </c>
      <c r="Y43" s="200" t="s">
        <v>386</v>
      </c>
      <c r="Z43" s="199" t="s">
        <v>539</v>
      </c>
      <c r="AA43" s="199" t="s">
        <v>654</v>
      </c>
      <c r="AB43" s="94"/>
      <c r="AC43" s="143">
        <v>0.25</v>
      </c>
      <c r="AD43" s="67">
        <f t="shared" si="11"/>
        <v>1</v>
      </c>
      <c r="AE43" s="68" t="str">
        <f t="shared" si="12"/>
        <v>Avance satisfactorio</v>
      </c>
      <c r="AF43" s="137" t="s">
        <v>719</v>
      </c>
      <c r="AG43" s="137" t="s">
        <v>720</v>
      </c>
      <c r="AH43" s="137" t="s">
        <v>388</v>
      </c>
      <c r="AI43" s="70" t="str">
        <f t="shared" si="9"/>
        <v>En gestión</v>
      </c>
      <c r="AJ43" s="76">
        <v>24962274</v>
      </c>
      <c r="AK43" s="76">
        <f t="shared" si="13"/>
        <v>6240568.5</v>
      </c>
      <c r="AL43" s="375"/>
      <c r="AM43" s="375"/>
      <c r="AN43" s="375"/>
      <c r="AO43" s="5"/>
      <c r="AP43" s="146">
        <v>0.5</v>
      </c>
      <c r="AQ43" s="67">
        <f t="shared" si="8"/>
        <v>1</v>
      </c>
      <c r="AR43" s="68" t="str">
        <f t="shared" si="4"/>
        <v>Avance satisfactorio</v>
      </c>
      <c r="AS43" s="137" t="s">
        <v>721</v>
      </c>
      <c r="AT43" s="141" t="s">
        <v>722</v>
      </c>
      <c r="AU43" s="141" t="s">
        <v>388</v>
      </c>
      <c r="AV43" s="70" t="str">
        <f t="shared" si="10"/>
        <v>En gestión</v>
      </c>
      <c r="AW43" s="72">
        <v>24962275</v>
      </c>
      <c r="AX43" s="72">
        <f t="shared" si="14"/>
        <v>6240568.75</v>
      </c>
      <c r="AY43" s="355"/>
      <c r="AZ43" s="355"/>
      <c r="BA43" s="355"/>
      <c r="BB43" s="240"/>
      <c r="BC43" s="141" t="s">
        <v>892</v>
      </c>
      <c r="BD43" s="377" t="s">
        <v>723</v>
      </c>
      <c r="BE43" s="377"/>
      <c r="BF43" s="377"/>
      <c r="BG43" s="377"/>
    </row>
    <row r="44" spans="2:59" ht="245">
      <c r="B44" s="198" t="s">
        <v>630</v>
      </c>
      <c r="C44" s="382" t="s">
        <v>724</v>
      </c>
      <c r="D44" s="199" t="s">
        <v>595</v>
      </c>
      <c r="E44" s="199" t="s">
        <v>647</v>
      </c>
      <c r="F44" s="199" t="s">
        <v>648</v>
      </c>
      <c r="G44" s="123">
        <v>1</v>
      </c>
      <c r="H44" s="204" t="s">
        <v>725</v>
      </c>
      <c r="I44" s="200" t="s">
        <v>399</v>
      </c>
      <c r="J44" s="200" t="s">
        <v>400</v>
      </c>
      <c r="K44" s="199" t="s">
        <v>726</v>
      </c>
      <c r="L44" s="199" t="s">
        <v>727</v>
      </c>
      <c r="M44" s="199" t="s">
        <v>652</v>
      </c>
      <c r="N44" s="199" t="s">
        <v>526</v>
      </c>
      <c r="O44" s="198" t="s">
        <v>700</v>
      </c>
      <c r="P44" s="198" t="s">
        <v>701</v>
      </c>
      <c r="Q44" s="198" t="s">
        <v>702</v>
      </c>
      <c r="R44" s="198" t="s">
        <v>703</v>
      </c>
      <c r="S44" s="200" t="s">
        <v>382</v>
      </c>
      <c r="T44" s="222">
        <v>24962274</v>
      </c>
      <c r="U44" s="199" t="s">
        <v>588</v>
      </c>
      <c r="V44" s="200" t="s">
        <v>691</v>
      </c>
      <c r="W44" s="187">
        <v>40893788.555555552</v>
      </c>
      <c r="X44" s="200" t="s">
        <v>590</v>
      </c>
      <c r="Y44" s="200" t="s">
        <v>386</v>
      </c>
      <c r="Z44" s="199" t="s">
        <v>539</v>
      </c>
      <c r="AA44" s="199" t="s">
        <v>654</v>
      </c>
      <c r="AB44" s="94"/>
      <c r="AC44" s="143">
        <v>0.25</v>
      </c>
      <c r="AD44" s="67">
        <f t="shared" si="11"/>
        <v>1</v>
      </c>
      <c r="AE44" s="68" t="str">
        <f t="shared" si="12"/>
        <v>Avance satisfactorio</v>
      </c>
      <c r="AF44" s="137" t="s">
        <v>728</v>
      </c>
      <c r="AG44" s="137" t="s">
        <v>729</v>
      </c>
      <c r="AH44" s="137" t="s">
        <v>388</v>
      </c>
      <c r="AI44" s="70" t="str">
        <f t="shared" si="9"/>
        <v>En gestión</v>
      </c>
      <c r="AJ44" s="76">
        <v>24962274</v>
      </c>
      <c r="AK44" s="76">
        <f t="shared" si="13"/>
        <v>6240568.5</v>
      </c>
      <c r="AL44" s="375"/>
      <c r="AM44" s="375"/>
      <c r="AN44" s="375"/>
      <c r="AO44" s="5"/>
      <c r="AP44" s="146">
        <v>0.5</v>
      </c>
      <c r="AQ44" s="67">
        <f t="shared" si="8"/>
        <v>1</v>
      </c>
      <c r="AR44" s="68" t="str">
        <f t="shared" si="4"/>
        <v>Avance satisfactorio</v>
      </c>
      <c r="AS44" s="137" t="s">
        <v>730</v>
      </c>
      <c r="AT44" s="141" t="s">
        <v>731</v>
      </c>
      <c r="AU44" s="141" t="s">
        <v>388</v>
      </c>
      <c r="AV44" s="70" t="str">
        <f t="shared" si="10"/>
        <v>En gestión</v>
      </c>
      <c r="AW44" s="72">
        <v>24962276</v>
      </c>
      <c r="AX44" s="72">
        <f t="shared" si="14"/>
        <v>6240569</v>
      </c>
      <c r="AY44" s="355"/>
      <c r="AZ44" s="355"/>
      <c r="BA44" s="355"/>
      <c r="BB44" s="240"/>
      <c r="BC44" s="141" t="s">
        <v>412</v>
      </c>
      <c r="BD44" s="377" t="s">
        <v>422</v>
      </c>
      <c r="BE44" s="377"/>
      <c r="BF44" s="377"/>
      <c r="BG44" s="377"/>
    </row>
    <row r="45" spans="2:59" ht="140">
      <c r="B45" s="198" t="s">
        <v>630</v>
      </c>
      <c r="C45" s="382" t="s">
        <v>732</v>
      </c>
      <c r="D45" s="199" t="s">
        <v>595</v>
      </c>
      <c r="E45" s="199" t="s">
        <v>647</v>
      </c>
      <c r="F45" s="199" t="s">
        <v>648</v>
      </c>
      <c r="G45" s="123">
        <v>1</v>
      </c>
      <c r="H45" s="204" t="s">
        <v>733</v>
      </c>
      <c r="I45" s="200" t="s">
        <v>399</v>
      </c>
      <c r="J45" s="200" t="s">
        <v>400</v>
      </c>
      <c r="K45" s="199" t="s">
        <v>650</v>
      </c>
      <c r="L45" s="199" t="s">
        <v>734</v>
      </c>
      <c r="M45" s="199" t="s">
        <v>652</v>
      </c>
      <c r="N45" s="199" t="s">
        <v>526</v>
      </c>
      <c r="O45" s="206">
        <v>1</v>
      </c>
      <c r="P45" s="206">
        <v>1</v>
      </c>
      <c r="Q45" s="206">
        <v>1</v>
      </c>
      <c r="R45" s="206">
        <v>1</v>
      </c>
      <c r="S45" s="200" t="s">
        <v>382</v>
      </c>
      <c r="T45" s="222">
        <v>24962274</v>
      </c>
      <c r="U45" s="199" t="s">
        <v>588</v>
      </c>
      <c r="V45" s="200" t="s">
        <v>691</v>
      </c>
      <c r="W45" s="187">
        <v>40893788.555555552</v>
      </c>
      <c r="X45" s="200" t="s">
        <v>590</v>
      </c>
      <c r="Y45" s="200" t="s">
        <v>386</v>
      </c>
      <c r="Z45" s="199" t="s">
        <v>539</v>
      </c>
      <c r="AA45" s="199" t="s">
        <v>654</v>
      </c>
      <c r="AB45" s="94"/>
      <c r="AC45" s="143">
        <f>(1/1)*1</f>
        <v>1</v>
      </c>
      <c r="AD45" s="67">
        <f t="shared" si="11"/>
        <v>1</v>
      </c>
      <c r="AE45" s="68" t="str">
        <f t="shared" si="12"/>
        <v>Avance satisfactorio</v>
      </c>
      <c r="AF45" s="137" t="s">
        <v>735</v>
      </c>
      <c r="AG45" s="137" t="s">
        <v>736</v>
      </c>
      <c r="AH45" s="137" t="s">
        <v>388</v>
      </c>
      <c r="AI45" s="70" t="str">
        <f t="shared" si="9"/>
        <v>Terminado</v>
      </c>
      <c r="AJ45" s="76">
        <v>24962274</v>
      </c>
      <c r="AK45" s="76">
        <f t="shared" si="13"/>
        <v>6240568.5</v>
      </c>
      <c r="AL45" s="375"/>
      <c r="AM45" s="375"/>
      <c r="AN45" s="375"/>
      <c r="AO45" s="5"/>
      <c r="AP45" s="146">
        <f>8/8</f>
        <v>1</v>
      </c>
      <c r="AQ45" s="67">
        <f t="shared" si="8"/>
        <v>1</v>
      </c>
      <c r="AR45" s="68" t="str">
        <f t="shared" si="4"/>
        <v>Avance satisfactorio</v>
      </c>
      <c r="AS45" s="137" t="s">
        <v>737</v>
      </c>
      <c r="AT45" s="141" t="s">
        <v>738</v>
      </c>
      <c r="AU45" s="141" t="s">
        <v>388</v>
      </c>
      <c r="AV45" s="70" t="str">
        <f t="shared" si="10"/>
        <v>Terminado</v>
      </c>
      <c r="AW45" s="72">
        <v>24962274</v>
      </c>
      <c r="AX45" s="72">
        <f t="shared" si="14"/>
        <v>6240568.5</v>
      </c>
      <c r="AY45" s="355"/>
      <c r="AZ45" s="355"/>
      <c r="BA45" s="355"/>
      <c r="BB45" s="240"/>
      <c r="BC45" s="141" t="s">
        <v>412</v>
      </c>
      <c r="BD45" s="377" t="s">
        <v>448</v>
      </c>
      <c r="BE45" s="377"/>
      <c r="BF45" s="377"/>
      <c r="BG45" s="377"/>
    </row>
    <row r="46" spans="2:59" ht="367.5">
      <c r="B46" s="198" t="s">
        <v>630</v>
      </c>
      <c r="C46" s="382" t="s">
        <v>739</v>
      </c>
      <c r="D46" s="199" t="s">
        <v>595</v>
      </c>
      <c r="E46" s="199" t="s">
        <v>740</v>
      </c>
      <c r="F46" s="199" t="s">
        <v>597</v>
      </c>
      <c r="G46" s="123">
        <v>1</v>
      </c>
      <c r="H46" s="204" t="s">
        <v>741</v>
      </c>
      <c r="I46" s="200" t="s">
        <v>399</v>
      </c>
      <c r="J46" s="200" t="s">
        <v>400</v>
      </c>
      <c r="K46" s="199" t="s">
        <v>742</v>
      </c>
      <c r="L46" s="199" t="s">
        <v>743</v>
      </c>
      <c r="M46" s="199" t="s">
        <v>652</v>
      </c>
      <c r="N46" s="199" t="s">
        <v>526</v>
      </c>
      <c r="O46" s="198" t="s">
        <v>700</v>
      </c>
      <c r="P46" s="198" t="s">
        <v>701</v>
      </c>
      <c r="Q46" s="198" t="s">
        <v>702</v>
      </c>
      <c r="R46" s="198" t="s">
        <v>703</v>
      </c>
      <c r="S46" s="200" t="s">
        <v>382</v>
      </c>
      <c r="T46" s="222">
        <v>287473326</v>
      </c>
      <c r="U46" s="199" t="s">
        <v>636</v>
      </c>
      <c r="V46" s="199" t="s">
        <v>474</v>
      </c>
      <c r="W46" s="187">
        <v>471050000</v>
      </c>
      <c r="X46" s="200" t="s">
        <v>590</v>
      </c>
      <c r="Y46" s="200" t="s">
        <v>386</v>
      </c>
      <c r="Z46" s="199" t="s">
        <v>539</v>
      </c>
      <c r="AA46" s="200" t="s">
        <v>388</v>
      </c>
      <c r="AB46" s="74"/>
      <c r="AC46" s="143">
        <v>0.25</v>
      </c>
      <c r="AD46" s="67">
        <f t="shared" si="11"/>
        <v>1</v>
      </c>
      <c r="AE46" s="68" t="str">
        <f t="shared" si="12"/>
        <v>Avance satisfactorio</v>
      </c>
      <c r="AF46" s="137" t="s">
        <v>744</v>
      </c>
      <c r="AG46" s="137" t="s">
        <v>745</v>
      </c>
      <c r="AH46" s="137" t="s">
        <v>388</v>
      </c>
      <c r="AI46" s="70" t="str">
        <f t="shared" si="9"/>
        <v>En gestión</v>
      </c>
      <c r="AJ46" s="76">
        <v>287473326</v>
      </c>
      <c r="AK46" s="76">
        <f>AJ46*(3/12)</f>
        <v>71868331.5</v>
      </c>
      <c r="AL46" s="147">
        <v>471050000</v>
      </c>
      <c r="AM46" s="147">
        <v>150400000</v>
      </c>
      <c r="AN46" s="147">
        <v>21560000</v>
      </c>
      <c r="AO46" s="5"/>
      <c r="AP46" s="146">
        <v>0.5</v>
      </c>
      <c r="AQ46" s="67">
        <f t="shared" si="8"/>
        <v>1</v>
      </c>
      <c r="AR46" s="68" t="str">
        <f t="shared" si="4"/>
        <v>Avance satisfactorio</v>
      </c>
      <c r="AS46" s="137" t="s">
        <v>746</v>
      </c>
      <c r="AT46" s="141" t="s">
        <v>747</v>
      </c>
      <c r="AU46" s="141" t="s">
        <v>388</v>
      </c>
      <c r="AV46" s="70" t="str">
        <f t="shared" si="10"/>
        <v>En gestión</v>
      </c>
      <c r="AW46" s="72">
        <v>287473326</v>
      </c>
      <c r="AX46" s="72">
        <f t="shared" si="14"/>
        <v>71868331.5</v>
      </c>
      <c r="AY46" s="147">
        <v>338583333.32999998</v>
      </c>
      <c r="AZ46" s="147">
        <v>187733333</v>
      </c>
      <c r="BA46" s="147">
        <v>78526667</v>
      </c>
      <c r="BB46" s="240"/>
      <c r="BC46" s="141" t="s">
        <v>892</v>
      </c>
      <c r="BD46" s="377" t="s">
        <v>748</v>
      </c>
      <c r="BE46" s="377"/>
      <c r="BF46" s="377"/>
      <c r="BG46" s="377"/>
    </row>
    <row r="47" spans="2:59" ht="140">
      <c r="B47" s="198" t="s">
        <v>749</v>
      </c>
      <c r="C47" s="382" t="s">
        <v>750</v>
      </c>
      <c r="D47" s="199" t="s">
        <v>595</v>
      </c>
      <c r="E47" s="199" t="s">
        <v>740</v>
      </c>
      <c r="F47" s="199" t="s">
        <v>648</v>
      </c>
      <c r="G47" s="206">
        <v>1</v>
      </c>
      <c r="H47" s="199" t="s">
        <v>751</v>
      </c>
      <c r="I47" s="200" t="s">
        <v>399</v>
      </c>
      <c r="J47" s="200" t="s">
        <v>400</v>
      </c>
      <c r="K47" s="199" t="s">
        <v>752</v>
      </c>
      <c r="L47" s="199" t="s">
        <v>753</v>
      </c>
      <c r="M47" s="224">
        <v>45323</v>
      </c>
      <c r="N47" s="204" t="s">
        <v>754</v>
      </c>
      <c r="O47" s="123">
        <v>0.6</v>
      </c>
      <c r="P47" s="123">
        <v>0.9</v>
      </c>
      <c r="Q47" s="123">
        <v>1</v>
      </c>
      <c r="R47" s="123">
        <v>0</v>
      </c>
      <c r="S47" s="200" t="s">
        <v>382</v>
      </c>
      <c r="T47" s="225">
        <v>20781125.07</v>
      </c>
      <c r="U47" s="199" t="s">
        <v>636</v>
      </c>
      <c r="V47" s="200" t="s">
        <v>662</v>
      </c>
      <c r="W47" s="187">
        <v>885006500</v>
      </c>
      <c r="X47" s="200" t="s">
        <v>590</v>
      </c>
      <c r="Y47" s="200" t="s">
        <v>386</v>
      </c>
      <c r="Z47" s="199" t="s">
        <v>539</v>
      </c>
      <c r="AA47" s="200" t="s">
        <v>466</v>
      </c>
      <c r="AB47" s="74"/>
      <c r="AC47" s="146">
        <f>1.2/2</f>
        <v>0.6</v>
      </c>
      <c r="AD47" s="67">
        <f t="shared" si="11"/>
        <v>1</v>
      </c>
      <c r="AE47" s="68" t="str">
        <f t="shared" si="12"/>
        <v>Avance satisfactorio</v>
      </c>
      <c r="AF47" s="61" t="s">
        <v>755</v>
      </c>
      <c r="AG47" s="61" t="s">
        <v>756</v>
      </c>
      <c r="AH47" s="61" t="s">
        <v>388</v>
      </c>
      <c r="AI47" s="70" t="str">
        <f t="shared" si="9"/>
        <v>En gestión</v>
      </c>
      <c r="AJ47" s="76">
        <v>20781125.07</v>
      </c>
      <c r="AK47" s="76">
        <v>20781125.07</v>
      </c>
      <c r="AL47" s="371">
        <v>290929679000</v>
      </c>
      <c r="AM47" s="371">
        <v>22819243638.43</v>
      </c>
      <c r="AN47" s="371">
        <v>1005549722.27</v>
      </c>
      <c r="AO47" s="5"/>
      <c r="AP47" s="148">
        <f>8.1/9</f>
        <v>0.89999999999999991</v>
      </c>
      <c r="AQ47" s="67">
        <f t="shared" si="8"/>
        <v>1</v>
      </c>
      <c r="AR47" s="68" t="str">
        <f t="shared" si="4"/>
        <v>Avance satisfactorio</v>
      </c>
      <c r="AS47" s="137" t="s">
        <v>757</v>
      </c>
      <c r="AT47" s="149" t="s">
        <v>758</v>
      </c>
      <c r="AU47" s="150" t="s">
        <v>388</v>
      </c>
      <c r="AV47" s="70" t="str">
        <f t="shared" si="10"/>
        <v>En gestión</v>
      </c>
      <c r="AW47" s="72">
        <v>46383583.469999999</v>
      </c>
      <c r="AX47" s="72" t="s">
        <v>759</v>
      </c>
      <c r="AY47" s="372">
        <v>288629679000.04999</v>
      </c>
      <c r="AZ47" s="372">
        <v>49544266561.230003</v>
      </c>
      <c r="BA47" s="372">
        <v>11794706396.969999</v>
      </c>
      <c r="BB47" s="240"/>
      <c r="BC47" s="141" t="s">
        <v>892</v>
      </c>
      <c r="BD47" s="377" t="s">
        <v>760</v>
      </c>
      <c r="BE47" s="377"/>
      <c r="BF47" s="377"/>
      <c r="BG47" s="377"/>
    </row>
    <row r="48" spans="2:59" ht="315">
      <c r="B48" s="198" t="s">
        <v>749</v>
      </c>
      <c r="C48" s="382" t="s">
        <v>761</v>
      </c>
      <c r="D48" s="199" t="s">
        <v>595</v>
      </c>
      <c r="E48" s="199" t="s">
        <v>740</v>
      </c>
      <c r="F48" s="199" t="s">
        <v>377</v>
      </c>
      <c r="G48" s="206">
        <v>0.33</v>
      </c>
      <c r="H48" s="199" t="s">
        <v>762</v>
      </c>
      <c r="I48" s="200" t="s">
        <v>399</v>
      </c>
      <c r="J48" s="200" t="s">
        <v>400</v>
      </c>
      <c r="K48" s="199" t="s">
        <v>763</v>
      </c>
      <c r="L48" s="199" t="s">
        <v>764</v>
      </c>
      <c r="M48" s="224">
        <v>45323</v>
      </c>
      <c r="N48" s="204" t="s">
        <v>754</v>
      </c>
      <c r="O48" s="123">
        <v>0.1</v>
      </c>
      <c r="P48" s="123">
        <v>0.2</v>
      </c>
      <c r="Q48" s="123">
        <v>0.33</v>
      </c>
      <c r="R48" s="123">
        <v>0</v>
      </c>
      <c r="S48" s="200" t="s">
        <v>382</v>
      </c>
      <c r="T48" s="225">
        <v>10390562.529999999</v>
      </c>
      <c r="U48" s="199" t="s">
        <v>636</v>
      </c>
      <c r="V48" s="200" t="s">
        <v>662</v>
      </c>
      <c r="W48" s="187">
        <v>13180176000</v>
      </c>
      <c r="X48" s="200" t="s">
        <v>590</v>
      </c>
      <c r="Y48" s="200" t="s">
        <v>386</v>
      </c>
      <c r="Z48" s="199" t="s">
        <v>539</v>
      </c>
      <c r="AA48" s="200" t="s">
        <v>466</v>
      </c>
      <c r="AB48" s="74"/>
      <c r="AC48" s="151">
        <v>0.1</v>
      </c>
      <c r="AD48" s="67">
        <f t="shared" si="11"/>
        <v>1</v>
      </c>
      <c r="AE48" s="68" t="str">
        <f t="shared" si="12"/>
        <v>Avance satisfactorio</v>
      </c>
      <c r="AF48" s="61" t="s">
        <v>765</v>
      </c>
      <c r="AG48" s="61" t="s">
        <v>766</v>
      </c>
      <c r="AH48" s="61" t="s">
        <v>388</v>
      </c>
      <c r="AI48" s="70" t="str">
        <f t="shared" si="9"/>
        <v>En gestión</v>
      </c>
      <c r="AJ48" s="76">
        <v>10390562.529999999</v>
      </c>
      <c r="AK48" s="76">
        <v>10390562.529999999</v>
      </c>
      <c r="AL48" s="355"/>
      <c r="AM48" s="355"/>
      <c r="AN48" s="355"/>
      <c r="AO48" s="5"/>
      <c r="AP48" s="148">
        <f>((2/9)*0.33)+((2/9)*0.33)+((1.42/9)*0.34)</f>
        <v>0.20031111111111111</v>
      </c>
      <c r="AQ48" s="67">
        <f t="shared" si="8"/>
        <v>1</v>
      </c>
      <c r="AR48" s="68" t="str">
        <f t="shared" si="4"/>
        <v>Avance satisfactorio</v>
      </c>
      <c r="AS48" s="137" t="s">
        <v>767</v>
      </c>
      <c r="AT48" s="149" t="s">
        <v>768</v>
      </c>
      <c r="AU48" s="150" t="s">
        <v>388</v>
      </c>
      <c r="AV48" s="70" t="str">
        <f t="shared" si="10"/>
        <v>En gestión</v>
      </c>
      <c r="AW48" s="72">
        <v>23191791.73</v>
      </c>
      <c r="AX48" s="72" t="s">
        <v>769</v>
      </c>
      <c r="AY48" s="373"/>
      <c r="AZ48" s="373"/>
      <c r="BA48" s="373"/>
      <c r="BB48" s="240"/>
      <c r="BC48" s="141" t="s">
        <v>393</v>
      </c>
      <c r="BD48" s="377" t="s">
        <v>770</v>
      </c>
      <c r="BE48" s="377"/>
      <c r="BF48" s="377"/>
      <c r="BG48" s="377"/>
    </row>
    <row r="49" spans="2:59" ht="227.5">
      <c r="B49" s="198" t="s">
        <v>749</v>
      </c>
      <c r="C49" s="382" t="s">
        <v>771</v>
      </c>
      <c r="D49" s="199" t="s">
        <v>595</v>
      </c>
      <c r="E49" s="199" t="s">
        <v>740</v>
      </c>
      <c r="F49" s="199" t="s">
        <v>648</v>
      </c>
      <c r="G49" s="206">
        <v>1</v>
      </c>
      <c r="H49" s="199" t="s">
        <v>772</v>
      </c>
      <c r="I49" s="200" t="s">
        <v>399</v>
      </c>
      <c r="J49" s="200" t="s">
        <v>400</v>
      </c>
      <c r="K49" s="199" t="s">
        <v>773</v>
      </c>
      <c r="L49" s="199" t="s">
        <v>774</v>
      </c>
      <c r="M49" s="224">
        <v>45323</v>
      </c>
      <c r="N49" s="204" t="s">
        <v>526</v>
      </c>
      <c r="O49" s="123">
        <v>0.25</v>
      </c>
      <c r="P49" s="123">
        <v>0.6</v>
      </c>
      <c r="Q49" s="123">
        <v>0.75</v>
      </c>
      <c r="R49" s="123">
        <v>1</v>
      </c>
      <c r="S49" s="200" t="s">
        <v>382</v>
      </c>
      <c r="T49" s="185">
        <v>10390562.529999999</v>
      </c>
      <c r="U49" s="199" t="s">
        <v>636</v>
      </c>
      <c r="V49" s="199" t="s">
        <v>775</v>
      </c>
      <c r="W49" s="187">
        <v>1608471000</v>
      </c>
      <c r="X49" s="200" t="s">
        <v>590</v>
      </c>
      <c r="Y49" s="200" t="s">
        <v>386</v>
      </c>
      <c r="Z49" s="199" t="s">
        <v>539</v>
      </c>
      <c r="AA49" s="200" t="s">
        <v>466</v>
      </c>
      <c r="AB49" s="74"/>
      <c r="AC49" s="152">
        <v>0.25</v>
      </c>
      <c r="AD49" s="67">
        <f t="shared" si="11"/>
        <v>1</v>
      </c>
      <c r="AE49" s="68" t="str">
        <f t="shared" si="12"/>
        <v>Avance satisfactorio</v>
      </c>
      <c r="AF49" s="137" t="s">
        <v>776</v>
      </c>
      <c r="AG49" s="137" t="s">
        <v>777</v>
      </c>
      <c r="AH49" s="137" t="s">
        <v>388</v>
      </c>
      <c r="AI49" s="70" t="str">
        <f t="shared" si="9"/>
        <v>En gestión</v>
      </c>
      <c r="AJ49" s="76">
        <v>10390562.529999999</v>
      </c>
      <c r="AK49" s="76">
        <v>10390562.529999999</v>
      </c>
      <c r="AL49" s="72">
        <v>1608471000</v>
      </c>
      <c r="AM49" s="72">
        <v>927159000</v>
      </c>
      <c r="AN49" s="72">
        <v>42638000</v>
      </c>
      <c r="AO49" s="5"/>
      <c r="AP49" s="148">
        <v>0.6</v>
      </c>
      <c r="AQ49" s="67">
        <f t="shared" si="8"/>
        <v>1</v>
      </c>
      <c r="AR49" s="68" t="str">
        <f t="shared" si="4"/>
        <v>Avance satisfactorio</v>
      </c>
      <c r="AS49" s="137" t="s">
        <v>778</v>
      </c>
      <c r="AT49" s="149" t="s">
        <v>779</v>
      </c>
      <c r="AU49" s="150" t="s">
        <v>388</v>
      </c>
      <c r="AV49" s="70" t="str">
        <f t="shared" si="10"/>
        <v>En gestión</v>
      </c>
      <c r="AW49" s="72">
        <v>23191791.73</v>
      </c>
      <c r="AX49" s="72">
        <v>23191791.73</v>
      </c>
      <c r="AY49" s="153">
        <v>1608471000</v>
      </c>
      <c r="AZ49" s="153">
        <v>1135895000</v>
      </c>
      <c r="BA49" s="153">
        <v>490263066.35000002</v>
      </c>
      <c r="BB49" s="240"/>
      <c r="BC49" s="141" t="s">
        <v>892</v>
      </c>
      <c r="BD49" s="380" t="s">
        <v>780</v>
      </c>
      <c r="BE49" s="380"/>
      <c r="BF49" s="380"/>
      <c r="BG49" s="380"/>
    </row>
    <row r="50" spans="2:59" ht="157.5">
      <c r="B50" s="198" t="s">
        <v>749</v>
      </c>
      <c r="C50" s="382" t="s">
        <v>781</v>
      </c>
      <c r="D50" s="199" t="s">
        <v>595</v>
      </c>
      <c r="E50" s="199" t="s">
        <v>740</v>
      </c>
      <c r="F50" s="199" t="s">
        <v>648</v>
      </c>
      <c r="G50" s="206">
        <v>1</v>
      </c>
      <c r="H50" s="199" t="s">
        <v>782</v>
      </c>
      <c r="I50" s="200" t="s">
        <v>399</v>
      </c>
      <c r="J50" s="200" t="s">
        <v>400</v>
      </c>
      <c r="K50" s="199" t="s">
        <v>783</v>
      </c>
      <c r="L50" s="199" t="s">
        <v>784</v>
      </c>
      <c r="M50" s="224">
        <v>45323</v>
      </c>
      <c r="N50" s="204" t="s">
        <v>754</v>
      </c>
      <c r="O50" s="123">
        <v>0.33</v>
      </c>
      <c r="P50" s="123">
        <v>0.66</v>
      </c>
      <c r="Q50" s="123">
        <v>1</v>
      </c>
      <c r="R50" s="123">
        <v>0</v>
      </c>
      <c r="S50" s="200" t="s">
        <v>382</v>
      </c>
      <c r="T50" s="185">
        <v>31171687.600000001</v>
      </c>
      <c r="U50" s="199" t="s">
        <v>636</v>
      </c>
      <c r="V50" s="199" t="s">
        <v>474</v>
      </c>
      <c r="W50" s="187">
        <v>1130850000</v>
      </c>
      <c r="X50" s="200" t="s">
        <v>590</v>
      </c>
      <c r="Y50" s="200" t="s">
        <v>386</v>
      </c>
      <c r="Z50" s="199" t="s">
        <v>539</v>
      </c>
      <c r="AA50" s="200" t="s">
        <v>466</v>
      </c>
      <c r="AB50" s="74"/>
      <c r="AC50" s="152">
        <v>0.33</v>
      </c>
      <c r="AD50" s="67">
        <f t="shared" si="11"/>
        <v>1</v>
      </c>
      <c r="AE50" s="68" t="str">
        <f t="shared" si="12"/>
        <v>Avance satisfactorio</v>
      </c>
      <c r="AF50" s="137" t="s">
        <v>785</v>
      </c>
      <c r="AG50" s="137" t="s">
        <v>786</v>
      </c>
      <c r="AH50" s="137" t="s">
        <v>388</v>
      </c>
      <c r="AI50" s="70" t="str">
        <f t="shared" si="9"/>
        <v>En gestión</v>
      </c>
      <c r="AJ50" s="76">
        <v>31171687.600000001</v>
      </c>
      <c r="AK50" s="76">
        <v>31171687.600000001</v>
      </c>
      <c r="AL50" s="72">
        <v>1130850000</v>
      </c>
      <c r="AM50" s="72">
        <v>958348333.33000004</v>
      </c>
      <c r="AN50" s="72">
        <v>117895001.33</v>
      </c>
      <c r="AO50" s="5"/>
      <c r="AP50" s="148">
        <v>0.66</v>
      </c>
      <c r="AQ50" s="67">
        <f t="shared" si="8"/>
        <v>1</v>
      </c>
      <c r="AR50" s="68" t="str">
        <f t="shared" si="4"/>
        <v>Avance satisfactorio</v>
      </c>
      <c r="AS50" s="137" t="s">
        <v>787</v>
      </c>
      <c r="AT50" s="149" t="s">
        <v>788</v>
      </c>
      <c r="AU50" s="150" t="s">
        <v>388</v>
      </c>
      <c r="AV50" s="70" t="str">
        <f t="shared" si="10"/>
        <v>En gestión</v>
      </c>
      <c r="AW50" s="72">
        <v>69575375.200000003</v>
      </c>
      <c r="AX50" s="72">
        <v>69575375.200000003</v>
      </c>
      <c r="AY50" s="153">
        <v>1130850000</v>
      </c>
      <c r="AZ50" s="153">
        <v>866336885.33000004</v>
      </c>
      <c r="BA50" s="153">
        <v>425995001.32999998</v>
      </c>
      <c r="BB50" s="240"/>
      <c r="BC50" s="141" t="s">
        <v>892</v>
      </c>
      <c r="BD50" s="380" t="s">
        <v>902</v>
      </c>
      <c r="BE50" s="380"/>
      <c r="BF50" s="380"/>
      <c r="BG50" s="380"/>
    </row>
    <row r="51" spans="2:59" ht="245">
      <c r="B51" s="198" t="s">
        <v>789</v>
      </c>
      <c r="C51" s="382" t="s">
        <v>790</v>
      </c>
      <c r="D51" s="199" t="s">
        <v>791</v>
      </c>
      <c r="E51" s="199" t="s">
        <v>596</v>
      </c>
      <c r="F51" s="199" t="s">
        <v>792</v>
      </c>
      <c r="G51" s="206">
        <v>1</v>
      </c>
      <c r="H51" s="199" t="s">
        <v>793</v>
      </c>
      <c r="I51" s="200" t="s">
        <v>399</v>
      </c>
      <c r="J51" s="200" t="s">
        <v>400</v>
      </c>
      <c r="K51" s="199" t="s">
        <v>794</v>
      </c>
      <c r="L51" s="199" t="s">
        <v>795</v>
      </c>
      <c r="M51" s="201">
        <v>45327</v>
      </c>
      <c r="N51" s="201">
        <v>45656</v>
      </c>
      <c r="O51" s="206">
        <v>0.25</v>
      </c>
      <c r="P51" s="206">
        <v>0.5</v>
      </c>
      <c r="Q51" s="206">
        <v>0.75</v>
      </c>
      <c r="R51" s="123">
        <v>1</v>
      </c>
      <c r="S51" s="200" t="s">
        <v>382</v>
      </c>
      <c r="T51" s="185">
        <v>553549218</v>
      </c>
      <c r="U51" s="199" t="s">
        <v>796</v>
      </c>
      <c r="V51" s="199" t="s">
        <v>797</v>
      </c>
      <c r="W51" s="135">
        <v>1025897312</v>
      </c>
      <c r="X51" s="200" t="s">
        <v>590</v>
      </c>
      <c r="Y51" s="200" t="s">
        <v>386</v>
      </c>
      <c r="Z51" s="199" t="s">
        <v>539</v>
      </c>
      <c r="AA51" s="200" t="s">
        <v>388</v>
      </c>
      <c r="AB51" s="74"/>
      <c r="AC51" s="146">
        <v>0.25</v>
      </c>
      <c r="AD51" s="67">
        <f t="shared" si="11"/>
        <v>1</v>
      </c>
      <c r="AE51" s="68" t="str">
        <f t="shared" si="12"/>
        <v>Avance satisfactorio</v>
      </c>
      <c r="AF51" s="137" t="s">
        <v>798</v>
      </c>
      <c r="AG51" s="137" t="s">
        <v>799</v>
      </c>
      <c r="AH51" s="137" t="s">
        <v>388</v>
      </c>
      <c r="AI51" s="70" t="str">
        <f t="shared" si="9"/>
        <v>En gestión</v>
      </c>
      <c r="AJ51" s="76">
        <v>553549218</v>
      </c>
      <c r="AK51" s="76">
        <v>138387304</v>
      </c>
      <c r="AL51" s="72">
        <v>1025897312</v>
      </c>
      <c r="AM51" s="72">
        <v>780336000</v>
      </c>
      <c r="AN51" s="72">
        <v>34910499.329999998</v>
      </c>
      <c r="AO51" s="5"/>
      <c r="AP51" s="154">
        <v>0.5</v>
      </c>
      <c r="AQ51" s="67">
        <f t="shared" si="8"/>
        <v>1</v>
      </c>
      <c r="AR51" s="68" t="str">
        <f t="shared" si="4"/>
        <v>Avance satisfactorio</v>
      </c>
      <c r="AS51" s="137" t="s">
        <v>800</v>
      </c>
      <c r="AT51" s="155" t="s">
        <v>799</v>
      </c>
      <c r="AU51" s="150" t="s">
        <v>388</v>
      </c>
      <c r="AV51" s="70" t="str">
        <f t="shared" si="10"/>
        <v>En gestión</v>
      </c>
      <c r="AW51" s="72">
        <v>553549218</v>
      </c>
      <c r="AX51" s="72">
        <v>276774609</v>
      </c>
      <c r="AY51" s="156">
        <v>1025897312</v>
      </c>
      <c r="AZ51" s="156">
        <v>867170300</v>
      </c>
      <c r="BA51" s="156">
        <v>286876165.66000003</v>
      </c>
      <c r="BB51" s="240"/>
      <c r="BC51" s="141" t="s">
        <v>412</v>
      </c>
      <c r="BD51" s="377" t="s">
        <v>422</v>
      </c>
      <c r="BE51" s="377"/>
      <c r="BF51" s="377"/>
      <c r="BG51" s="377"/>
    </row>
    <row r="52" spans="2:59" ht="157.5">
      <c r="B52" s="198" t="s">
        <v>801</v>
      </c>
      <c r="C52" s="382" t="s">
        <v>802</v>
      </c>
      <c r="D52" s="199" t="s">
        <v>396</v>
      </c>
      <c r="E52" s="199" t="s">
        <v>596</v>
      </c>
      <c r="F52" s="199" t="s">
        <v>597</v>
      </c>
      <c r="G52" s="157">
        <v>105</v>
      </c>
      <c r="H52" s="204" t="s">
        <v>803</v>
      </c>
      <c r="I52" s="200" t="s">
        <v>399</v>
      </c>
      <c r="J52" s="200" t="s">
        <v>379</v>
      </c>
      <c r="K52" s="199" t="s">
        <v>804</v>
      </c>
      <c r="L52" s="201" t="s">
        <v>805</v>
      </c>
      <c r="M52" s="219">
        <v>45292</v>
      </c>
      <c r="N52" s="219">
        <v>45656</v>
      </c>
      <c r="O52" s="226">
        <v>19</v>
      </c>
      <c r="P52" s="226">
        <v>44</v>
      </c>
      <c r="Q52" s="226">
        <v>17</v>
      </c>
      <c r="R52" s="226">
        <v>25</v>
      </c>
      <c r="S52" s="200" t="s">
        <v>382</v>
      </c>
      <c r="T52" s="158">
        <v>203770391.19953406</v>
      </c>
      <c r="U52" s="199" t="s">
        <v>806</v>
      </c>
      <c r="V52" s="199" t="s">
        <v>474</v>
      </c>
      <c r="W52" s="227">
        <v>781592364</v>
      </c>
      <c r="X52" s="200" t="s">
        <v>590</v>
      </c>
      <c r="Y52" s="200" t="s">
        <v>386</v>
      </c>
      <c r="Z52" s="199" t="s">
        <v>539</v>
      </c>
      <c r="AA52" s="200" t="s">
        <v>388</v>
      </c>
      <c r="AB52" s="3"/>
      <c r="AC52" s="159">
        <v>19</v>
      </c>
      <c r="AD52" s="109">
        <f t="shared" si="11"/>
        <v>1</v>
      </c>
      <c r="AE52" s="68" t="str">
        <f t="shared" si="12"/>
        <v>Avance satisfactorio</v>
      </c>
      <c r="AF52" s="137" t="s">
        <v>807</v>
      </c>
      <c r="AG52" s="137" t="s">
        <v>808</v>
      </c>
      <c r="AH52" s="137" t="s">
        <v>388</v>
      </c>
      <c r="AI52" s="115" t="str">
        <f t="shared" si="9"/>
        <v>En gestión</v>
      </c>
      <c r="AJ52" s="113">
        <v>203770391</v>
      </c>
      <c r="AK52" s="113">
        <v>50942598</v>
      </c>
      <c r="AL52" s="72">
        <v>1530838881</v>
      </c>
      <c r="AM52" s="72">
        <v>1263449390.96</v>
      </c>
      <c r="AN52" s="72">
        <v>105355672.63</v>
      </c>
      <c r="AO52" s="5"/>
      <c r="AP52" s="160">
        <v>44</v>
      </c>
      <c r="AQ52" s="109">
        <f t="shared" si="8"/>
        <v>1</v>
      </c>
      <c r="AR52" s="68" t="str">
        <f t="shared" si="4"/>
        <v>Avance satisfactorio</v>
      </c>
      <c r="AS52" s="137" t="s">
        <v>809</v>
      </c>
      <c r="AT52" s="137" t="s">
        <v>810</v>
      </c>
      <c r="AU52" s="161" t="s">
        <v>388</v>
      </c>
      <c r="AV52" s="115" t="str">
        <f t="shared" si="10"/>
        <v>En gestión</v>
      </c>
      <c r="AW52" s="162">
        <v>203770391</v>
      </c>
      <c r="AX52" s="163">
        <v>101885196</v>
      </c>
      <c r="AY52" s="164">
        <v>1553047580</v>
      </c>
      <c r="AZ52" s="164">
        <v>1037676935.85</v>
      </c>
      <c r="BA52" s="164">
        <v>387291184.87</v>
      </c>
      <c r="BB52" s="240"/>
      <c r="BC52" s="141" t="s">
        <v>495</v>
      </c>
      <c r="BD52" s="377" t="s">
        <v>811</v>
      </c>
      <c r="BE52" s="377"/>
      <c r="BF52" s="377"/>
      <c r="BG52" s="377"/>
    </row>
    <row r="53" spans="2:59" ht="87.5">
      <c r="B53" s="198" t="s">
        <v>801</v>
      </c>
      <c r="C53" s="382" t="s">
        <v>286</v>
      </c>
      <c r="D53" s="199" t="s">
        <v>396</v>
      </c>
      <c r="E53" s="199" t="s">
        <v>596</v>
      </c>
      <c r="F53" s="199" t="s">
        <v>597</v>
      </c>
      <c r="G53" s="220">
        <v>4</v>
      </c>
      <c r="H53" s="204" t="s">
        <v>287</v>
      </c>
      <c r="I53" s="200" t="s">
        <v>399</v>
      </c>
      <c r="J53" s="200" t="s">
        <v>379</v>
      </c>
      <c r="K53" s="204" t="s">
        <v>812</v>
      </c>
      <c r="L53" s="204" t="s">
        <v>813</v>
      </c>
      <c r="M53" s="219">
        <v>45321</v>
      </c>
      <c r="N53" s="219">
        <v>45656</v>
      </c>
      <c r="O53" s="220">
        <v>1</v>
      </c>
      <c r="P53" s="220">
        <v>2</v>
      </c>
      <c r="Q53" s="220">
        <v>3</v>
      </c>
      <c r="R53" s="220">
        <v>4</v>
      </c>
      <c r="S53" s="200" t="s">
        <v>388</v>
      </c>
      <c r="T53" s="158">
        <v>0</v>
      </c>
      <c r="U53" s="199" t="s">
        <v>636</v>
      </c>
      <c r="V53" s="200" t="s">
        <v>637</v>
      </c>
      <c r="W53" s="228">
        <v>243540000</v>
      </c>
      <c r="X53" s="200" t="s">
        <v>590</v>
      </c>
      <c r="Y53" s="200" t="s">
        <v>386</v>
      </c>
      <c r="Z53" s="199" t="s">
        <v>539</v>
      </c>
      <c r="AA53" s="200" t="s">
        <v>388</v>
      </c>
      <c r="AB53" s="3"/>
      <c r="AC53" s="159">
        <v>1</v>
      </c>
      <c r="AD53" s="109">
        <f t="shared" si="11"/>
        <v>1</v>
      </c>
      <c r="AE53" s="68" t="str">
        <f t="shared" si="12"/>
        <v>Avance satisfactorio</v>
      </c>
      <c r="AF53" s="137" t="s">
        <v>814</v>
      </c>
      <c r="AG53" s="137" t="s">
        <v>815</v>
      </c>
      <c r="AH53" s="137" t="s">
        <v>388</v>
      </c>
      <c r="AI53" s="115" t="str">
        <f>IF(AC53&lt;1,"Sin iniciar",IF(AC53=100,"Terminado","En gestión"))</f>
        <v>En gestión</v>
      </c>
      <c r="AJ53" s="113">
        <v>0</v>
      </c>
      <c r="AK53" s="113">
        <v>0</v>
      </c>
      <c r="AL53" s="64">
        <v>243540000</v>
      </c>
      <c r="AM53" s="64">
        <v>167534666</v>
      </c>
      <c r="AN53" s="64">
        <v>6384666</v>
      </c>
      <c r="AO53" s="5"/>
      <c r="AP53" s="160">
        <v>2</v>
      </c>
      <c r="AQ53" s="109">
        <f t="shared" si="8"/>
        <v>1</v>
      </c>
      <c r="AR53" s="68" t="str">
        <f t="shared" si="4"/>
        <v>Avance satisfactorio</v>
      </c>
      <c r="AS53" s="137" t="s">
        <v>816</v>
      </c>
      <c r="AT53" s="137" t="s">
        <v>817</v>
      </c>
      <c r="AU53" s="161" t="s">
        <v>388</v>
      </c>
      <c r="AV53" s="115" t="str">
        <f t="shared" si="10"/>
        <v>En gestión</v>
      </c>
      <c r="AW53" s="165">
        <v>0</v>
      </c>
      <c r="AX53" s="166">
        <v>0</v>
      </c>
      <c r="AY53" s="167">
        <v>243540000</v>
      </c>
      <c r="AZ53" s="167">
        <v>243134666</v>
      </c>
      <c r="BA53" s="167">
        <v>70409666</v>
      </c>
      <c r="BB53" s="240"/>
      <c r="BC53" s="141" t="s">
        <v>495</v>
      </c>
      <c r="BD53" s="377" t="s">
        <v>818</v>
      </c>
      <c r="BE53" s="377"/>
      <c r="BF53" s="377"/>
      <c r="BG53" s="377"/>
    </row>
    <row r="54" spans="2:59" ht="114.75" customHeight="1">
      <c r="B54" s="198" t="s">
        <v>801</v>
      </c>
      <c r="C54" s="382" t="s">
        <v>819</v>
      </c>
      <c r="D54" s="199" t="s">
        <v>396</v>
      </c>
      <c r="E54" s="199" t="s">
        <v>596</v>
      </c>
      <c r="F54" s="199" t="s">
        <v>377</v>
      </c>
      <c r="G54" s="123">
        <v>0.2</v>
      </c>
      <c r="H54" s="204" t="s">
        <v>820</v>
      </c>
      <c r="I54" s="200" t="s">
        <v>399</v>
      </c>
      <c r="J54" s="200" t="s">
        <v>400</v>
      </c>
      <c r="K54" s="199" t="s">
        <v>821</v>
      </c>
      <c r="L54" s="223" t="s">
        <v>822</v>
      </c>
      <c r="M54" s="229">
        <v>45292</v>
      </c>
      <c r="N54" s="229">
        <v>45473</v>
      </c>
      <c r="O54" s="123">
        <v>0.1</v>
      </c>
      <c r="P54" s="123">
        <v>0.2</v>
      </c>
      <c r="Q54" s="230">
        <v>0</v>
      </c>
      <c r="R54" s="230">
        <v>0</v>
      </c>
      <c r="S54" s="200" t="s">
        <v>382</v>
      </c>
      <c r="T54" s="231">
        <v>7000000</v>
      </c>
      <c r="U54" s="199" t="s">
        <v>388</v>
      </c>
      <c r="V54" s="200" t="s">
        <v>388</v>
      </c>
      <c r="W54" s="232">
        <v>0</v>
      </c>
      <c r="X54" s="200" t="s">
        <v>590</v>
      </c>
      <c r="Y54" s="200" t="s">
        <v>386</v>
      </c>
      <c r="Z54" s="199" t="s">
        <v>539</v>
      </c>
      <c r="AA54" s="200" t="s">
        <v>466</v>
      </c>
      <c r="AB54" s="74"/>
      <c r="AC54" s="146">
        <v>0.1</v>
      </c>
      <c r="AD54" s="67">
        <f t="shared" si="11"/>
        <v>1</v>
      </c>
      <c r="AE54" s="68" t="str">
        <f t="shared" si="12"/>
        <v>Avance satisfactorio</v>
      </c>
      <c r="AF54" s="137" t="s">
        <v>823</v>
      </c>
      <c r="AG54" s="137" t="s">
        <v>824</v>
      </c>
      <c r="AH54" s="137" t="s">
        <v>388</v>
      </c>
      <c r="AI54" s="70" t="str">
        <f t="shared" ref="AI54:AI60" si="15">IF(AC54&lt;1%,"Sin iniciar",IF(AC54=100%,"Terminado","En gestión"))</f>
        <v>En gestión</v>
      </c>
      <c r="AJ54" s="76">
        <v>7000000</v>
      </c>
      <c r="AK54" s="76">
        <v>1750000</v>
      </c>
      <c r="AL54" s="72">
        <v>0</v>
      </c>
      <c r="AM54" s="72">
        <v>0</v>
      </c>
      <c r="AN54" s="72">
        <v>0</v>
      </c>
      <c r="AO54" s="5"/>
      <c r="AP54" s="152">
        <v>0.2</v>
      </c>
      <c r="AQ54" s="67">
        <f t="shared" si="8"/>
        <v>1</v>
      </c>
      <c r="AR54" s="68" t="str">
        <f t="shared" si="4"/>
        <v>Avance satisfactorio</v>
      </c>
      <c r="AS54" s="137" t="s">
        <v>825</v>
      </c>
      <c r="AT54" s="137" t="s">
        <v>826</v>
      </c>
      <c r="AU54" s="161" t="s">
        <v>388</v>
      </c>
      <c r="AV54" s="70" t="str">
        <f>IF($AP54&lt;1%,"Sin iniciar",IF($AP54=20%,"Terminado","En gestión"))</f>
        <v>Terminado</v>
      </c>
      <c r="AW54" s="140">
        <v>7000000</v>
      </c>
      <c r="AX54" s="168">
        <v>3500000</v>
      </c>
      <c r="AY54" s="72">
        <v>0</v>
      </c>
      <c r="AZ54" s="72">
        <v>0</v>
      </c>
      <c r="BA54" s="72">
        <v>0</v>
      </c>
      <c r="BB54" s="240"/>
      <c r="BC54" s="141" t="s">
        <v>393</v>
      </c>
      <c r="BD54" s="377" t="s">
        <v>911</v>
      </c>
      <c r="BE54" s="377"/>
      <c r="BF54" s="377"/>
      <c r="BG54" s="377"/>
    </row>
    <row r="55" spans="2:59" ht="258" customHeight="1">
      <c r="B55" s="198" t="s">
        <v>801</v>
      </c>
      <c r="C55" s="382" t="s">
        <v>827</v>
      </c>
      <c r="D55" s="199" t="s">
        <v>396</v>
      </c>
      <c r="E55" s="199" t="s">
        <v>828</v>
      </c>
      <c r="F55" s="199" t="s">
        <v>377</v>
      </c>
      <c r="G55" s="123">
        <v>0.2</v>
      </c>
      <c r="H55" s="204" t="s">
        <v>829</v>
      </c>
      <c r="I55" s="200" t="s">
        <v>399</v>
      </c>
      <c r="J55" s="200" t="s">
        <v>400</v>
      </c>
      <c r="K55" s="204" t="s">
        <v>830</v>
      </c>
      <c r="L55" s="223" t="s">
        <v>831</v>
      </c>
      <c r="M55" s="219">
        <v>45383</v>
      </c>
      <c r="N55" s="233">
        <v>45473</v>
      </c>
      <c r="O55" s="123">
        <v>0</v>
      </c>
      <c r="P55" s="123">
        <v>0.2</v>
      </c>
      <c r="Q55" s="234">
        <v>0</v>
      </c>
      <c r="R55" s="234">
        <v>0</v>
      </c>
      <c r="S55" s="200" t="s">
        <v>382</v>
      </c>
      <c r="T55" s="231">
        <v>31540210</v>
      </c>
      <c r="U55" s="199" t="s">
        <v>388</v>
      </c>
      <c r="V55" s="200" t="s">
        <v>388</v>
      </c>
      <c r="W55" s="232">
        <v>0</v>
      </c>
      <c r="X55" s="200" t="s">
        <v>590</v>
      </c>
      <c r="Y55" s="200" t="s">
        <v>386</v>
      </c>
      <c r="Z55" s="199" t="s">
        <v>539</v>
      </c>
      <c r="AA55" s="200" t="s">
        <v>466</v>
      </c>
      <c r="AB55" s="74"/>
      <c r="AC55" s="159">
        <v>0</v>
      </c>
      <c r="AD55" s="67" t="str">
        <f t="shared" si="11"/>
        <v>No Aplica</v>
      </c>
      <c r="AE55" s="68" t="str">
        <f t="shared" si="12"/>
        <v>No reporta avance en el periodo</v>
      </c>
      <c r="AF55" s="137" t="s">
        <v>388</v>
      </c>
      <c r="AG55" s="137" t="s">
        <v>388</v>
      </c>
      <c r="AH55" s="137" t="s">
        <v>388</v>
      </c>
      <c r="AI55" s="70" t="str">
        <f t="shared" si="15"/>
        <v>Sin iniciar</v>
      </c>
      <c r="AJ55" s="76">
        <v>31540210</v>
      </c>
      <c r="AK55" s="76">
        <v>0</v>
      </c>
      <c r="AL55" s="72">
        <v>0</v>
      </c>
      <c r="AM55" s="72">
        <v>0</v>
      </c>
      <c r="AN55" s="72">
        <v>0</v>
      </c>
      <c r="AO55" s="5"/>
      <c r="AP55" s="152">
        <v>0.2</v>
      </c>
      <c r="AQ55" s="67">
        <f t="shared" si="8"/>
        <v>1</v>
      </c>
      <c r="AR55" s="68" t="str">
        <f t="shared" si="4"/>
        <v>Avance satisfactorio</v>
      </c>
      <c r="AS55" s="137" t="s">
        <v>832</v>
      </c>
      <c r="AT55" s="137" t="s">
        <v>833</v>
      </c>
      <c r="AU55" s="161" t="s">
        <v>388</v>
      </c>
      <c r="AV55" s="70" t="str">
        <f>IF($AP55&lt;1%,"Sin iniciar",IF($AP55=20%,"Terminado","En gestión"))</f>
        <v>Terminado</v>
      </c>
      <c r="AW55" s="169">
        <v>31540210</v>
      </c>
      <c r="AX55" s="163">
        <v>15770105</v>
      </c>
      <c r="AY55" s="72">
        <v>0</v>
      </c>
      <c r="AZ55" s="72">
        <v>0</v>
      </c>
      <c r="BA55" s="72">
        <v>0</v>
      </c>
      <c r="BB55" s="240"/>
      <c r="BC55" s="141" t="s">
        <v>393</v>
      </c>
      <c r="BD55" s="377" t="s">
        <v>834</v>
      </c>
      <c r="BE55" s="377"/>
      <c r="BF55" s="377"/>
      <c r="BG55" s="377"/>
    </row>
    <row r="56" spans="2:59" ht="207" customHeight="1">
      <c r="B56" s="198" t="s">
        <v>835</v>
      </c>
      <c r="C56" s="382" t="s">
        <v>836</v>
      </c>
      <c r="D56" s="199" t="s">
        <v>396</v>
      </c>
      <c r="E56" s="199" t="s">
        <v>397</v>
      </c>
      <c r="F56" s="199" t="s">
        <v>398</v>
      </c>
      <c r="G56" s="123">
        <v>1</v>
      </c>
      <c r="H56" s="199" t="s">
        <v>837</v>
      </c>
      <c r="I56" s="200" t="s">
        <v>399</v>
      </c>
      <c r="J56" s="200" t="s">
        <v>400</v>
      </c>
      <c r="K56" s="199" t="s">
        <v>838</v>
      </c>
      <c r="L56" s="199" t="s">
        <v>839</v>
      </c>
      <c r="M56" s="219">
        <v>45323</v>
      </c>
      <c r="N56" s="204" t="s">
        <v>526</v>
      </c>
      <c r="O56" s="206">
        <v>0.1</v>
      </c>
      <c r="P56" s="206">
        <v>0.3</v>
      </c>
      <c r="Q56" s="206">
        <v>0.6</v>
      </c>
      <c r="R56" s="234">
        <v>1</v>
      </c>
      <c r="S56" s="200" t="s">
        <v>382</v>
      </c>
      <c r="T56" s="231">
        <v>101462363.62415999</v>
      </c>
      <c r="U56" s="199" t="s">
        <v>388</v>
      </c>
      <c r="V56" s="235" t="s">
        <v>388</v>
      </c>
      <c r="W56" s="235">
        <v>0</v>
      </c>
      <c r="X56" s="200" t="s">
        <v>590</v>
      </c>
      <c r="Y56" s="200" t="s">
        <v>386</v>
      </c>
      <c r="Z56" s="199" t="s">
        <v>539</v>
      </c>
      <c r="AA56" s="200" t="s">
        <v>466</v>
      </c>
      <c r="AB56" s="74"/>
      <c r="AC56" s="170">
        <v>0.1</v>
      </c>
      <c r="AD56" s="171">
        <f t="shared" si="11"/>
        <v>1</v>
      </c>
      <c r="AE56" s="172" t="str">
        <f>IF(ISTEXT(AD56),"No reporta avance en el periodo",IF(AD56&lt;=69%,"Avance insuficiente",IF(AD56&gt;95%,"Avance satisfactorio",IF(AD56&gt;70%,"Avance suficiente",IF(AD56&lt;94%,"Avance suficiente",0)))))</f>
        <v>Avance satisfactorio</v>
      </c>
      <c r="AF56" s="110" t="s">
        <v>840</v>
      </c>
      <c r="AG56" s="110" t="s">
        <v>841</v>
      </c>
      <c r="AH56" s="110" t="s">
        <v>388</v>
      </c>
      <c r="AI56" s="173" t="str">
        <f t="shared" si="15"/>
        <v>En gestión</v>
      </c>
      <c r="AJ56" s="76">
        <v>101462363.62415999</v>
      </c>
      <c r="AK56" s="76">
        <v>22562084.940000001</v>
      </c>
      <c r="AL56" s="174">
        <v>2452042935.7600002</v>
      </c>
      <c r="AM56" s="174">
        <v>1627444382.1300001</v>
      </c>
      <c r="AN56" s="175">
        <v>192309441.78</v>
      </c>
      <c r="AO56" s="5"/>
      <c r="AP56" s="170">
        <v>0.3</v>
      </c>
      <c r="AQ56" s="67">
        <f t="shared" si="8"/>
        <v>1</v>
      </c>
      <c r="AR56" s="68" t="str">
        <f t="shared" si="4"/>
        <v>Avance satisfactorio</v>
      </c>
      <c r="AS56" s="137" t="s">
        <v>842</v>
      </c>
      <c r="AT56" s="176" t="s">
        <v>903</v>
      </c>
      <c r="AU56" s="177" t="s">
        <v>388</v>
      </c>
      <c r="AV56" s="70" t="str">
        <f t="shared" si="10"/>
        <v>En gestión</v>
      </c>
      <c r="AW56" s="178">
        <v>101462363.62415999</v>
      </c>
      <c r="AX56" s="179">
        <v>47198518.18</v>
      </c>
      <c r="AY56" s="180">
        <v>2134697894.4300001</v>
      </c>
      <c r="AZ56" s="180">
        <v>1719432573.1300001</v>
      </c>
      <c r="BA56" s="180">
        <v>732910378.58000004</v>
      </c>
      <c r="BB56" s="240"/>
      <c r="BC56" s="141" t="s">
        <v>412</v>
      </c>
      <c r="BD56" s="377" t="s">
        <v>448</v>
      </c>
      <c r="BE56" s="377"/>
      <c r="BF56" s="377"/>
      <c r="BG56" s="377"/>
    </row>
    <row r="57" spans="2:59" ht="187.5" customHeight="1">
      <c r="B57" s="198" t="s">
        <v>835</v>
      </c>
      <c r="C57" s="382" t="s">
        <v>843</v>
      </c>
      <c r="D57" s="199" t="s">
        <v>595</v>
      </c>
      <c r="E57" s="199" t="s">
        <v>844</v>
      </c>
      <c r="F57" s="199" t="s">
        <v>398</v>
      </c>
      <c r="G57" s="123">
        <v>1</v>
      </c>
      <c r="H57" s="199" t="s">
        <v>845</v>
      </c>
      <c r="I57" s="200" t="s">
        <v>399</v>
      </c>
      <c r="J57" s="200" t="s">
        <v>400</v>
      </c>
      <c r="K57" s="199" t="s">
        <v>838</v>
      </c>
      <c r="L57" s="199" t="s">
        <v>846</v>
      </c>
      <c r="M57" s="219">
        <v>45323</v>
      </c>
      <c r="N57" s="204" t="s">
        <v>526</v>
      </c>
      <c r="O57" s="206">
        <v>0.1</v>
      </c>
      <c r="P57" s="206">
        <v>0.3</v>
      </c>
      <c r="Q57" s="206">
        <v>0.6</v>
      </c>
      <c r="R57" s="234">
        <v>1</v>
      </c>
      <c r="S57" s="200" t="s">
        <v>382</v>
      </c>
      <c r="T57" s="231">
        <v>235934757.22924802</v>
      </c>
      <c r="U57" s="199" t="s">
        <v>388</v>
      </c>
      <c r="V57" s="235" t="s">
        <v>388</v>
      </c>
      <c r="W57" s="235">
        <v>0</v>
      </c>
      <c r="X57" s="200" t="s">
        <v>590</v>
      </c>
      <c r="Y57" s="200" t="s">
        <v>386</v>
      </c>
      <c r="Z57" s="199" t="s">
        <v>539</v>
      </c>
      <c r="AA57" s="200" t="s">
        <v>388</v>
      </c>
      <c r="AB57" s="74"/>
      <c r="AC57" s="181">
        <v>0.1</v>
      </c>
      <c r="AD57" s="67">
        <f t="shared" si="11"/>
        <v>1</v>
      </c>
      <c r="AE57" s="68" t="str">
        <f>IF(ISTEXT(AD57),"No reporta avance en el periodo",IF(AD57&lt;=69%,"Avance insuficiente",IF(AD57&gt;95%,"Avance satisfactorio",IF(AD57&gt;70%,"Avance suficiente",IF(AD57&lt;94%,"Avance suficiente",0)))))</f>
        <v>Avance satisfactorio</v>
      </c>
      <c r="AF57" s="182" t="s">
        <v>847</v>
      </c>
      <c r="AG57" s="182" t="s">
        <v>848</v>
      </c>
      <c r="AH57" s="182" t="s">
        <v>388</v>
      </c>
      <c r="AI57" s="70" t="str">
        <f t="shared" si="15"/>
        <v>En gestión</v>
      </c>
      <c r="AJ57" s="76">
        <v>235934757.22924802</v>
      </c>
      <c r="AK57" s="76">
        <v>50263417.590000004</v>
      </c>
      <c r="AL57" s="183">
        <v>2409832486.5300002</v>
      </c>
      <c r="AM57" s="183">
        <v>2197476140</v>
      </c>
      <c r="AN57" s="184">
        <v>289360829.83999997</v>
      </c>
      <c r="AO57" s="5"/>
      <c r="AP57" s="170">
        <v>0.3</v>
      </c>
      <c r="AQ57" s="67">
        <f t="shared" si="8"/>
        <v>1</v>
      </c>
      <c r="AR57" s="68" t="str">
        <f t="shared" si="4"/>
        <v>Avance satisfactorio</v>
      </c>
      <c r="AS57" s="137" t="s">
        <v>849</v>
      </c>
      <c r="AT57" s="176" t="s">
        <v>850</v>
      </c>
      <c r="AU57" s="177" t="s">
        <v>388</v>
      </c>
      <c r="AV57" s="70" t="str">
        <f t="shared" si="10"/>
        <v>En gestión</v>
      </c>
      <c r="AW57" s="178">
        <v>235934757.22924802</v>
      </c>
      <c r="AX57" s="179">
        <v>149684835.81999999</v>
      </c>
      <c r="AY57" s="180">
        <v>2409832487.4200001</v>
      </c>
      <c r="AZ57" s="180">
        <v>2179442102</v>
      </c>
      <c r="BA57" s="180">
        <v>952980631.84000003</v>
      </c>
      <c r="BB57" s="240"/>
      <c r="BC57" s="141" t="s">
        <v>412</v>
      </c>
      <c r="BD57" s="377" t="s">
        <v>448</v>
      </c>
      <c r="BE57" s="377"/>
      <c r="BF57" s="377"/>
      <c r="BG57" s="377"/>
    </row>
    <row r="58" spans="2:59" ht="140">
      <c r="B58" s="198" t="s">
        <v>851</v>
      </c>
      <c r="C58" s="382" t="s">
        <v>852</v>
      </c>
      <c r="D58" s="199" t="s">
        <v>450</v>
      </c>
      <c r="E58" s="199" t="s">
        <v>596</v>
      </c>
      <c r="F58" s="199" t="s">
        <v>398</v>
      </c>
      <c r="G58" s="206">
        <v>1</v>
      </c>
      <c r="H58" s="199" t="s">
        <v>853</v>
      </c>
      <c r="I58" s="200" t="s">
        <v>399</v>
      </c>
      <c r="J58" s="200" t="s">
        <v>400</v>
      </c>
      <c r="K58" s="199" t="s">
        <v>854</v>
      </c>
      <c r="L58" s="199" t="s">
        <v>855</v>
      </c>
      <c r="M58" s="201">
        <v>45324</v>
      </c>
      <c r="N58" s="201">
        <v>45656</v>
      </c>
      <c r="O58" s="206">
        <v>0.05</v>
      </c>
      <c r="P58" s="206">
        <v>0.3</v>
      </c>
      <c r="Q58" s="206">
        <v>0.6</v>
      </c>
      <c r="R58" s="206">
        <v>1</v>
      </c>
      <c r="S58" s="200" t="s">
        <v>382</v>
      </c>
      <c r="T58" s="185">
        <v>50528526</v>
      </c>
      <c r="U58" s="199" t="s">
        <v>388</v>
      </c>
      <c r="V58" s="186" t="s">
        <v>388</v>
      </c>
      <c r="W58" s="187">
        <v>0</v>
      </c>
      <c r="X58" s="199" t="s">
        <v>575</v>
      </c>
      <c r="Y58" s="199" t="s">
        <v>386</v>
      </c>
      <c r="Z58" s="199" t="s">
        <v>475</v>
      </c>
      <c r="AA58" s="200" t="s">
        <v>388</v>
      </c>
      <c r="AB58" s="3"/>
      <c r="AC58" s="146">
        <v>0.05</v>
      </c>
      <c r="AD58" s="109">
        <f t="shared" si="11"/>
        <v>1</v>
      </c>
      <c r="AE58" s="68" t="str">
        <f>IF(ISTEXT(AD58),"No reporta avance en el periodo",IF(AD58&lt;=69%,"Avance insuficiente",IF(AD58&gt;95%,"Avance satisfactorio",IF(AD58&gt;70%,"Avance suficiente",IF(AD58&lt;94%,"Avance suficiente",0)))))</f>
        <v>Avance satisfactorio</v>
      </c>
      <c r="AF58" s="137" t="s">
        <v>856</v>
      </c>
      <c r="AG58" s="137" t="s">
        <v>857</v>
      </c>
      <c r="AH58" s="61" t="s">
        <v>388</v>
      </c>
      <c r="AI58" s="115" t="str">
        <f t="shared" si="15"/>
        <v>En gestión</v>
      </c>
      <c r="AJ58" s="113">
        <v>12632131.5</v>
      </c>
      <c r="AK58" s="113">
        <v>12632131.5</v>
      </c>
      <c r="AL58" s="188">
        <v>0</v>
      </c>
      <c r="AM58" s="188">
        <v>0</v>
      </c>
      <c r="AN58" s="188">
        <v>0</v>
      </c>
      <c r="AO58" s="5"/>
      <c r="AP58" s="146">
        <v>0.3</v>
      </c>
      <c r="AQ58" s="109">
        <v>1</v>
      </c>
      <c r="AR58" s="189" t="str">
        <f t="shared" si="4"/>
        <v>Avance satisfactorio</v>
      </c>
      <c r="AS58" s="190" t="s">
        <v>858</v>
      </c>
      <c r="AT58" s="191"/>
      <c r="AU58" s="141" t="s">
        <v>388</v>
      </c>
      <c r="AV58" s="115" t="str">
        <f t="shared" si="10"/>
        <v>En gestión</v>
      </c>
      <c r="AW58" s="72">
        <v>50526528</v>
      </c>
      <c r="AX58" s="72">
        <f>12632131.5*2</f>
        <v>25264263</v>
      </c>
      <c r="AY58" s="137" t="s">
        <v>388</v>
      </c>
      <c r="AZ58" s="137" t="s">
        <v>388</v>
      </c>
      <c r="BA58" s="137" t="s">
        <v>388</v>
      </c>
      <c r="BB58" s="240"/>
      <c r="BC58" s="141" t="s">
        <v>495</v>
      </c>
      <c r="BD58" s="377" t="s">
        <v>904</v>
      </c>
      <c r="BE58" s="377"/>
      <c r="BF58" s="377"/>
      <c r="BG58" s="377"/>
    </row>
    <row r="59" spans="2:59" ht="218.25" customHeight="1">
      <c r="B59" s="198" t="s">
        <v>851</v>
      </c>
      <c r="C59" s="382" t="s">
        <v>859</v>
      </c>
      <c r="D59" s="199" t="s">
        <v>450</v>
      </c>
      <c r="E59" s="199" t="s">
        <v>860</v>
      </c>
      <c r="F59" s="199" t="s">
        <v>398</v>
      </c>
      <c r="G59" s="206">
        <v>1</v>
      </c>
      <c r="H59" s="199" t="s">
        <v>861</v>
      </c>
      <c r="I59" s="200" t="s">
        <v>399</v>
      </c>
      <c r="J59" s="200" t="s">
        <v>400</v>
      </c>
      <c r="K59" s="199" t="s">
        <v>862</v>
      </c>
      <c r="L59" s="199" t="s">
        <v>863</v>
      </c>
      <c r="M59" s="201">
        <v>45306</v>
      </c>
      <c r="N59" s="201">
        <v>45656</v>
      </c>
      <c r="O59" s="206">
        <v>0.3</v>
      </c>
      <c r="P59" s="206">
        <v>0.6</v>
      </c>
      <c r="Q59" s="206">
        <v>0.8</v>
      </c>
      <c r="R59" s="206">
        <v>1</v>
      </c>
      <c r="S59" s="200" t="s">
        <v>382</v>
      </c>
      <c r="T59" s="185">
        <v>36000000</v>
      </c>
      <c r="U59" s="199" t="s">
        <v>388</v>
      </c>
      <c r="V59" s="200" t="s">
        <v>388</v>
      </c>
      <c r="W59" s="187">
        <v>0</v>
      </c>
      <c r="X59" s="199" t="s">
        <v>527</v>
      </c>
      <c r="Y59" s="199" t="s">
        <v>464</v>
      </c>
      <c r="Z59" s="199" t="s">
        <v>465</v>
      </c>
      <c r="AA59" s="200" t="s">
        <v>388</v>
      </c>
      <c r="AB59" s="3"/>
      <c r="AC59" s="146">
        <v>0.3</v>
      </c>
      <c r="AD59" s="109">
        <f t="shared" si="11"/>
        <v>1</v>
      </c>
      <c r="AE59" s="68" t="str">
        <f>IF(ISTEXT(AD59),"No reporta avance en el periodo",IF(AD59&lt;=69%,"Avance insuficiente",IF(AD59&gt;95%,"Avance satisfactorio",IF(AD59&gt;70%,"Avance suficiente",IF(AD59&lt;94%,"Avance suficiente",0)))))</f>
        <v>Avance satisfactorio</v>
      </c>
      <c r="AF59" s="137" t="s">
        <v>864</v>
      </c>
      <c r="AG59" s="137" t="s">
        <v>865</v>
      </c>
      <c r="AH59" s="137" t="s">
        <v>388</v>
      </c>
      <c r="AI59" s="115" t="str">
        <f t="shared" si="15"/>
        <v>En gestión</v>
      </c>
      <c r="AJ59" s="113">
        <v>9000000</v>
      </c>
      <c r="AK59" s="113">
        <v>9000000</v>
      </c>
      <c r="AL59" s="188">
        <v>0</v>
      </c>
      <c r="AM59" s="188">
        <v>0</v>
      </c>
      <c r="AN59" s="188">
        <v>0</v>
      </c>
      <c r="AO59" s="5"/>
      <c r="AP59" s="146">
        <v>0.6</v>
      </c>
      <c r="AQ59" s="109">
        <f>+IF($P59=0,"No Aplica",IF($AP59/$P59&gt;=100%,100%,$AP59/$P59))</f>
        <v>1</v>
      </c>
      <c r="AR59" s="68" t="str">
        <f t="shared" si="4"/>
        <v>Avance satisfactorio</v>
      </c>
      <c r="AS59" s="137" t="s">
        <v>866</v>
      </c>
      <c r="AT59" s="137" t="s">
        <v>867</v>
      </c>
      <c r="AU59" s="137" t="s">
        <v>388</v>
      </c>
      <c r="AV59" s="115" t="str">
        <f t="shared" si="10"/>
        <v>En gestión</v>
      </c>
      <c r="AW59" s="72">
        <v>9000000</v>
      </c>
      <c r="AX59" s="72">
        <v>14000000</v>
      </c>
      <c r="AY59" s="137" t="s">
        <v>388</v>
      </c>
      <c r="AZ59" s="137" t="s">
        <v>388</v>
      </c>
      <c r="BA59" s="137" t="s">
        <v>388</v>
      </c>
      <c r="BB59" s="240"/>
      <c r="BC59" s="141" t="s">
        <v>495</v>
      </c>
      <c r="BD59" s="377" t="s">
        <v>905</v>
      </c>
      <c r="BE59" s="377"/>
      <c r="BF59" s="377"/>
      <c r="BG59" s="377"/>
    </row>
    <row r="60" spans="2:59" ht="140">
      <c r="B60" s="198" t="s">
        <v>868</v>
      </c>
      <c r="C60" s="382" t="s">
        <v>869</v>
      </c>
      <c r="D60" s="199" t="s">
        <v>595</v>
      </c>
      <c r="E60" s="199" t="s">
        <v>596</v>
      </c>
      <c r="F60" s="199" t="s">
        <v>377</v>
      </c>
      <c r="G60" s="236">
        <v>0.95</v>
      </c>
      <c r="H60" s="204" t="s">
        <v>870</v>
      </c>
      <c r="I60" s="200" t="s">
        <v>399</v>
      </c>
      <c r="J60" s="200" t="s">
        <v>400</v>
      </c>
      <c r="K60" s="204" t="s">
        <v>871</v>
      </c>
      <c r="L60" s="223" t="s">
        <v>872</v>
      </c>
      <c r="M60" s="233">
        <v>45337</v>
      </c>
      <c r="N60" s="233">
        <v>45657</v>
      </c>
      <c r="O60" s="230">
        <v>0.2</v>
      </c>
      <c r="P60" s="230">
        <v>0.4</v>
      </c>
      <c r="Q60" s="230">
        <v>0.65</v>
      </c>
      <c r="R60" s="230">
        <v>0.95</v>
      </c>
      <c r="S60" s="200" t="s">
        <v>388</v>
      </c>
      <c r="T60" s="185">
        <v>0</v>
      </c>
      <c r="U60" s="199" t="s">
        <v>873</v>
      </c>
      <c r="V60" s="199" t="s">
        <v>874</v>
      </c>
      <c r="W60" s="237">
        <v>100000000</v>
      </c>
      <c r="X60" s="200" t="s">
        <v>590</v>
      </c>
      <c r="Y60" s="200" t="s">
        <v>386</v>
      </c>
      <c r="Z60" s="199" t="s">
        <v>875</v>
      </c>
      <c r="AA60" s="200" t="s">
        <v>388</v>
      </c>
      <c r="AB60" s="74"/>
      <c r="AC60" s="146">
        <v>0.754</v>
      </c>
      <c r="AD60" s="67">
        <f>+IF(O60=0,"No Aplica",IF(AC60/O60&gt;=100%,100%,AC60/O60))</f>
        <v>1</v>
      </c>
      <c r="AE60" s="68" t="str">
        <f>IF(ISTEXT(AD60),"No reporta avance en el periodo",IF(AD60&lt;=69%,"Avance insuficiente",IF(AD60&gt;95%,"Avance satisfactorio",IF(AD60&gt;70%,"Avance suficiente",IF(AD60&lt;94%,"Avance suficiente",0)))))</f>
        <v>Avance satisfactorio</v>
      </c>
      <c r="AF60" s="137" t="s">
        <v>876</v>
      </c>
      <c r="AG60" s="137" t="s">
        <v>877</v>
      </c>
      <c r="AH60" s="137" t="s">
        <v>388</v>
      </c>
      <c r="AI60" s="70" t="str">
        <f t="shared" si="15"/>
        <v>En gestión</v>
      </c>
      <c r="AJ60" s="76">
        <v>0</v>
      </c>
      <c r="AK60" s="76">
        <v>0</v>
      </c>
      <c r="AL60" s="77"/>
      <c r="AM60" s="77"/>
      <c r="AN60" s="77"/>
      <c r="AO60" s="5"/>
      <c r="AP60" s="192">
        <v>0.57999999999999996</v>
      </c>
      <c r="AQ60" s="67">
        <f>+IF($P60=0,"No Aplica",IF($AP60/$P60&gt;=100%,100%,$AP60/$P60))</f>
        <v>1</v>
      </c>
      <c r="AR60" s="68" t="str">
        <f t="shared" si="4"/>
        <v>Avance satisfactorio</v>
      </c>
      <c r="AS60" s="137" t="s">
        <v>878</v>
      </c>
      <c r="AT60" s="193" t="s">
        <v>879</v>
      </c>
      <c r="AU60" s="72" t="s">
        <v>388</v>
      </c>
      <c r="AV60" s="70" t="str">
        <f t="shared" si="10"/>
        <v>En gestión</v>
      </c>
      <c r="AW60" s="72" t="s">
        <v>388</v>
      </c>
      <c r="AX60" s="72" t="s">
        <v>388</v>
      </c>
      <c r="AY60" s="137"/>
      <c r="AZ60" s="137"/>
      <c r="BA60" s="137"/>
      <c r="BB60" s="240"/>
      <c r="BC60" s="141" t="s">
        <v>393</v>
      </c>
      <c r="BD60" s="377" t="s">
        <v>880</v>
      </c>
      <c r="BE60" s="377"/>
      <c r="BF60" s="377"/>
      <c r="BG60" s="377"/>
    </row>
  </sheetData>
  <mergeCells count="116">
    <mergeCell ref="BD57:BG57"/>
    <mergeCell ref="BD58:BG58"/>
    <mergeCell ref="BD59:BG59"/>
    <mergeCell ref="BD60:BG60"/>
    <mergeCell ref="BD8:BG8"/>
    <mergeCell ref="BC7:BG7"/>
    <mergeCell ref="BC6:BG6"/>
    <mergeCell ref="BD51:BG51"/>
    <mergeCell ref="BD52:BG52"/>
    <mergeCell ref="BD53:BG53"/>
    <mergeCell ref="BD54:BG54"/>
    <mergeCell ref="BD55:BG55"/>
    <mergeCell ref="BD56:BG56"/>
    <mergeCell ref="BD45:BG45"/>
    <mergeCell ref="BD46:BG46"/>
    <mergeCell ref="BD47:BG47"/>
    <mergeCell ref="BD48:BG48"/>
    <mergeCell ref="BD49:BG49"/>
    <mergeCell ref="BD50:BG50"/>
    <mergeCell ref="BD39:BG39"/>
    <mergeCell ref="BD40:BG40"/>
    <mergeCell ref="BD41:BG41"/>
    <mergeCell ref="BD42:BG42"/>
    <mergeCell ref="BD43:BG43"/>
    <mergeCell ref="AZ21:AZ22"/>
    <mergeCell ref="BD44:BG44"/>
    <mergeCell ref="BD33:BG33"/>
    <mergeCell ref="BD34:BG34"/>
    <mergeCell ref="BD35:BG35"/>
    <mergeCell ref="BD36:BG36"/>
    <mergeCell ref="BD37:BG37"/>
    <mergeCell ref="BD38:BG38"/>
    <mergeCell ref="BD27:BG27"/>
    <mergeCell ref="BD28:BG28"/>
    <mergeCell ref="BD29:BG29"/>
    <mergeCell ref="BD30:BG30"/>
    <mergeCell ref="BD31:BG31"/>
    <mergeCell ref="BD32:BG32"/>
    <mergeCell ref="BD21:BG21"/>
    <mergeCell ref="BD22:BG22"/>
    <mergeCell ref="BD23:BG23"/>
    <mergeCell ref="BD24:BG24"/>
    <mergeCell ref="BD25:BG25"/>
    <mergeCell ref="BD26:BG26"/>
    <mergeCell ref="BD15:BG15"/>
    <mergeCell ref="BD16:BG16"/>
    <mergeCell ref="BD17:BG17"/>
    <mergeCell ref="BD18:BG18"/>
    <mergeCell ref="BD19:BG19"/>
    <mergeCell ref="BD20:BG20"/>
    <mergeCell ref="BD9:BG9"/>
    <mergeCell ref="BD10:BG10"/>
    <mergeCell ref="BD11:BG11"/>
    <mergeCell ref="BD12:BG12"/>
    <mergeCell ref="BD13:BG13"/>
    <mergeCell ref="BD14:BG14"/>
    <mergeCell ref="AZ47:AZ48"/>
    <mergeCell ref="BA47:BA48"/>
    <mergeCell ref="AY34:AY35"/>
    <mergeCell ref="AZ34:AZ35"/>
    <mergeCell ref="BA34:BA35"/>
    <mergeCell ref="AL40:AL45"/>
    <mergeCell ref="AM40:AM45"/>
    <mergeCell ref="AN40:AN45"/>
    <mergeCell ref="AY40:AY45"/>
    <mergeCell ref="AZ40:AZ45"/>
    <mergeCell ref="BA40:BA45"/>
    <mergeCell ref="AL34:AL35"/>
    <mergeCell ref="AM34:AM35"/>
    <mergeCell ref="AN34:AN35"/>
    <mergeCell ref="W21:W22"/>
    <mergeCell ref="AL21:AL22"/>
    <mergeCell ref="AM21:AM22"/>
    <mergeCell ref="AN21:AN22"/>
    <mergeCell ref="AY21:AY22"/>
    <mergeCell ref="AN29:AN33"/>
    <mergeCell ref="AL47:AL48"/>
    <mergeCell ref="AM47:AM48"/>
    <mergeCell ref="AN47:AN48"/>
    <mergeCell ref="AY47:AY48"/>
    <mergeCell ref="W11:W12"/>
    <mergeCell ref="AL11:AL12"/>
    <mergeCell ref="AM11:AM12"/>
    <mergeCell ref="AN11:AN12"/>
    <mergeCell ref="AY11:AY12"/>
    <mergeCell ref="AZ11:AZ12"/>
    <mergeCell ref="AL29:AL33"/>
    <mergeCell ref="AM29:AM33"/>
    <mergeCell ref="BA11:BA12"/>
    <mergeCell ref="W18:W19"/>
    <mergeCell ref="AL18:AL19"/>
    <mergeCell ref="AM18:AM19"/>
    <mergeCell ref="AN18:AN19"/>
    <mergeCell ref="AY18:AY19"/>
    <mergeCell ref="AZ18:AZ19"/>
    <mergeCell ref="BA18:BA19"/>
    <mergeCell ref="BA21:BA22"/>
    <mergeCell ref="W25:W26"/>
    <mergeCell ref="AL25:AL26"/>
    <mergeCell ref="AM25:AM26"/>
    <mergeCell ref="AN25:AN26"/>
    <mergeCell ref="AY25:AY26"/>
    <mergeCell ref="AZ25:AZ26"/>
    <mergeCell ref="BA25:BA26"/>
    <mergeCell ref="B2:B4"/>
    <mergeCell ref="C2:Z4"/>
    <mergeCell ref="B6:C6"/>
    <mergeCell ref="D6:F6"/>
    <mergeCell ref="G6:R6"/>
    <mergeCell ref="S6:W6"/>
    <mergeCell ref="X6:AA6"/>
    <mergeCell ref="AC6:AN6"/>
    <mergeCell ref="AP6:BA6"/>
    <mergeCell ref="D7:E7"/>
    <mergeCell ref="O7:R7"/>
    <mergeCell ref="AD7:AE7"/>
  </mergeCells>
  <conditionalFormatting sqref="AE9:AE60 AR9:AR60">
    <cfRule type="containsText" dxfId="6" priority="4" operator="containsText" text="No reporta avance en el periodo">
      <formula>NOT(ISERROR(SEARCH("No reporta avance en el periodo",AE9)))</formula>
    </cfRule>
    <cfRule type="containsText" dxfId="5" priority="5" operator="containsText" text="Avance insuficiente">
      <formula>NOT(ISERROR(SEARCH("Avance insuficiente",AE9)))</formula>
    </cfRule>
    <cfRule type="containsText" dxfId="4" priority="6" operator="containsText" text="Avance suficiente">
      <formula>NOT(ISERROR(SEARCH("Avance suficiente",AE9)))</formula>
    </cfRule>
    <cfRule type="containsText" dxfId="3" priority="7" operator="containsText" text="Avance satisfactorio">
      <formula>NOT(ISERROR(SEARCH("Avance satisfactorio",AE9)))</formula>
    </cfRule>
  </conditionalFormatting>
  <conditionalFormatting sqref="AV9:AV13 AI9:AI60 AV15:AV60">
    <cfRule type="containsText" dxfId="2" priority="1" operator="containsText" text="Sin iniciar">
      <formula>NOT(ISERROR(SEARCH("Sin iniciar",AI9)))</formula>
    </cfRule>
    <cfRule type="containsText" dxfId="1" priority="2" operator="containsText" text="Terminado">
      <formula>NOT(ISERROR(SEARCH("Terminado",AI9)))</formula>
    </cfRule>
    <cfRule type="containsText" dxfId="0" priority="3" operator="containsText" text="En gestión">
      <formula>NOT(ISERROR(SEARCH("En gestión",AI9)))</formula>
    </cfRule>
  </conditionalFormatting>
  <dataValidations disablePrompts="1" count="1">
    <dataValidation allowBlank="1" showInputMessage="1" showErrorMessage="1" promptTitle="Registro de realizar:" prompt="Cantidad o porcentaje a entregar del producto." sqref="G52:G54" xr:uid="{760A2B97-CDD4-44EF-92E4-CFBB78112224}"/>
  </dataValidations>
  <hyperlinks>
    <hyperlink ref="AT20" r:id="rId1" display="https://censoeconomiconacionalurbano.dane.gov.co/" xr:uid="{CF740A5B-6E64-4623-B106-61A67A6983D6}"/>
  </hyperlinks>
  <pageMargins left="0.7" right="0.7" top="0.75" bottom="0.75" header="0.3" footer="0.3"/>
  <pageSetup orientation="portrait"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73B6AF-4197-40D6-9F71-AB85F73C52F1}">
  <dimension ref="B1:E31"/>
  <sheetViews>
    <sheetView showGridLines="0" zoomScale="70" zoomScaleNormal="70" workbookViewId="0">
      <selection activeCell="B1" sqref="B1:E2"/>
    </sheetView>
  </sheetViews>
  <sheetFormatPr baseColWidth="10" defaultColWidth="11.453125" defaultRowHeight="16.5"/>
  <cols>
    <col min="1" max="1" width="3.453125" style="250" customWidth="1"/>
    <col min="2" max="2" width="24.26953125" style="250" customWidth="1"/>
    <col min="3" max="3" width="14.7265625" style="250" customWidth="1"/>
    <col min="4" max="4" width="49.7265625" style="250" customWidth="1"/>
    <col min="5" max="5" width="26" style="250" customWidth="1"/>
    <col min="6" max="16384" width="11.453125" style="250"/>
  </cols>
  <sheetData>
    <row r="1" spans="2:5" ht="27" customHeight="1">
      <c r="B1" s="316"/>
      <c r="C1" s="316"/>
      <c r="D1" s="316"/>
      <c r="E1" s="316"/>
    </row>
    <row r="2" spans="2:5" ht="27" customHeight="1">
      <c r="B2" s="316"/>
      <c r="C2" s="316"/>
      <c r="D2" s="316"/>
      <c r="E2" s="316"/>
    </row>
    <row r="3" spans="2:5" ht="16.5" customHeight="1">
      <c r="B3" s="315" t="s">
        <v>0</v>
      </c>
      <c r="C3" s="315"/>
      <c r="D3" s="315"/>
      <c r="E3" s="315"/>
    </row>
    <row r="4" spans="2:5">
      <c r="B4" s="315"/>
      <c r="C4" s="315"/>
      <c r="D4" s="315"/>
      <c r="E4" s="315"/>
    </row>
    <row r="5" spans="2:5">
      <c r="B5" s="266" t="s">
        <v>881</v>
      </c>
      <c r="C5" s="266"/>
      <c r="D5" s="266"/>
      <c r="E5" s="266"/>
    </row>
    <row r="6" spans="2:5" ht="66" customHeight="1">
      <c r="B6" s="267" t="s">
        <v>303</v>
      </c>
      <c r="C6" s="267" t="s">
        <v>304</v>
      </c>
      <c r="D6" s="267" t="s">
        <v>308</v>
      </c>
      <c r="E6" s="267" t="s">
        <v>882</v>
      </c>
    </row>
    <row r="7" spans="2:5" ht="85.5" customHeight="1">
      <c r="B7" s="268" t="s">
        <v>395</v>
      </c>
      <c r="C7" s="268" t="s">
        <v>88</v>
      </c>
      <c r="D7" s="268" t="s">
        <v>89</v>
      </c>
      <c r="E7" s="385">
        <v>0.82282581609768257</v>
      </c>
    </row>
    <row r="8" spans="2:5" ht="66">
      <c r="B8" s="268" t="s">
        <v>395</v>
      </c>
      <c r="C8" s="268" t="s">
        <v>96</v>
      </c>
      <c r="D8" s="268" t="s">
        <v>413</v>
      </c>
      <c r="E8" s="385">
        <v>0.5</v>
      </c>
    </row>
    <row r="9" spans="2:5" ht="66">
      <c r="B9" s="268" t="s">
        <v>395</v>
      </c>
      <c r="C9" s="268" t="s">
        <v>98</v>
      </c>
      <c r="D9" s="268" t="s">
        <v>423</v>
      </c>
      <c r="E9" s="385">
        <v>0.5</v>
      </c>
    </row>
    <row r="10" spans="2:5" ht="49.5">
      <c r="B10" s="268" t="s">
        <v>395</v>
      </c>
      <c r="C10" s="268" t="s">
        <v>114</v>
      </c>
      <c r="D10" s="268" t="s">
        <v>115</v>
      </c>
      <c r="E10" s="386">
        <v>0.5</v>
      </c>
    </row>
    <row r="11" spans="2:5" ht="33">
      <c r="B11" s="268" t="s">
        <v>449</v>
      </c>
      <c r="C11" s="268" t="s">
        <v>152</v>
      </c>
      <c r="D11" s="268" t="s">
        <v>153</v>
      </c>
      <c r="E11" s="385">
        <v>0.2</v>
      </c>
    </row>
    <row r="12" spans="2:5" ht="230.25" customHeight="1">
      <c r="B12" s="268" t="s">
        <v>449</v>
      </c>
      <c r="C12" s="268" t="s">
        <v>158</v>
      </c>
      <c r="D12" s="268" t="s">
        <v>159</v>
      </c>
      <c r="E12" s="385">
        <v>0.5</v>
      </c>
    </row>
    <row r="13" spans="2:5" ht="66">
      <c r="B13" s="268" t="s">
        <v>449</v>
      </c>
      <c r="C13" s="268" t="s">
        <v>160</v>
      </c>
      <c r="D13" s="268" t="s">
        <v>161</v>
      </c>
      <c r="E13" s="385">
        <v>0.05</v>
      </c>
    </row>
    <row r="14" spans="2:5" ht="82.5">
      <c r="B14" s="268" t="s">
        <v>481</v>
      </c>
      <c r="C14" s="268" t="s">
        <v>168</v>
      </c>
      <c r="D14" s="268" t="s">
        <v>496</v>
      </c>
      <c r="E14" s="268">
        <v>1123</v>
      </c>
    </row>
    <row r="15" spans="2:5" ht="49.5">
      <c r="B15" s="268" t="s">
        <v>481</v>
      </c>
      <c r="C15" s="268" t="s">
        <v>172</v>
      </c>
      <c r="D15" s="268" t="s">
        <v>173</v>
      </c>
      <c r="E15" s="269">
        <v>1</v>
      </c>
    </row>
    <row r="16" spans="2:5" ht="49.5">
      <c r="B16" s="268" t="s">
        <v>523</v>
      </c>
      <c r="C16" s="268" t="s">
        <v>180</v>
      </c>
      <c r="D16" s="268" t="s">
        <v>181</v>
      </c>
      <c r="E16" s="385">
        <v>0.5</v>
      </c>
    </row>
    <row r="17" spans="2:5" ht="66">
      <c r="B17" s="268" t="s">
        <v>531</v>
      </c>
      <c r="C17" s="268" t="s">
        <v>226</v>
      </c>
      <c r="D17" s="268" t="s">
        <v>227</v>
      </c>
      <c r="E17" s="385">
        <v>0.45</v>
      </c>
    </row>
    <row r="18" spans="2:5" ht="66">
      <c r="B18" s="268" t="s">
        <v>630</v>
      </c>
      <c r="C18" s="268" t="s">
        <v>631</v>
      </c>
      <c r="D18" s="268" t="s">
        <v>883</v>
      </c>
      <c r="E18" s="269">
        <v>1</v>
      </c>
    </row>
    <row r="19" spans="2:5" ht="49.5">
      <c r="B19" s="268" t="s">
        <v>630</v>
      </c>
      <c r="C19" s="268" t="s">
        <v>640</v>
      </c>
      <c r="D19" s="268" t="s">
        <v>884</v>
      </c>
      <c r="E19" s="269">
        <v>1</v>
      </c>
    </row>
    <row r="20" spans="2:5" ht="49.5">
      <c r="B20" s="268" t="s">
        <v>630</v>
      </c>
      <c r="C20" s="268" t="s">
        <v>676</v>
      </c>
      <c r="D20" s="268" t="s">
        <v>677</v>
      </c>
      <c r="E20" s="385">
        <v>1</v>
      </c>
    </row>
    <row r="21" spans="2:5" ht="33">
      <c r="B21" s="268" t="s">
        <v>630</v>
      </c>
      <c r="C21" s="268" t="s">
        <v>696</v>
      </c>
      <c r="D21" s="268" t="s">
        <v>697</v>
      </c>
      <c r="E21" s="385">
        <v>0.5</v>
      </c>
    </row>
    <row r="22" spans="2:5" ht="33">
      <c r="B22" s="268" t="s">
        <v>630</v>
      </c>
      <c r="C22" s="268" t="s">
        <v>724</v>
      </c>
      <c r="D22" s="268" t="s">
        <v>725</v>
      </c>
      <c r="E22" s="385">
        <v>0.5</v>
      </c>
    </row>
    <row r="23" spans="2:5" ht="49.5">
      <c r="B23" s="268" t="s">
        <v>630</v>
      </c>
      <c r="C23" s="268" t="s">
        <v>739</v>
      </c>
      <c r="D23" s="268" t="s">
        <v>741</v>
      </c>
      <c r="E23" s="385">
        <v>0.5</v>
      </c>
    </row>
    <row r="24" spans="2:5" ht="66">
      <c r="B24" s="268" t="s">
        <v>749</v>
      </c>
      <c r="C24" s="268" t="s">
        <v>750</v>
      </c>
      <c r="D24" s="268" t="s">
        <v>751</v>
      </c>
      <c r="E24" s="386">
        <v>0.89999999999999991</v>
      </c>
    </row>
    <row r="25" spans="2:5" ht="33">
      <c r="B25" s="268" t="s">
        <v>749</v>
      </c>
      <c r="C25" s="268" t="s">
        <v>771</v>
      </c>
      <c r="D25" s="268" t="s">
        <v>772</v>
      </c>
      <c r="E25" s="386">
        <v>0.6</v>
      </c>
    </row>
    <row r="26" spans="2:5" ht="66">
      <c r="B26" s="268" t="s">
        <v>749</v>
      </c>
      <c r="C26" s="268" t="s">
        <v>781</v>
      </c>
      <c r="D26" s="268" t="s">
        <v>782</v>
      </c>
      <c r="E26" s="386">
        <v>0.66</v>
      </c>
    </row>
    <row r="27" spans="2:5" ht="49.5">
      <c r="B27" s="268" t="s">
        <v>789</v>
      </c>
      <c r="C27" s="268" t="s">
        <v>790</v>
      </c>
      <c r="D27" s="268" t="s">
        <v>793</v>
      </c>
      <c r="E27" s="387">
        <v>0.5</v>
      </c>
    </row>
    <row r="28" spans="2:5" ht="66">
      <c r="B28" s="268" t="s">
        <v>801</v>
      </c>
      <c r="C28" s="268" t="s">
        <v>819</v>
      </c>
      <c r="D28" s="268" t="s">
        <v>820</v>
      </c>
      <c r="E28" s="388">
        <v>0.2</v>
      </c>
    </row>
    <row r="29" spans="2:5" ht="49.5">
      <c r="B29" s="268" t="s">
        <v>801</v>
      </c>
      <c r="C29" s="268" t="s">
        <v>827</v>
      </c>
      <c r="D29" s="268" t="s">
        <v>829</v>
      </c>
      <c r="E29" s="388">
        <v>0.2</v>
      </c>
    </row>
    <row r="30" spans="2:5" ht="49.5">
      <c r="B30" s="268" t="s">
        <v>868</v>
      </c>
      <c r="C30" s="268" t="s">
        <v>869</v>
      </c>
      <c r="D30" s="268" t="s">
        <v>870</v>
      </c>
      <c r="E30" s="386">
        <v>0.57999999999999996</v>
      </c>
    </row>
    <row r="31" spans="2:5">
      <c r="B31" s="381" t="s">
        <v>30</v>
      </c>
      <c r="C31" s="381"/>
      <c r="D31" s="381"/>
      <c r="E31" s="381"/>
    </row>
  </sheetData>
  <mergeCells count="3">
    <mergeCell ref="B3:E4"/>
    <mergeCell ref="B1:E2"/>
    <mergeCell ref="B31:E31"/>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_activity xmlns="9f9f5d71-67af-47eb-bd11-b673cc82c774"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EC707F0CF4A1E4D86321C7A4B355333" ma:contentTypeVersion="20" ma:contentTypeDescription="Create a new document." ma:contentTypeScope="" ma:versionID="a2941db06a6532ad63e2d401ab3cb74e">
  <xsd:schema xmlns:xsd="http://www.w3.org/2001/XMLSchema" xmlns:xs="http://www.w3.org/2001/XMLSchema" xmlns:p="http://schemas.microsoft.com/office/2006/metadata/properties" xmlns:ns1="http://schemas.microsoft.com/sharepoint/v3" xmlns:ns3="9f9f5d71-67af-47eb-bd11-b673cc82c774" xmlns:ns4="69ba6d87-d459-4cbb-ba6f-8c8884003ad3" targetNamespace="http://schemas.microsoft.com/office/2006/metadata/properties" ma:root="true" ma:fieldsID="08e22a2c236c2a07aceb9a666c76a763" ns1:_="" ns3:_="" ns4:_="">
    <xsd:import namespace="http://schemas.microsoft.com/sharepoint/v3"/>
    <xsd:import namespace="9f9f5d71-67af-47eb-bd11-b673cc82c774"/>
    <xsd:import namespace="69ba6d87-d459-4cbb-ba6f-8c8884003ad3"/>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LengthInSeconds" minOccurs="0"/>
                <xsd:element ref="ns3:MediaServiceAutoTags" minOccurs="0"/>
                <xsd:element ref="ns3:MediaServiceGenerationTime" minOccurs="0"/>
                <xsd:element ref="ns3:MediaServiceEventHashCode" minOccurs="0"/>
                <xsd:element ref="ns3:MediaServiceOCR" minOccurs="0"/>
                <xsd:element ref="ns3:MediaServiceAutoKeyPoints" minOccurs="0"/>
                <xsd:element ref="ns3:MediaServiceKeyPoints" minOccurs="0"/>
                <xsd:element ref="ns3:MediaServiceLocation" minOccurs="0"/>
                <xsd:element ref="ns3:MediaServiceSearchProperties" minOccurs="0"/>
                <xsd:element ref="ns3:_activity" minOccurs="0"/>
                <xsd:element ref="ns3:MediaServiceObjectDetectorVersions" minOccurs="0"/>
                <xsd:element ref="ns3:MediaServiceSystemTag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6" nillable="true" ma:displayName="Unified Compliance Policy Properties" ma:hidden="true" ma:internalName="_ip_UnifiedCompliancePolicyProperties">
      <xsd:simpleType>
        <xsd:restriction base="dms:Note"/>
      </xsd:simpleType>
    </xsd:element>
    <xsd:element name="_ip_UnifiedCompliancePolicyUIAction" ma:index="27"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f9f5d71-67af-47eb-bd11-b673cc82c77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description="" ma:hidden="true" ma:indexed="true" ma:internalName="MediaServiceDateTaken"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_activity" ma:index="23" nillable="true" ma:displayName="_activity" ma:hidden="true" ma:internalName="_activity">
      <xsd:simpleType>
        <xsd:restriction base="dms:Note"/>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ystemTags" ma:index="25"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9ba6d87-d459-4cbb-ba6f-8c8884003ad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60E69B7-49D0-4515-A53F-FEAECCC9450B}">
  <ds:schemaRefs>
    <ds:schemaRef ds:uri="http://schemas.microsoft.com/sharepoint/v3/contenttype/forms"/>
  </ds:schemaRefs>
</ds:datastoreItem>
</file>

<file path=customXml/itemProps2.xml><?xml version="1.0" encoding="utf-8"?>
<ds:datastoreItem xmlns:ds="http://schemas.openxmlformats.org/officeDocument/2006/customXml" ds:itemID="{EBA96B48-70BF-49DB-AA4A-AE1DE9CFFDA7}">
  <ds:schemaRefs>
    <ds:schemaRef ds:uri="http://purl.org/dc/terms/"/>
    <ds:schemaRef ds:uri="http://schemas.microsoft.com/office/infopath/2007/PartnerControls"/>
    <ds:schemaRef ds:uri="http://purl.org/dc/dcmitype/"/>
    <ds:schemaRef ds:uri="http://schemas.microsoft.com/office/2006/metadata/properties"/>
    <ds:schemaRef ds:uri="http://schemas.openxmlformats.org/package/2006/metadata/core-properties"/>
    <ds:schemaRef ds:uri="http://schemas.microsoft.com/office/2006/documentManagement/types"/>
    <ds:schemaRef ds:uri="http://purl.org/dc/elements/1.1/"/>
    <ds:schemaRef ds:uri="69ba6d87-d459-4cbb-ba6f-8c8884003ad3"/>
    <ds:schemaRef ds:uri="http://www.w3.org/XML/1998/namespace"/>
    <ds:schemaRef ds:uri="9f9f5d71-67af-47eb-bd11-b673cc82c774"/>
    <ds:schemaRef ds:uri="http://schemas.microsoft.com/sharepoint/v3"/>
  </ds:schemaRefs>
</ds:datastoreItem>
</file>

<file path=customXml/itemProps3.xml><?xml version="1.0" encoding="utf-8"?>
<ds:datastoreItem xmlns:ds="http://schemas.openxmlformats.org/officeDocument/2006/customXml" ds:itemID="{F1C8B299-037E-4457-9F30-83FA4B519D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f9f5d71-67af-47eb-bd11-b673cc82c774"/>
    <ds:schemaRef ds:uri="69ba6d87-d459-4cbb-ba6f-8c8884003ad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Índice</vt:lpstr>
      <vt:lpstr>Tabla_1</vt:lpstr>
      <vt:lpstr>Tabla_2</vt:lpstr>
      <vt:lpstr>Tabla_3</vt:lpstr>
      <vt:lpstr>Tabla 4.Seguimiento_OCI</vt:lpstr>
      <vt:lpstr>Tabla_5</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Angela Viviana Torres Velandia</dc:creator>
  <cp:keywords/>
  <dc:description/>
  <cp:lastModifiedBy>Angela Viviana Torres Velandia</cp:lastModifiedBy>
  <cp:revision/>
  <dcterms:created xsi:type="dcterms:W3CDTF">2024-09-13T14:05:34Z</dcterms:created>
  <dcterms:modified xsi:type="dcterms:W3CDTF">2024-12-30T05:06:11Z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0x0101000EC707F0CF4A1E4D86321C7A4B355333</vt:lpwstr>
  </property>
  <property fmtid="{D5CDD505-2E9C-101B-9397-08002B2CF9AE}" pid="3" name="MediaServiceImageTags">
    <vt:lpwstr/>
  </property>
</Properties>
</file>